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lockWindows="1"/>
  <bookViews>
    <workbookView xWindow="930" yWindow="0" windowWidth="16380" windowHeight="8190" tabRatio="500" activeTab="1"/>
  </bookViews>
  <sheets>
    <sheet name="Rekapitulace stavby" sheetId="1" r:id="rId1"/>
    <sheet name="2017-12-11 - Stavební úpr..." sheetId="2" r:id="rId2"/>
  </sheets>
  <definedNames>
    <definedName name="_xlnm.Print_Area" localSheetId="1">'2017-12-11 - Stavební úpr...'!$AC$106</definedName>
    <definedName name="Print_Area_0_0" localSheetId="1">'2017-12-11 - Stavební úpr...'!$C$4:$Q$70,'2017-12-11 - Stavební úpr...'!$C$76:$Q$109,'2017-12-11 - Stavební úpr...'!$C$115:$Q$230</definedName>
    <definedName name="Print_Area_0_0" localSheetId="0">'Rekapitulace stavby'!$C$4:$AP$70,'Rekapitulace stavby'!$C$76:$AP$92</definedName>
    <definedName name="Print_Titles_0" localSheetId="1">'2017-12-11 - Stavební úpr...'!$124:$124</definedName>
    <definedName name="Print_Titles_0" localSheetId="0">'Rekapitulace stavby'!$85:$85</definedName>
    <definedName name="Print_Titles_0_0" localSheetId="1">'2017-12-11 - Stavební úpr...'!$124:$124</definedName>
    <definedName name="Print_Titles_0_0" localSheetId="0">'Rekapitulace stavby'!$85:$85</definedName>
    <definedName name="_xlnm.Print_Titles" localSheetId="0">'Rekapitulace stavby'!$85:$85</definedName>
    <definedName name="_xlnm.Print_Titles" localSheetId="1">'2017-12-11 - Stavební úpr...'!$124:$124</definedName>
  </definedNames>
  <calcPr calcId="152511"/>
  <extLst/>
</workbook>
</file>

<file path=xl/sharedStrings.xml><?xml version="1.0" encoding="utf-8"?>
<sst xmlns="http://schemas.openxmlformats.org/spreadsheetml/2006/main" count="1282" uniqueCount="422">
  <si>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</si>
  <si>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</si>
  <si>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</si>
  <si>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</si>
  <si>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</si>
  <si>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</si>
  <si>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</si>
  <si>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</si>
  <si>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</si>
  <si>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</si>
  <si>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</si>
  <si>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</si>
  <si>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</si>
  <si>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</si>
  <si>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</si>
  <si>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2017-12-11</t>
  </si>
  <si>
    <t>Stavba:</t>
  </si>
  <si>
    <t>Stavební úpravy koupelny - byt č. 72</t>
  </si>
  <si>
    <t>JKSO:</t>
  </si>
  <si>
    <t>CC-CZ:</t>
  </si>
  <si>
    <t>Místo:</t>
  </si>
  <si>
    <t>Praha 17, Vondroušova 1193</t>
  </si>
  <si>
    <t>Datum:</t>
  </si>
  <si>
    <t>11.12.2017</t>
  </si>
  <si>
    <t>Objednatel:</t>
  </si>
  <si>
    <t>IČ:</t>
  </si>
  <si>
    <t>Městská část Praha 17,163 00 Pha 17,Žalanského 291</t>
  </si>
  <si>
    <t>DIČ:</t>
  </si>
  <si>
    <t>Zhotovitel:</t>
  </si>
  <si>
    <t xml:space="preserve"> </t>
  </si>
  <si>
    <t>Projektant:</t>
  </si>
  <si>
    <t>Ing. Michal Žabka</t>
  </si>
  <si>
    <t>True</t>
  </si>
  <si>
    <t>Zpracovatel:</t>
  </si>
  <si>
    <t>Šemberová Jana,130 00 Pha 3,Kunešova10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</si>
  <si>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</si>
  <si>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</si>
  <si>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</si>
  <si>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</si>
  <si>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</si>
  <si>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</si>
  <si>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</si>
  <si>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</si>
  <si>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</si>
  <si>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</si>
  <si>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</si>
  <si>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</si>
  <si>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</si>
  <si>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</si>
  <si>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</si>
  <si>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</si>
  <si>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</si>
  <si>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</si>
  <si>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</si>
  <si>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</si>
  <si>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</si>
  <si>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</si>
  <si>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</si>
  <si>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</si>
  <si>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</si>
  <si>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</si>
  <si>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</si>
  <si>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</si>
  <si>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</si>
  <si>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</si>
  <si>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</si>
  <si>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</si>
  <si>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</si>
  <si>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</si>
  <si>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</si>
  <si>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</si>
  <si>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</si>
  <si>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</si>
  <si>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</si>
  <si>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</si>
  <si>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</si>
  <si>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</si>
  <si>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{8bac5c15-65a5-462f-b166-1c6b1f8679d9}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</si>
  <si>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</si>
  <si>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</si>
  <si>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</si>
  <si>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</si>
  <si>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</si>
  <si>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</si>
  <si>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</si>
  <si>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</si>
  <si>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</si>
  <si>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</si>
  <si>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</si>
  <si>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</si>
  <si>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</si>
  <si>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</si>
  <si>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</si>
  <si>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</si>
  <si>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</si>
  <si>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</si>
  <si>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</si>
  <si>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</si>
  <si>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</si>
  <si>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</si>
  <si>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</si>
  <si>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</si>
  <si>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</si>
  <si>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</si>
  <si>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</si>
  <si>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</si>
  <si>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</si>
  <si>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</si>
  <si>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</si>
  <si>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726 - Zdravotechnika - předstěnové instalace</t>
  </si>
  <si>
    <t xml:space="preserve">    771 - Podlahy z dlaždic</t>
  </si>
  <si>
    <t xml:space="preserve">    776 - Podlahy povlakové</t>
  </si>
  <si>
    <t xml:space="preserve">    781 - Dokončovací práce - obklady</t>
  </si>
  <si>
    <t>Elektroinstalace – EI, svítidla a HZS</t>
  </si>
  <si>
    <t xml:space="preserve">Elektroinstalace </t>
  </si>
  <si>
    <t>Svítídla</t>
  </si>
  <si>
    <t>HZS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</si>
  <si>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</si>
  <si>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</si>
  <si>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</si>
  <si>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</si>
  <si>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</si>
  <si>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</si>
  <si>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</si>
  <si>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</si>
  <si>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</si>
  <si>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</si>
  <si>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</si>
  <si>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</si>
  <si>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</si>
  <si>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</si>
  <si>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</si>
  <si>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</si>
  <si>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</si>
  <si>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346272116</t>
  </si>
  <si>
    <t>Přizdívky ochranné tl 200 mm z pórobetonových přesných hladkých tvárnic Ytong hmotnosti 500 kg/m3</t>
  </si>
  <si>
    <t>m2</t>
  </si>
  <si>
    <t>4</t>
  </si>
  <si>
    <t>2</t>
  </si>
  <si>
    <t>416312546</t>
  </si>
  <si>
    <t>632441215</t>
  </si>
  <si>
    <t>Potěr anhydritový samonivelační tl do 50 mm C20 litý ve sprše ve spádu ke vpusti</t>
  </si>
  <si>
    <t>55033412</t>
  </si>
  <si>
    <t>3</t>
  </si>
  <si>
    <t>644941119</t>
  </si>
  <si>
    <t>Montáž a dodávka instalačních dvířek 800/800</t>
  </si>
  <si>
    <t>kpl</t>
  </si>
  <si>
    <t>651550113</t>
  </si>
  <si>
    <t>952901111</t>
  </si>
  <si>
    <t>Vyčištění budov bytové a občanské výstavby při výšce podlaží do 4 m</t>
  </si>
  <si>
    <t>-1190786713</t>
  </si>
  <si>
    <t>5</t>
  </si>
  <si>
    <t>965042141</t>
  </si>
  <si>
    <t>Bourání podkladů pod dlažby nebo mazanin betonových nebo z litého asfaltu tl do 100 mm pl přes 4 m2</t>
  </si>
  <si>
    <t>m3</t>
  </si>
  <si>
    <t>223669507</t>
  </si>
  <si>
    <t>6</t>
  </si>
  <si>
    <t>967042712</t>
  </si>
  <si>
    <t>Odsekání zdiva z kamene nebo betonu plošné tl do 100 mm</t>
  </si>
  <si>
    <t>-214031789</t>
  </si>
  <si>
    <t>7</t>
  </si>
  <si>
    <t>978059541</t>
  </si>
  <si>
    <t>Odsekání a odebrání obkladů stěn z vnitřních obkládaček plochy přes 1 m2</t>
  </si>
  <si>
    <t>-1096628922</t>
  </si>
  <si>
    <t>8</t>
  </si>
  <si>
    <t>997013157</t>
  </si>
  <si>
    <t>Vnitrostaveništní doprava suti a vybouraných hmot pro budovy v do 24 m s omezením mechanizace</t>
  </si>
  <si>
    <t>t</t>
  </si>
  <si>
    <t>-1618733003</t>
  </si>
  <si>
    <t>9</t>
  </si>
  <si>
    <t>997013501</t>
  </si>
  <si>
    <t>Odvoz suti a vybouraných hmot na skládku nebo meziskládku do 1 km se složením</t>
  </si>
  <si>
    <t>-311295333</t>
  </si>
  <si>
    <t>10</t>
  </si>
  <si>
    <t>997013509</t>
  </si>
  <si>
    <t>Příplatek k odvozu suti a vybouraných hmot na skládku ZKD 1 km přes 1 km</t>
  </si>
  <si>
    <t>380159575</t>
  </si>
  <si>
    <t>11</t>
  </si>
  <si>
    <t>997013831</t>
  </si>
  <si>
    <t>Poplatek za uložení stavebního směsného odpadu na skládce (skládkovné)</t>
  </si>
  <si>
    <t>-852953260</t>
  </si>
  <si>
    <t>12</t>
  </si>
  <si>
    <t>997221611</t>
  </si>
  <si>
    <t>Nakládání suti na dopravní prostředky pro vodorovnou dopravu</t>
  </si>
  <si>
    <t>25081875</t>
  </si>
  <si>
    <t>13</t>
  </si>
  <si>
    <t>998011003</t>
  </si>
  <si>
    <t>Přesun hmot pro budovy zděné v do 24 m</t>
  </si>
  <si>
    <t>-1398359720</t>
  </si>
  <si>
    <t xml:space="preserve">    002 - Vzduchotechnika</t>
  </si>
  <si>
    <t>M</t>
  </si>
  <si>
    <t>V001</t>
  </si>
  <si>
    <t>Nástěnný ventilátor se zpětnou klapkou s montáží na stěnu a s doběhem ( Δp= 20 Pa, V=150 m3/h, 20W, 230V)</t>
  </si>
  <si>
    <t>kus</t>
  </si>
  <si>
    <t>V002</t>
  </si>
  <si>
    <t>Montáž nástěnného ventilátoru</t>
  </si>
  <si>
    <t>71149311X</t>
  </si>
  <si>
    <t>Izolace proti podpovrchové a tlakové vodě vodorovná těsnicí stěrkou</t>
  </si>
  <si>
    <t>16</t>
  </si>
  <si>
    <t>491545308</t>
  </si>
  <si>
    <t>71149312X</t>
  </si>
  <si>
    <t>Izolace proti podpovrchové a tlakové vodě svislá těsnicí stěrkou</t>
  </si>
  <si>
    <t>-808045430</t>
  </si>
  <si>
    <t>711792722</t>
  </si>
  <si>
    <t>Izolace proti zemní vlhkosti  utěsnění spár v rozích páskou</t>
  </si>
  <si>
    <t>m</t>
  </si>
  <si>
    <t>-573349151</t>
  </si>
  <si>
    <t>998711203</t>
  </si>
  <si>
    <t>Přesun hmot procentní pro izolace proti vodě, vlhkosti a plynům v objektech v do 60 m</t>
  </si>
  <si>
    <t>%</t>
  </si>
  <si>
    <t>-500702865</t>
  </si>
  <si>
    <t>713121111</t>
  </si>
  <si>
    <t>Montáž izolace tepelné podlah volně kladenými rohožemi, pásy, dílci, deskami 1 vrstva</t>
  </si>
  <si>
    <t>-486028870</t>
  </si>
  <si>
    <t>631414300</t>
  </si>
  <si>
    <t>deska izolační podlahová NOBASIL PTN tl.20/15 mm</t>
  </si>
  <si>
    <t>32</t>
  </si>
  <si>
    <t>380122023</t>
  </si>
  <si>
    <t>713121211</t>
  </si>
  <si>
    <t>Montáž izolace tepelné podlah volně kladenými okrajovými pásky</t>
  </si>
  <si>
    <t>965923642</t>
  </si>
  <si>
    <t>631402730</t>
  </si>
  <si>
    <t>pásek okrajový ROCKWOOL STEPROCK š 80 mm tl.12 mm</t>
  </si>
  <si>
    <t>2142704800</t>
  </si>
  <si>
    <t>713191133</t>
  </si>
  <si>
    <t>Montáž izolace tepelné podlah, stropů vrchem nebo střech překrytí fólií s přelepeným spojem</t>
  </si>
  <si>
    <t>889373520</t>
  </si>
  <si>
    <t>283233140</t>
  </si>
  <si>
    <t>fólie PE FOLDEX PS, tl. 0,2 mm, 2 x 50 m, 100 m2/role</t>
  </si>
  <si>
    <t>530799248</t>
  </si>
  <si>
    <t>998713203</t>
  </si>
  <si>
    <t>Přesun hmot procentní pro izolace tepelné v objektech v do 24 m</t>
  </si>
  <si>
    <t>552886944</t>
  </si>
  <si>
    <t xml:space="preserve">      722 - Zdravotechnika - vnitřní vodovod</t>
  </si>
  <si>
    <t>722174023</t>
  </si>
  <si>
    <t>Potrubí vodovodní plastové PPR svar polyfuze PN 20 D 25 x 4,2 mm</t>
  </si>
  <si>
    <t>722181221</t>
  </si>
  <si>
    <t>Ochrana vodovodního potrubí přilepenými tepelně izolačními trubicemi z PE tl do 10 mm DN do 22 mm</t>
  </si>
  <si>
    <t>722181231</t>
  </si>
  <si>
    <t>Ochrana vodovodního potrubí přilepenými tepelně izolačními trubicemi z PE tl do 15 mm DN do 22 mm</t>
  </si>
  <si>
    <t>722220151</t>
  </si>
  <si>
    <t>Nástěnka závitová plastová PPR PN 20 DN 16 x G 1/2</t>
  </si>
  <si>
    <t>722290226</t>
  </si>
  <si>
    <t>Zkouška těsnosti vodovodního potrubí do DN 50</t>
  </si>
  <si>
    <t>998722203</t>
  </si>
  <si>
    <t>Přesun hmot procentní pro vnitřní vodovod v objektech v do 24 m</t>
  </si>
  <si>
    <t>998722293</t>
  </si>
  <si>
    <t>Příplatek k přesunu hmot procentní 722 za zvětšený přesun do 500 m</t>
  </si>
  <si>
    <t xml:space="preserve">    721 - Zdravotechnika - vnitřní kanalizace</t>
  </si>
  <si>
    <t>721174043</t>
  </si>
  <si>
    <t>Potrubí kanalizační z PP připojovací DN 50</t>
  </si>
  <si>
    <t>721174044</t>
  </si>
  <si>
    <t>Potrubí kanalizační z PP připojovací DN 70</t>
  </si>
  <si>
    <t>721174045</t>
  </si>
  <si>
    <t>Potrubí kanalizační z PP připojovací DN 110</t>
  </si>
  <si>
    <t>721194105</t>
  </si>
  <si>
    <t>Vyvedení a upevnění odpadních výpustek DN 50</t>
  </si>
  <si>
    <t>721194109</t>
  </si>
  <si>
    <t>Vyvedení a upevnění odpadních výpustek DN 100</t>
  </si>
  <si>
    <t>721211401.1</t>
  </si>
  <si>
    <t>Vpusť podlahová s vodorovným odtokem DN 50/95 - vodní hladina a plastová mřížka</t>
  </si>
  <si>
    <t>721290111</t>
  </si>
  <si>
    <t>Zkouška těsnosti potrubí kanalizace vodou do DN 125</t>
  </si>
  <si>
    <t>4+4+2</t>
  </si>
  <si>
    <t>721KX101</t>
  </si>
  <si>
    <t>Podomítková zápachová uzávěrka DN40/50 pro pračky v kombinaci s připojením rozvodu vody (mosazná nástěnka 1/2“ vnitřní závit), připojovacím kolenem, montážní deska, montážní kryt a zátka v balení, krycí</t>
  </si>
  <si>
    <t>998721203</t>
  </si>
  <si>
    <t>Přesun hmot procentní pro vnitřní kanalizace v objektech v do 24 m</t>
  </si>
  <si>
    <t>998721293</t>
  </si>
  <si>
    <t>Příplatek k přesunu hmot procentní 721 za zvětšený přesun do 500 m</t>
  </si>
  <si>
    <t>725110811</t>
  </si>
  <si>
    <t>Demontáž klozetů splachovací s nádrží</t>
  </si>
  <si>
    <t>soubor</t>
  </si>
  <si>
    <t>-2035907732</t>
  </si>
  <si>
    <t>725112022</t>
  </si>
  <si>
    <t>Klozet keramický závěsný na nosné stěny s hlubokým splachováním odpad vodorovný</t>
  </si>
  <si>
    <t>725210821</t>
  </si>
  <si>
    <t>Demontáž umyvadel bez výtokových armatur</t>
  </si>
  <si>
    <t>822820191</t>
  </si>
  <si>
    <t>72511X102</t>
  </si>
  <si>
    <t>Umyvadlo keramické připevněné na stěnu šrouby bílé bez krytu na sifon 640 mm x 550 mm hranaté odpovídající požadavkům ZTP</t>
  </si>
  <si>
    <t>-780757712</t>
  </si>
  <si>
    <t>725220831</t>
  </si>
  <si>
    <t>Demontáž van litinová rohová</t>
  </si>
  <si>
    <t>-2005221845</t>
  </si>
  <si>
    <t>725245104</t>
  </si>
  <si>
    <t>Zástěna sprchová jednokřídlá do výšky 2000 mm a šířky 1000 mm</t>
  </si>
  <si>
    <t>-1023743775</t>
  </si>
  <si>
    <t>725291703</t>
  </si>
  <si>
    <t>Doplňky zařízení koupelen a záchodů smaltované madlo rovné dl 500 mm</t>
  </si>
  <si>
    <t>-131471206</t>
  </si>
  <si>
    <t>725291706</t>
  </si>
  <si>
    <t>Doplňky zařízení koupelen a záchodů smaltované madlo rovné dl 800 mm</t>
  </si>
  <si>
    <t>-449667316</t>
  </si>
  <si>
    <t>725291722</t>
  </si>
  <si>
    <t>Doplňky zařízení koupelen a záchodů smaltované madlo krakorcové sklopné dl 834 mm</t>
  </si>
  <si>
    <t>-226540283</t>
  </si>
  <si>
    <t>72529X</t>
  </si>
  <si>
    <t>Zrcadlo sklopné 400/600 bílé,D+M</t>
  </si>
  <si>
    <t>2033149196</t>
  </si>
  <si>
    <t>72511X101</t>
  </si>
  <si>
    <t>Samostatná bidetová sprška s držákem, sprchovou hadicí a ovládací páčkou - materiál: ABS chrom, délka sprchy 11cm, délka hadice 125cm</t>
  </si>
  <si>
    <t>1950535760</t>
  </si>
  <si>
    <t>72529xxx</t>
  </si>
  <si>
    <t>Topný el. žebřík 450/966,D+M</t>
  </si>
  <si>
    <t>kp</t>
  </si>
  <si>
    <t>48738919</t>
  </si>
  <si>
    <t>72529xxxx</t>
  </si>
  <si>
    <t>Sklopné sedátko s opěrnou nohou 440/460/470,D+M</t>
  </si>
  <si>
    <t>45783616</t>
  </si>
  <si>
    <t>725820801</t>
  </si>
  <si>
    <t>Demontáž baterie nástěnné do G 3 / 4</t>
  </si>
  <si>
    <t>2035003798</t>
  </si>
  <si>
    <t>725822611</t>
  </si>
  <si>
    <t>Baterie umyvadlové stojánkové pákové bez výpusti</t>
  </si>
  <si>
    <t>-343879621</t>
  </si>
  <si>
    <t>725840850</t>
  </si>
  <si>
    <t>Demontáž baterie sprch T 954 diferenciální do G 3/4x1</t>
  </si>
  <si>
    <t>-900848726</t>
  </si>
  <si>
    <t>725841311</t>
  </si>
  <si>
    <t>Baterie sprchové nástěnné pákové Vč. Sprch hlvavice</t>
  </si>
  <si>
    <t>-1353658625</t>
  </si>
  <si>
    <t>725850800</t>
  </si>
  <si>
    <t>Demontáž ventilů odpadních T 900 až T 902</t>
  </si>
  <si>
    <t>1874756530</t>
  </si>
  <si>
    <t>725861102</t>
  </si>
  <si>
    <t>Zápachová uzávěrka pro umyvadla DN 40</t>
  </si>
  <si>
    <t>1629649733</t>
  </si>
  <si>
    <t>725865501</t>
  </si>
  <si>
    <t>Odpadní souprava DN 40/50 se zápachovou uzávěrkou</t>
  </si>
  <si>
    <t>1176725577</t>
  </si>
  <si>
    <t>998725203</t>
  </si>
  <si>
    <t>Přesun hmot procentní pro zařizovací předměty v objektech v do 24 m</t>
  </si>
  <si>
    <t>740933488</t>
  </si>
  <si>
    <t>726131041</t>
  </si>
  <si>
    <t>Instalační předstěna - klozet závěsný v 1120 mm s ovládáním zepředu do lehkých stěn s kovovou kcí</t>
  </si>
  <si>
    <t>-684373420</t>
  </si>
  <si>
    <t>726191001</t>
  </si>
  <si>
    <t>Zvukoizolační souprava pro klozet</t>
  </si>
  <si>
    <t>1759937167</t>
  </si>
  <si>
    <t>726191002</t>
  </si>
  <si>
    <t>Souprava pro předstěnovou montáž</t>
  </si>
  <si>
    <t>998726213</t>
  </si>
  <si>
    <t>Přesun hmot procentní pro instalační prefabrikáty v objektech v do 24 m</t>
  </si>
  <si>
    <t>998726293</t>
  </si>
  <si>
    <t>Příplatek k přesunu hmot procentní 726 za zvětšený přesun do 500 m</t>
  </si>
  <si>
    <t xml:space="preserve">    735 - Ústřední vytápění - otopná tělesa</t>
  </si>
  <si>
    <t>735164521</t>
  </si>
  <si>
    <t>Montáž otopného tělesa trubkového na stěny výšky tělesa do 1340 mm vč. uchycení</t>
  </si>
  <si>
    <t>735XOT0100</t>
  </si>
  <si>
    <t>otopné těleso trubkové koupelnové elektrické přímotopné V960mm Š450mm</t>
  </si>
  <si>
    <t>771574117</t>
  </si>
  <si>
    <t>Montáž podlah keramických režných hladkých lepených flexibilním lepidlem do 35 ks/m2</t>
  </si>
  <si>
    <t>-1597326991</t>
  </si>
  <si>
    <t>597614081</t>
  </si>
  <si>
    <t>dlaždice keramické protiskluzné</t>
  </si>
  <si>
    <t>1208619087</t>
  </si>
  <si>
    <t>771591111</t>
  </si>
  <si>
    <t>Podlahy penetrace podkladu</t>
  </si>
  <si>
    <t>1813456222</t>
  </si>
  <si>
    <t>771990111</t>
  </si>
  <si>
    <t>Vyrovnání podkladu samonivelační stěrkou tl 4 mm pevnosti 15 Mpa</t>
  </si>
  <si>
    <t>486232363</t>
  </si>
  <si>
    <t>998771203</t>
  </si>
  <si>
    <t>Přesun hmot procentní pro podlahy z dlaždic v objektech v do 24 m</t>
  </si>
  <si>
    <t>1922571806</t>
  </si>
  <si>
    <t>776201811</t>
  </si>
  <si>
    <t>Demontáž lepených povlakových podlah bez podložky ručně</t>
  </si>
  <si>
    <t>-313358458</t>
  </si>
  <si>
    <t>776410811</t>
  </si>
  <si>
    <t>Odstranění soklíků a lišt pryžových nebo plastových</t>
  </si>
  <si>
    <t>-36029030</t>
  </si>
  <si>
    <t>776991821</t>
  </si>
  <si>
    <t>Odstranění lepidla ručně z podlah</t>
  </si>
  <si>
    <t>835209773</t>
  </si>
  <si>
    <t>781474115</t>
  </si>
  <si>
    <t>Montáž obkladů vnitřních keramických hladkých do 25 ks/m2 lepených flexibilním lepidlem</t>
  </si>
  <si>
    <t>-274799527</t>
  </si>
  <si>
    <t>597610000</t>
  </si>
  <si>
    <t xml:space="preserve">obkládačky keramické </t>
  </si>
  <si>
    <t>-309945220</t>
  </si>
  <si>
    <t>781479194</t>
  </si>
  <si>
    <t>Příplatek k montáži obkladů vnitřních keramických hladkých za nerovný povrch</t>
  </si>
  <si>
    <t>-109726306</t>
  </si>
  <si>
    <t>781494111</t>
  </si>
  <si>
    <t>Plastové profily rohové lepené flexibilním lepidlem</t>
  </si>
  <si>
    <t>-583173551</t>
  </si>
  <si>
    <t>781494511</t>
  </si>
  <si>
    <t>Plastové profily ukončovací lepené flexibilním lepidlem</t>
  </si>
  <si>
    <t>-1830283631</t>
  </si>
  <si>
    <t>781495111</t>
  </si>
  <si>
    <t>Penetrace podkladu vnitřních obkladů</t>
  </si>
  <si>
    <t>-525267535</t>
  </si>
  <si>
    <t>998781203</t>
  </si>
  <si>
    <t>Přesun hmot procentní pro obklady keramické v objektech v do 24 m</t>
  </si>
  <si>
    <t>201671719</t>
  </si>
  <si>
    <t xml:space="preserve">Elektroinstalace, svítidla a  HZS </t>
  </si>
  <si>
    <t>Elektroinstalace -montáže</t>
  </si>
  <si>
    <t>Vodič CY4 žl.zel.</t>
  </si>
  <si>
    <t>Kabel CYKY 3Ox1,5</t>
  </si>
  <si>
    <t>Kabel CYKY 3Jx1,5</t>
  </si>
  <si>
    <t>Kabel CYKY 3Jx2,5</t>
  </si>
  <si>
    <t>LV 40x40 elektroinstalační profil</t>
  </si>
  <si>
    <t>Krabice přístrojová KP68</t>
  </si>
  <si>
    <t>ks</t>
  </si>
  <si>
    <t>Krabice rozvodná KR 68</t>
  </si>
  <si>
    <t>spínač č.1, bílý, IP20</t>
  </si>
  <si>
    <t>spínač č.5, bílý, IP20</t>
  </si>
  <si>
    <t>zásuvka 230V/16A bílá, IP20</t>
  </si>
  <si>
    <t>Doplnění stávající rozvaděče 2x2/16A/30mA, 1x1/10A</t>
  </si>
  <si>
    <t>Elektroinstalace – materiál</t>
  </si>
  <si>
    <t>Podružný materiál, PPV</t>
  </si>
  <si>
    <t>Svítidla</t>
  </si>
  <si>
    <t>Svítidla -montáže</t>
  </si>
  <si>
    <t>Svítidlo LED přiszaené do 20W, IP44, včetně příslušenství</t>
  </si>
  <si>
    <t>Svítidlo LED nástěnné nad umyvadlem do 10W, IP44, včetně příslušenství</t>
  </si>
  <si>
    <t>Svítidla -materiál</t>
  </si>
  <si>
    <t>Demontáže stáv.el.instalace</t>
  </si>
  <si>
    <t>hod</t>
  </si>
  <si>
    <t>Koordinace profesí VZT, ZI, ÚT</t>
  </si>
  <si>
    <t>Projektová dokumentace skutečného provedení</t>
  </si>
  <si>
    <t>Revize elektroinstalace dle ČSN 33 1500, ČSN 33 2000-6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</si>
</sst>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/mm/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rgb="FF0000FF"/>
      <name val="Trebuchet MS"/>
      <family val="2"/>
    </font>
    <font>
      <u val="single"/>
      <sz val="11"/>
      <color rgb="FF0000FF"/>
      <name val="Calibri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8"/>
      <color rgb="FF000000"/>
      <name val="Arial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rgb="FF0000FF"/>
      <name val="Wingdings 2"/>
      <family val="2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i/>
      <sz val="8"/>
      <color rgb="FF0000FF"/>
      <name val="Trebuchet MS"/>
      <family val="2"/>
    </font>
    <font>
      <sz val="8"/>
      <color rgb="FF50505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 style="hair"/>
      <right/>
      <top style="hair"/>
      <bottom style="hair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Border="0" applyProtection="0">
      <alignment/>
    </xf>
  </cellStyleXfs>
  <cellXfs count="202">
    <xf numFmtId="0" fontId="0" fillId="0" borderId="0" xfId="0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4" borderId="0" xfId="0" applyFont="1" applyFill="1" applyAlignment="1" applyProtection="1">
      <alignment horizontal="left" vertical="center"/>
      <protection/>
    </xf>
    <xf numFmtId="0" fontId="3" fillId="4" borderId="0" xfId="0" applyFont="1" applyFill="1" applyAlignment="1" applyProtection="1">
      <alignment vertical="center"/>
      <protection/>
    </xf>
    <xf numFmtId="0" fontId="4" fillId="4" borderId="0" xfId="0" applyFont="1" applyFill="1" applyAlignment="1" applyProtection="1">
      <alignment horizontal="left" vertical="center"/>
      <protection/>
    </xf>
    <xf numFmtId="0" fontId="5" fillId="4" borderId="0" xfId="20" applyFont="1" applyFill="1" applyBorder="1" applyAlignment="1" applyProtection="1">
      <alignment vertical="center"/>
      <protection/>
    </xf>
    <xf numFmtId="0" fontId="0" fillId="4" borderId="0" xfId="0" applyFill="1"/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 applyAlignment="1">
      <alignment horizontal="left" vertical="center"/>
    </xf>
    <xf numFmtId="0" fontId="0" fillId="0" borderId="0" xfId="0" applyBorder="1"/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9" xfId="0" applyBorder="1"/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2" fillId="0" borderId="0" xfId="20" applyFont="1" applyBorder="1" applyAlignment="1" applyProtection="1">
      <alignment horizontal="center" vertical="center"/>
      <protection/>
    </xf>
    <xf numFmtId="0" fontId="23" fillId="0" borderId="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0" xfId="0" applyFont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1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4" borderId="0" xfId="0" applyFill="1" applyProtection="1">
      <protection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1" fillId="5" borderId="10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7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8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8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32" fillId="0" borderId="7" xfId="0" applyFont="1" applyBorder="1" applyAlignment="1">
      <alignment/>
    </xf>
    <xf numFmtId="0" fontId="32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32" fillId="0" borderId="8" xfId="0" applyFont="1" applyBorder="1" applyAlignment="1">
      <alignment/>
    </xf>
    <xf numFmtId="0" fontId="32" fillId="0" borderId="0" xfId="0" applyFont="1" applyAlignment="1">
      <alignment/>
    </xf>
    <xf numFmtId="0" fontId="32" fillId="0" borderId="14" xfId="0" applyFont="1" applyBorder="1" applyAlignment="1">
      <alignment/>
    </xf>
    <xf numFmtId="166" fontId="32" fillId="0" borderId="0" xfId="0" applyNumberFormat="1" applyFont="1" applyBorder="1" applyAlignment="1">
      <alignment/>
    </xf>
    <xf numFmtId="166" fontId="32" fillId="0" borderId="15" xfId="0" applyNumberFormat="1" applyFont="1" applyBorder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15" fillId="0" borderId="25" xfId="0" applyFont="1" applyBorder="1" applyAlignment="1">
      <alignment horizontal="left" vertical="center"/>
    </xf>
    <xf numFmtId="166" fontId="15" fillId="0" borderId="0" xfId="0" applyNumberFormat="1" applyFont="1" applyBorder="1" applyAlignment="1">
      <alignment vertical="center"/>
    </xf>
    <xf numFmtId="166" fontId="15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167" fontId="34" fillId="0" borderId="0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166" fontId="15" fillId="0" borderId="17" xfId="0" applyNumberFormat="1" applyFont="1" applyBorder="1" applyAlignment="1">
      <alignment vertical="center"/>
    </xf>
    <xf numFmtId="166" fontId="15" fillId="0" borderId="18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0" fillId="0" borderId="0" xfId="0" applyFont="1"/>
    <xf numFmtId="0" fontId="20" fillId="0" borderId="11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vertical="center"/>
    </xf>
    <xf numFmtId="4" fontId="21" fillId="5" borderId="0" xfId="0" applyNumberFormat="1" applyFont="1" applyFill="1" applyBorder="1" applyAlignment="1">
      <alignment vertical="center"/>
    </xf>
    <xf numFmtId="0" fontId="5" fillId="4" borderId="0" xfId="20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1" fillId="5" borderId="1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4" fontId="21" fillId="0" borderId="12" xfId="0" applyNumberFormat="1" applyFont="1" applyBorder="1" applyAlignment="1">
      <alignment/>
    </xf>
    <xf numFmtId="4" fontId="28" fillId="0" borderId="0" xfId="0" applyNumberFormat="1" applyFont="1" applyBorder="1" applyAlignment="1" applyProtection="1">
      <alignment/>
      <protection locked="0"/>
    </xf>
    <xf numFmtId="4" fontId="29" fillId="0" borderId="17" xfId="0" applyNumberFormat="1" applyFont="1" applyBorder="1" applyAlignment="1">
      <alignment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9" fillId="0" borderId="23" xfId="0" applyNumberFormat="1" applyFont="1" applyBorder="1" applyAlignment="1">
      <alignment/>
    </xf>
    <xf numFmtId="4" fontId="28" fillId="0" borderId="12" xfId="0" applyNumberFormat="1" applyFont="1" applyBorder="1" applyAlignment="1" applyProtection="1">
      <alignment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0" fontId="34" fillId="0" borderId="12" xfId="0" applyFont="1" applyBorder="1" applyAlignment="1">
      <alignment horizontal="left" vertical="center" wrapText="1"/>
    </xf>
    <xf numFmtId="4" fontId="29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'2017-12-11%20-%20Stavebn&#237;%20&#250;pr!!!'!C2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3"/>
  <sheetViews>
    <sheetView windowProtection="1" showGridLines="0" zoomScale="95" zoomScaleNormal="95" workbookViewId="0" topLeftCell="A1">
      <pane ySplit="1" topLeftCell="A73" activePane="bottomLeft" state="frozen"/>
      <selection pane="bottomLeft" activeCell="CM4" sqref="CM4"/>
    </sheetView>
  </sheetViews>
  <sheetFormatPr defaultColWidth="9.33203125" defaultRowHeight="13.5"/>
  <cols>
    <col min="1" max="1" width="9.16015625" style="0" customWidth="1"/>
    <col min="2" max="2" width="1.66796875" style="0" customWidth="1"/>
    <col min="3" max="3" width="4.5" style="0" customWidth="1"/>
    <col min="4" max="33" width="2.5" style="0" customWidth="1"/>
    <col min="34" max="34" width="3.66015625" style="0" customWidth="1"/>
    <col min="35" max="37" width="2.5" style="0" customWidth="1"/>
    <col min="38" max="38" width="9.16015625" style="0" customWidth="1"/>
    <col min="39" max="39" width="3.66015625" style="0" customWidth="1"/>
    <col min="40" max="40" width="15" style="0" customWidth="1"/>
    <col min="41" max="41" width="8.33203125" style="0" customWidth="1"/>
    <col min="42" max="42" width="4.5" style="0" customWidth="1"/>
    <col min="43" max="43" width="1.66796875" style="0" customWidth="1"/>
    <col min="44" max="44" width="15.5" style="0" customWidth="1"/>
    <col min="45" max="56" width="9.33203125" style="0" hidden="1" customWidth="1"/>
    <col min="57" max="57" width="76.16015625" style="0" customWidth="1"/>
    <col min="71" max="89" width="9.33203125" style="0" hidden="1" customWidth="1"/>
  </cols>
  <sheetData>
    <row r="1" spans="1:73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5</v>
      </c>
      <c r="BU1" s="21" t="s">
        <v>5</v>
      </c>
    </row>
    <row r="2" spans="3:72" ht="36.95" customHeight="1"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R2" s="13" t="s">
        <v>7</v>
      </c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12" t="s">
        <v>11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27"/>
      <c r="AS4" s="28" t="s">
        <v>12</v>
      </c>
      <c r="BS4" s="22" t="s">
        <v>13</v>
      </c>
    </row>
    <row r="5" spans="2:71" ht="14.45" customHeight="1">
      <c r="B5" s="26"/>
      <c r="C5" s="29"/>
      <c r="D5" s="30" t="s">
        <v>14</v>
      </c>
      <c r="E5" s="29"/>
      <c r="F5" s="29"/>
      <c r="G5" s="29"/>
      <c r="H5" s="29"/>
      <c r="I5" s="29"/>
      <c r="J5" s="29"/>
      <c r="K5" s="11" t="s">
        <v>15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29"/>
      <c r="AQ5" s="27"/>
      <c r="BS5" s="22" t="s">
        <v>8</v>
      </c>
    </row>
    <row r="6" spans="2:71" ht="36.95" customHeight="1">
      <c r="B6" s="26"/>
      <c r="C6" s="29"/>
      <c r="D6" s="32" t="s">
        <v>16</v>
      </c>
      <c r="E6" s="29"/>
      <c r="F6" s="29"/>
      <c r="G6" s="29"/>
      <c r="H6" s="29"/>
      <c r="I6" s="29"/>
      <c r="J6" s="29"/>
      <c r="K6" s="10" t="s">
        <v>17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29"/>
      <c r="AQ6" s="27"/>
      <c r="BS6" s="22" t="s">
        <v>8</v>
      </c>
    </row>
    <row r="7" spans="2:71" ht="14.45" customHeight="1">
      <c r="B7" s="26"/>
      <c r="C7" s="29"/>
      <c r="D7" s="33" t="s">
        <v>18</v>
      </c>
      <c r="E7" s="29"/>
      <c r="F7" s="29"/>
      <c r="G7" s="29"/>
      <c r="H7" s="29"/>
      <c r="I7" s="29"/>
      <c r="J7" s="29"/>
      <c r="K7" s="3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19</v>
      </c>
      <c r="AL7" s="29"/>
      <c r="AM7" s="29"/>
      <c r="AN7" s="31"/>
      <c r="AO7" s="29"/>
      <c r="AP7" s="29"/>
      <c r="AQ7" s="27"/>
      <c r="BS7" s="22" t="s">
        <v>8</v>
      </c>
    </row>
    <row r="8" spans="2:71" ht="14.45" customHeight="1">
      <c r="B8" s="26"/>
      <c r="C8" s="29"/>
      <c r="D8" s="33" t="s">
        <v>20</v>
      </c>
      <c r="E8" s="29"/>
      <c r="F8" s="29"/>
      <c r="G8" s="29"/>
      <c r="H8" s="29"/>
      <c r="I8" s="29"/>
      <c r="J8" s="29"/>
      <c r="K8" s="31" t="s">
        <v>21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22</v>
      </c>
      <c r="AL8" s="29"/>
      <c r="AM8" s="29"/>
      <c r="AN8" s="31" t="s">
        <v>23</v>
      </c>
      <c r="AO8" s="29"/>
      <c r="AP8" s="29"/>
      <c r="AQ8" s="27"/>
      <c r="BS8" s="22" t="s">
        <v>8</v>
      </c>
    </row>
    <row r="9" spans="2:71" ht="14.45" customHeight="1">
      <c r="B9" s="2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S9" s="22" t="s">
        <v>8</v>
      </c>
    </row>
    <row r="10" spans="2:71" ht="14.45" customHeight="1">
      <c r="B10" s="26"/>
      <c r="C10" s="29"/>
      <c r="D10" s="33" t="s">
        <v>24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25</v>
      </c>
      <c r="AL10" s="29"/>
      <c r="AM10" s="29"/>
      <c r="AN10" s="31"/>
      <c r="AO10" s="29"/>
      <c r="AP10" s="29"/>
      <c r="AQ10" s="27"/>
      <c r="BS10" s="22" t="s">
        <v>8</v>
      </c>
    </row>
    <row r="11" spans="2:71" ht="18.6" customHeight="1">
      <c r="B11" s="26"/>
      <c r="C11" s="29"/>
      <c r="D11" s="29"/>
      <c r="E11" s="31" t="s">
        <v>26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27</v>
      </c>
      <c r="AL11" s="29"/>
      <c r="AM11" s="29"/>
      <c r="AN11" s="31"/>
      <c r="AO11" s="29"/>
      <c r="AP11" s="29"/>
      <c r="AQ11" s="27"/>
      <c r="BS11" s="22" t="s">
        <v>8</v>
      </c>
    </row>
    <row r="12" spans="2:71" ht="6.95" customHeight="1"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S12" s="22" t="s">
        <v>8</v>
      </c>
    </row>
    <row r="13" spans="2:71" ht="14.45" customHeight="1">
      <c r="B13" s="26"/>
      <c r="C13" s="29"/>
      <c r="D13" s="33" t="s">
        <v>28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25</v>
      </c>
      <c r="AL13" s="29"/>
      <c r="AM13" s="29"/>
      <c r="AN13" s="31"/>
      <c r="AO13" s="29"/>
      <c r="AP13" s="29"/>
      <c r="AQ13" s="27"/>
      <c r="BS13" s="22" t="s">
        <v>8</v>
      </c>
    </row>
    <row r="14" spans="2:71" ht="15">
      <c r="B14" s="26"/>
      <c r="C14" s="29"/>
      <c r="D14" s="29"/>
      <c r="E14" s="31" t="s">
        <v>29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3" t="s">
        <v>27</v>
      </c>
      <c r="AL14" s="29"/>
      <c r="AM14" s="29"/>
      <c r="AN14" s="31"/>
      <c r="AO14" s="29"/>
      <c r="AP14" s="29"/>
      <c r="AQ14" s="27"/>
      <c r="BS14" s="22" t="s">
        <v>8</v>
      </c>
    </row>
    <row r="15" spans="2:71" ht="6.95" customHeight="1"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S15" s="22" t="s">
        <v>5</v>
      </c>
    </row>
    <row r="16" spans="2:71" ht="14.45" customHeight="1">
      <c r="B16" s="26"/>
      <c r="C16" s="29"/>
      <c r="D16" s="33" t="s">
        <v>30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25</v>
      </c>
      <c r="AL16" s="29"/>
      <c r="AM16" s="29"/>
      <c r="AN16" s="31"/>
      <c r="AO16" s="29"/>
      <c r="AP16" s="29"/>
      <c r="AQ16" s="27"/>
      <c r="BS16" s="22" t="s">
        <v>5</v>
      </c>
    </row>
    <row r="17" spans="2:71" ht="18.6" customHeight="1">
      <c r="B17" s="26"/>
      <c r="C17" s="29"/>
      <c r="D17" s="29"/>
      <c r="E17" s="34" t="s">
        <v>31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27</v>
      </c>
      <c r="AL17" s="29"/>
      <c r="AM17" s="29"/>
      <c r="AN17" s="31"/>
      <c r="AO17" s="29"/>
      <c r="AP17" s="29"/>
      <c r="AQ17" s="27"/>
      <c r="BS17" s="22" t="s">
        <v>32</v>
      </c>
    </row>
    <row r="18" spans="2:71" ht="6.95" customHeight="1">
      <c r="B18" s="2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S18" s="22" t="s">
        <v>8</v>
      </c>
    </row>
    <row r="19" spans="2:71" ht="14.45" customHeight="1">
      <c r="B19" s="26"/>
      <c r="C19" s="29"/>
      <c r="D19" s="33" t="s">
        <v>33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25</v>
      </c>
      <c r="AL19" s="29"/>
      <c r="AM19" s="29"/>
      <c r="AN19" s="31"/>
      <c r="AO19" s="29"/>
      <c r="AP19" s="29"/>
      <c r="AQ19" s="27"/>
      <c r="BS19" s="22" t="s">
        <v>8</v>
      </c>
    </row>
    <row r="20" spans="2:43" ht="18.6" customHeight="1">
      <c r="B20" s="26"/>
      <c r="C20" s="29"/>
      <c r="D20" s="29"/>
      <c r="E20" s="31" t="s">
        <v>34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27</v>
      </c>
      <c r="AL20" s="29"/>
      <c r="AM20" s="29"/>
      <c r="AN20" s="31"/>
      <c r="AO20" s="29"/>
      <c r="AP20" s="29"/>
      <c r="AQ20" s="27"/>
    </row>
    <row r="21" spans="2:43" ht="6.95" customHeight="1">
      <c r="B21" s="2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</row>
    <row r="22" spans="2:43" ht="15">
      <c r="B22" s="26"/>
      <c r="C22" s="29"/>
      <c r="D22" s="33" t="s">
        <v>35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</row>
    <row r="23" spans="2:43" ht="16.5" customHeight="1">
      <c r="B23" s="26"/>
      <c r="C23" s="29"/>
      <c r="D23" s="2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29"/>
      <c r="AP23" s="29"/>
      <c r="AQ23" s="27"/>
    </row>
    <row r="24" spans="2:43" ht="6.95" customHeight="1">
      <c r="B24" s="2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</row>
    <row r="25" spans="2:43" ht="6.95" customHeight="1">
      <c r="B25" s="26"/>
      <c r="C25" s="2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9"/>
      <c r="AQ25" s="27"/>
    </row>
    <row r="26" spans="2:43" ht="14.45" customHeight="1">
      <c r="B26" s="26"/>
      <c r="C26" s="29"/>
      <c r="D26" s="36" t="s">
        <v>36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8">
        <f>ROUND(AG87,2)</f>
        <v>0</v>
      </c>
      <c r="AL26" s="8"/>
      <c r="AM26" s="8"/>
      <c r="AN26" s="8"/>
      <c r="AO26" s="8"/>
      <c r="AP26" s="29"/>
      <c r="AQ26" s="27"/>
    </row>
    <row r="27" spans="2:43" ht="14.45" customHeight="1">
      <c r="B27" s="26"/>
      <c r="C27" s="29"/>
      <c r="D27" s="36" t="s">
        <v>37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8">
        <f>ROUND(AG90,2)</f>
        <v>0</v>
      </c>
      <c r="AL27" s="8"/>
      <c r="AM27" s="8"/>
      <c r="AN27" s="8"/>
      <c r="AO27" s="8"/>
      <c r="AP27" s="29"/>
      <c r="AQ27" s="27"/>
    </row>
    <row r="28" spans="2:43" s="37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</row>
    <row r="29" spans="1:43" ht="25.9" customHeight="1">
      <c r="A29" s="37"/>
      <c r="B29" s="38"/>
      <c r="C29" s="39"/>
      <c r="D29" s="41" t="s">
        <v>38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7">
        <f>ROUND(AK26+AK27,2)</f>
        <v>0</v>
      </c>
      <c r="AL29" s="7"/>
      <c r="AM29" s="7"/>
      <c r="AN29" s="7"/>
      <c r="AO29" s="7"/>
      <c r="AP29" s="39"/>
      <c r="AQ29" s="40"/>
    </row>
    <row r="30" spans="1:43" ht="6.95" customHeight="1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</row>
    <row r="31" spans="2:43" s="43" customFormat="1" ht="14.45" customHeight="1">
      <c r="B31" s="44"/>
      <c r="C31" s="45"/>
      <c r="D31" s="46" t="s">
        <v>39</v>
      </c>
      <c r="E31" s="45"/>
      <c r="F31" s="46" t="s">
        <v>40</v>
      </c>
      <c r="G31" s="45"/>
      <c r="H31" s="45"/>
      <c r="I31" s="45"/>
      <c r="J31" s="45"/>
      <c r="K31" s="45"/>
      <c r="L31" s="6">
        <v>0.21</v>
      </c>
      <c r="M31" s="6"/>
      <c r="N31" s="6"/>
      <c r="O31" s="6"/>
      <c r="P31" s="45"/>
      <c r="Q31" s="45"/>
      <c r="R31" s="45"/>
      <c r="S31" s="45"/>
      <c r="T31" s="48" t="s">
        <v>41</v>
      </c>
      <c r="U31" s="45"/>
      <c r="V31" s="45"/>
      <c r="W31" s="5">
        <f>ROUND(AZ87+SUM(CD91),2)</f>
        <v>0</v>
      </c>
      <c r="X31" s="5"/>
      <c r="Y31" s="5"/>
      <c r="Z31" s="5"/>
      <c r="AA31" s="5"/>
      <c r="AB31" s="5"/>
      <c r="AC31" s="5"/>
      <c r="AD31" s="5"/>
      <c r="AE31" s="5"/>
      <c r="AF31" s="45"/>
      <c r="AG31" s="45"/>
      <c r="AH31" s="45"/>
      <c r="AI31" s="45"/>
      <c r="AJ31" s="45"/>
      <c r="AK31" s="5">
        <f>ROUND(AV87+SUM(BY91),2)</f>
        <v>0</v>
      </c>
      <c r="AL31" s="5"/>
      <c r="AM31" s="5"/>
      <c r="AN31" s="5"/>
      <c r="AO31" s="5"/>
      <c r="AP31" s="45"/>
      <c r="AQ31" s="49"/>
    </row>
    <row r="32" spans="1:43" ht="14.45" customHeight="1">
      <c r="A32" s="43"/>
      <c r="B32" s="44"/>
      <c r="C32" s="45"/>
      <c r="D32" s="45"/>
      <c r="E32" s="45"/>
      <c r="F32" s="46" t="s">
        <v>42</v>
      </c>
      <c r="G32" s="45"/>
      <c r="H32" s="45"/>
      <c r="I32" s="45"/>
      <c r="J32" s="45"/>
      <c r="K32" s="45"/>
      <c r="L32" s="6">
        <v>0.15</v>
      </c>
      <c r="M32" s="6"/>
      <c r="N32" s="6"/>
      <c r="O32" s="6"/>
      <c r="P32" s="45"/>
      <c r="Q32" s="45"/>
      <c r="R32" s="45"/>
      <c r="S32" s="45"/>
      <c r="T32" s="48" t="s">
        <v>41</v>
      </c>
      <c r="U32" s="45"/>
      <c r="V32" s="45"/>
      <c r="W32" s="5">
        <f>ROUND(BA87+SUM(CE91),2)</f>
        <v>0</v>
      </c>
      <c r="X32" s="5"/>
      <c r="Y32" s="5"/>
      <c r="Z32" s="5"/>
      <c r="AA32" s="5"/>
      <c r="AB32" s="5"/>
      <c r="AC32" s="5"/>
      <c r="AD32" s="5"/>
      <c r="AE32" s="5"/>
      <c r="AF32" s="45"/>
      <c r="AG32" s="45"/>
      <c r="AH32" s="45"/>
      <c r="AI32" s="45"/>
      <c r="AJ32" s="45"/>
      <c r="AK32" s="5">
        <f>ROUND(AW87+SUM(BZ91),2)</f>
        <v>0</v>
      </c>
      <c r="AL32" s="5"/>
      <c r="AM32" s="5"/>
      <c r="AN32" s="5"/>
      <c r="AO32" s="5"/>
      <c r="AP32" s="45"/>
      <c r="AQ32" s="49"/>
    </row>
    <row r="33" spans="1:43" ht="14.45" customHeight="1" hidden="1">
      <c r="A33" s="43"/>
      <c r="B33" s="44"/>
      <c r="C33" s="45"/>
      <c r="D33" s="45"/>
      <c r="E33" s="45"/>
      <c r="F33" s="46" t="s">
        <v>43</v>
      </c>
      <c r="G33" s="45"/>
      <c r="H33" s="45"/>
      <c r="I33" s="45"/>
      <c r="J33" s="45"/>
      <c r="K33" s="45"/>
      <c r="L33" s="6">
        <v>0.21</v>
      </c>
      <c r="M33" s="6"/>
      <c r="N33" s="6"/>
      <c r="O33" s="6"/>
      <c r="P33" s="45"/>
      <c r="Q33" s="45"/>
      <c r="R33" s="45"/>
      <c r="S33" s="45"/>
      <c r="T33" s="48" t="s">
        <v>41</v>
      </c>
      <c r="U33" s="45"/>
      <c r="V33" s="45"/>
      <c r="W33" s="5">
        <f>ROUND(BB87+SUM(CF91),2)</f>
        <v>0</v>
      </c>
      <c r="X33" s="5"/>
      <c r="Y33" s="5"/>
      <c r="Z33" s="5"/>
      <c r="AA33" s="5"/>
      <c r="AB33" s="5"/>
      <c r="AC33" s="5"/>
      <c r="AD33" s="5"/>
      <c r="AE33" s="5"/>
      <c r="AF33" s="45"/>
      <c r="AG33" s="45"/>
      <c r="AH33" s="45"/>
      <c r="AI33" s="45"/>
      <c r="AJ33" s="45"/>
      <c r="AK33" s="5">
        <v>0</v>
      </c>
      <c r="AL33" s="5"/>
      <c r="AM33" s="5"/>
      <c r="AN33" s="5"/>
      <c r="AO33" s="5"/>
      <c r="AP33" s="45"/>
      <c r="AQ33" s="49"/>
    </row>
    <row r="34" spans="1:43" ht="14.45" customHeight="1" hidden="1">
      <c r="A34" s="43"/>
      <c r="B34" s="44"/>
      <c r="C34" s="45"/>
      <c r="D34" s="45"/>
      <c r="E34" s="45"/>
      <c r="F34" s="46" t="s">
        <v>44</v>
      </c>
      <c r="G34" s="45"/>
      <c r="H34" s="45"/>
      <c r="I34" s="45"/>
      <c r="J34" s="45"/>
      <c r="K34" s="45"/>
      <c r="L34" s="6">
        <v>0.15</v>
      </c>
      <c r="M34" s="6"/>
      <c r="N34" s="6"/>
      <c r="O34" s="6"/>
      <c r="P34" s="45"/>
      <c r="Q34" s="45"/>
      <c r="R34" s="45"/>
      <c r="S34" s="45"/>
      <c r="T34" s="48" t="s">
        <v>41</v>
      </c>
      <c r="U34" s="45"/>
      <c r="V34" s="45"/>
      <c r="W34" s="5">
        <f>ROUND(BC87+SUM(CG91),2)</f>
        <v>0</v>
      </c>
      <c r="X34" s="5"/>
      <c r="Y34" s="5"/>
      <c r="Z34" s="5"/>
      <c r="AA34" s="5"/>
      <c r="AB34" s="5"/>
      <c r="AC34" s="5"/>
      <c r="AD34" s="5"/>
      <c r="AE34" s="5"/>
      <c r="AF34" s="45"/>
      <c r="AG34" s="45"/>
      <c r="AH34" s="45"/>
      <c r="AI34" s="45"/>
      <c r="AJ34" s="45"/>
      <c r="AK34" s="5">
        <v>0</v>
      </c>
      <c r="AL34" s="5"/>
      <c r="AM34" s="5"/>
      <c r="AN34" s="5"/>
      <c r="AO34" s="5"/>
      <c r="AP34" s="45"/>
      <c r="AQ34" s="49"/>
    </row>
    <row r="35" spans="1:43" ht="14.45" customHeight="1" hidden="1">
      <c r="A35" s="43"/>
      <c r="B35" s="44"/>
      <c r="C35" s="45"/>
      <c r="D35" s="45"/>
      <c r="E35" s="45"/>
      <c r="F35" s="46" t="s">
        <v>45</v>
      </c>
      <c r="G35" s="45"/>
      <c r="H35" s="45"/>
      <c r="I35" s="45"/>
      <c r="J35" s="45"/>
      <c r="K35" s="45"/>
      <c r="L35" s="6">
        <v>0</v>
      </c>
      <c r="M35" s="6"/>
      <c r="N35" s="6"/>
      <c r="O35" s="6"/>
      <c r="P35" s="45"/>
      <c r="Q35" s="45"/>
      <c r="R35" s="45"/>
      <c r="S35" s="45"/>
      <c r="T35" s="48" t="s">
        <v>41</v>
      </c>
      <c r="U35" s="45"/>
      <c r="V35" s="45"/>
      <c r="W35" s="5">
        <f>ROUND(BD87+SUM(CH91),2)</f>
        <v>0</v>
      </c>
      <c r="X35" s="5"/>
      <c r="Y35" s="5"/>
      <c r="Z35" s="5"/>
      <c r="AA35" s="5"/>
      <c r="AB35" s="5"/>
      <c r="AC35" s="5"/>
      <c r="AD35" s="5"/>
      <c r="AE35" s="5"/>
      <c r="AF35" s="45"/>
      <c r="AG35" s="45"/>
      <c r="AH35" s="45"/>
      <c r="AI35" s="45"/>
      <c r="AJ35" s="45"/>
      <c r="AK35" s="5">
        <v>0</v>
      </c>
      <c r="AL35" s="5"/>
      <c r="AM35" s="5"/>
      <c r="AN35" s="5"/>
      <c r="AO35" s="5"/>
      <c r="AP35" s="45"/>
      <c r="AQ35" s="49"/>
    </row>
    <row r="36" spans="2:43" s="37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1:43" ht="25.9" customHeight="1">
      <c r="A37" s="37"/>
      <c r="B37" s="38"/>
      <c r="C37" s="50"/>
      <c r="D37" s="51" t="s">
        <v>46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 t="s">
        <v>47</v>
      </c>
      <c r="U37" s="52"/>
      <c r="V37" s="52"/>
      <c r="W37" s="52"/>
      <c r="X37" s="4" t="s">
        <v>48</v>
      </c>
      <c r="Y37" s="4"/>
      <c r="Z37" s="4"/>
      <c r="AA37" s="4"/>
      <c r="AB37" s="4"/>
      <c r="AC37" s="52"/>
      <c r="AD37" s="52"/>
      <c r="AE37" s="52"/>
      <c r="AF37" s="52"/>
      <c r="AG37" s="52"/>
      <c r="AH37" s="52"/>
      <c r="AI37" s="52"/>
      <c r="AJ37" s="52"/>
      <c r="AK37" s="3">
        <f>SUM(AK29:AK35)</f>
        <v>0</v>
      </c>
      <c r="AL37" s="3"/>
      <c r="AM37" s="3"/>
      <c r="AN37" s="3"/>
      <c r="AO37" s="3"/>
      <c r="AP37" s="50"/>
      <c r="AQ37" s="40"/>
    </row>
    <row r="38" spans="1:43" ht="14.45" customHeight="1">
      <c r="A38" s="37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ht="13.5">
      <c r="B39" s="26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43" ht="13.5"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43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43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43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43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43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43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43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43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37" customFormat="1" ht="15">
      <c r="B49" s="38"/>
      <c r="C49" s="39"/>
      <c r="D49" s="54" t="s">
        <v>49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  <c r="AA49" s="39"/>
      <c r="AB49" s="39"/>
      <c r="AC49" s="54" t="s">
        <v>50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6"/>
      <c r="AP49" s="39"/>
      <c r="AQ49" s="40"/>
    </row>
    <row r="50" spans="2:43" ht="13.5">
      <c r="B50" s="26"/>
      <c r="C50" s="29"/>
      <c r="D50" s="5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8"/>
      <c r="AA50" s="29"/>
      <c r="AB50" s="29"/>
      <c r="AC50" s="5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8"/>
      <c r="AP50" s="29"/>
      <c r="AQ50" s="27"/>
    </row>
    <row r="51" spans="2:43" ht="13.5">
      <c r="B51" s="26"/>
      <c r="C51" s="29"/>
      <c r="D51" s="5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8"/>
      <c r="AA51" s="29"/>
      <c r="AB51" s="29"/>
      <c r="AC51" s="5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8"/>
      <c r="AP51" s="29"/>
      <c r="AQ51" s="27"/>
    </row>
    <row r="52" spans="2:43" ht="13.5">
      <c r="B52" s="26"/>
      <c r="C52" s="29"/>
      <c r="D52" s="5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8"/>
      <c r="AA52" s="29"/>
      <c r="AB52" s="29"/>
      <c r="AC52" s="5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8"/>
      <c r="AP52" s="29"/>
      <c r="AQ52" s="27"/>
    </row>
    <row r="53" spans="2:43" ht="13.5">
      <c r="B53" s="26"/>
      <c r="C53" s="29"/>
      <c r="D53" s="5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8"/>
      <c r="AA53" s="29"/>
      <c r="AB53" s="29"/>
      <c r="AC53" s="5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8"/>
      <c r="AP53" s="29"/>
      <c r="AQ53" s="27"/>
    </row>
    <row r="54" spans="2:43" ht="13.5">
      <c r="B54" s="26"/>
      <c r="C54" s="29"/>
      <c r="D54" s="5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8"/>
      <c r="AA54" s="29"/>
      <c r="AB54" s="29"/>
      <c r="AC54" s="5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8"/>
      <c r="AP54" s="29"/>
      <c r="AQ54" s="27"/>
    </row>
    <row r="55" spans="2:43" ht="13.5">
      <c r="B55" s="26"/>
      <c r="C55" s="29"/>
      <c r="D55" s="5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8"/>
      <c r="AA55" s="29"/>
      <c r="AB55" s="29"/>
      <c r="AC55" s="5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8"/>
      <c r="AP55" s="29"/>
      <c r="AQ55" s="27"/>
    </row>
    <row r="56" spans="2:43" ht="13.5">
      <c r="B56" s="26"/>
      <c r="C56" s="29"/>
      <c r="D56" s="5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8"/>
      <c r="AA56" s="29"/>
      <c r="AB56" s="29"/>
      <c r="AC56" s="5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8"/>
      <c r="AP56" s="29"/>
      <c r="AQ56" s="27"/>
    </row>
    <row r="57" spans="2:43" ht="13.5">
      <c r="B57" s="26"/>
      <c r="C57" s="29"/>
      <c r="D57" s="5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8"/>
      <c r="AA57" s="29"/>
      <c r="AB57" s="29"/>
      <c r="AC57" s="5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8"/>
      <c r="AP57" s="29"/>
      <c r="AQ57" s="27"/>
    </row>
    <row r="58" spans="2:43" s="37" customFormat="1" ht="15">
      <c r="B58" s="38"/>
      <c r="C58" s="39"/>
      <c r="D58" s="59" t="s">
        <v>51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 t="s">
        <v>52</v>
      </c>
      <c r="S58" s="60"/>
      <c r="T58" s="60"/>
      <c r="U58" s="60"/>
      <c r="V58" s="60"/>
      <c r="W58" s="60"/>
      <c r="X58" s="60"/>
      <c r="Y58" s="60"/>
      <c r="Z58" s="62"/>
      <c r="AA58" s="39"/>
      <c r="AB58" s="39"/>
      <c r="AC58" s="59" t="s">
        <v>51</v>
      </c>
      <c r="AD58" s="60"/>
      <c r="AE58" s="60"/>
      <c r="AF58" s="60"/>
      <c r="AG58" s="60"/>
      <c r="AH58" s="60"/>
      <c r="AI58" s="60"/>
      <c r="AJ58" s="60"/>
      <c r="AK58" s="60"/>
      <c r="AL58" s="60"/>
      <c r="AM58" s="61" t="s">
        <v>52</v>
      </c>
      <c r="AN58" s="60"/>
      <c r="AO58" s="62"/>
      <c r="AP58" s="39"/>
      <c r="AQ58" s="40"/>
    </row>
    <row r="59" spans="2:43" ht="13.5">
      <c r="B59" s="2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37" customFormat="1" ht="15">
      <c r="B60" s="38"/>
      <c r="C60" s="39"/>
      <c r="D60" s="54" t="s">
        <v>53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6"/>
      <c r="AA60" s="39"/>
      <c r="AB60" s="39"/>
      <c r="AC60" s="54" t="s">
        <v>54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6"/>
      <c r="AP60" s="39"/>
      <c r="AQ60" s="40"/>
    </row>
    <row r="61" spans="2:43" ht="13.5">
      <c r="B61" s="26"/>
      <c r="C61" s="29"/>
      <c r="D61" s="5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8"/>
      <c r="AA61" s="29"/>
      <c r="AB61" s="29"/>
      <c r="AC61" s="5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8"/>
      <c r="AP61" s="29"/>
      <c r="AQ61" s="27"/>
    </row>
    <row r="62" spans="2:43" ht="13.5">
      <c r="B62" s="26"/>
      <c r="C62" s="29"/>
      <c r="D62" s="5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8"/>
      <c r="AA62" s="29"/>
      <c r="AB62" s="29"/>
      <c r="AC62" s="5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8"/>
      <c r="AP62" s="29"/>
      <c r="AQ62" s="27"/>
    </row>
    <row r="63" spans="2:43" ht="13.5">
      <c r="B63" s="26"/>
      <c r="C63" s="29"/>
      <c r="D63" s="5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8"/>
      <c r="AA63" s="29"/>
      <c r="AB63" s="29"/>
      <c r="AC63" s="5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8"/>
      <c r="AP63" s="29"/>
      <c r="AQ63" s="27"/>
    </row>
    <row r="64" spans="2:43" ht="13.5">
      <c r="B64" s="26"/>
      <c r="C64" s="29"/>
      <c r="D64" s="5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8"/>
      <c r="AA64" s="29"/>
      <c r="AB64" s="29"/>
      <c r="AC64" s="5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8"/>
      <c r="AP64" s="29"/>
      <c r="AQ64" s="27"/>
    </row>
    <row r="65" spans="2:43" ht="13.5">
      <c r="B65" s="26"/>
      <c r="C65" s="29"/>
      <c r="D65" s="5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8"/>
      <c r="AA65" s="29"/>
      <c r="AB65" s="29"/>
      <c r="AC65" s="5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8"/>
      <c r="AP65" s="29"/>
      <c r="AQ65" s="27"/>
    </row>
    <row r="66" spans="2:43" ht="13.5">
      <c r="B66" s="26"/>
      <c r="C66" s="29"/>
      <c r="D66" s="5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8"/>
      <c r="AA66" s="29"/>
      <c r="AB66" s="29"/>
      <c r="AC66" s="5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8"/>
      <c r="AP66" s="29"/>
      <c r="AQ66" s="27"/>
    </row>
    <row r="67" spans="2:43" ht="13.5">
      <c r="B67" s="26"/>
      <c r="C67" s="29"/>
      <c r="D67" s="5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8"/>
      <c r="AA67" s="29"/>
      <c r="AB67" s="29"/>
      <c r="AC67" s="5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8"/>
      <c r="AP67" s="29"/>
      <c r="AQ67" s="27"/>
    </row>
    <row r="68" spans="2:43" ht="13.5">
      <c r="B68" s="26"/>
      <c r="C68" s="29"/>
      <c r="D68" s="5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8"/>
      <c r="AA68" s="29"/>
      <c r="AB68" s="29"/>
      <c r="AC68" s="5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8"/>
      <c r="AP68" s="29"/>
      <c r="AQ68" s="27"/>
    </row>
    <row r="69" spans="2:43" s="37" customFormat="1" ht="15">
      <c r="B69" s="38"/>
      <c r="C69" s="39"/>
      <c r="D69" s="59" t="s">
        <v>51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 t="s">
        <v>52</v>
      </c>
      <c r="S69" s="60"/>
      <c r="T69" s="60"/>
      <c r="U69" s="60"/>
      <c r="V69" s="60"/>
      <c r="W69" s="60"/>
      <c r="X69" s="60"/>
      <c r="Y69" s="60"/>
      <c r="Z69" s="62"/>
      <c r="AA69" s="39"/>
      <c r="AB69" s="39"/>
      <c r="AC69" s="59" t="s">
        <v>51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1" t="s">
        <v>52</v>
      </c>
      <c r="AN69" s="60"/>
      <c r="AO69" s="62"/>
      <c r="AP69" s="39"/>
      <c r="AQ69" s="40"/>
    </row>
    <row r="70" spans="1:43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1:43" ht="6.95" customHeight="1">
      <c r="A71" s="37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5"/>
    </row>
    <row r="75" spans="2:43" s="37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1:43" ht="36.95" customHeight="1">
      <c r="A76" s="37"/>
      <c r="B76" s="38"/>
      <c r="C76" s="12" t="s">
        <v>55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40"/>
    </row>
    <row r="77" spans="2:43" s="69" customFormat="1" ht="14.45" customHeight="1">
      <c r="B77" s="70"/>
      <c r="C77" s="33" t="s">
        <v>14</v>
      </c>
      <c r="D77" s="71"/>
      <c r="E77" s="71"/>
      <c r="F77" s="71"/>
      <c r="G77" s="71"/>
      <c r="H77" s="71"/>
      <c r="I77" s="71"/>
      <c r="J77" s="71"/>
      <c r="K77" s="71"/>
      <c r="L77" s="71" t="str">
        <f>K5</f>
        <v>2017-12-11</v>
      </c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2"/>
    </row>
    <row r="78" spans="2:43" s="73" customFormat="1" ht="36.95" customHeight="1">
      <c r="B78" s="74"/>
      <c r="C78" s="75" t="s">
        <v>16</v>
      </c>
      <c r="D78" s="76"/>
      <c r="E78" s="76"/>
      <c r="F78" s="76"/>
      <c r="G78" s="76"/>
      <c r="H78" s="76"/>
      <c r="I78" s="76"/>
      <c r="J78" s="76"/>
      <c r="K78" s="76"/>
      <c r="L78" s="2" t="str">
        <f>K6</f>
        <v>Stavební úpravy koupelny - byt č. 72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76"/>
      <c r="AQ78" s="77"/>
    </row>
    <row r="79" spans="2:43" s="37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1:43" ht="15">
      <c r="A80" s="37"/>
      <c r="B80" s="38"/>
      <c r="C80" s="33" t="s">
        <v>20</v>
      </c>
      <c r="D80" s="39"/>
      <c r="E80" s="39"/>
      <c r="F80" s="39"/>
      <c r="G80" s="39"/>
      <c r="H80" s="39"/>
      <c r="I80" s="39"/>
      <c r="J80" s="39"/>
      <c r="K80" s="39"/>
      <c r="L80" s="78" t="str">
        <f>IF(K8="","",K8)</f>
        <v>Praha 17, Vondroušova 1193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22</v>
      </c>
      <c r="AJ80" s="39"/>
      <c r="AK80" s="39"/>
      <c r="AL80" s="39"/>
      <c r="AM80" s="79" t="str">
        <f>IF(AN8="","",AN8)</f>
        <v>11.12.2017</v>
      </c>
      <c r="AN80" s="39"/>
      <c r="AO80" s="39"/>
      <c r="AP80" s="39"/>
      <c r="AQ80" s="40"/>
    </row>
    <row r="81" spans="1:43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1:56" ht="15">
      <c r="A82" s="37"/>
      <c r="B82" s="38"/>
      <c r="C82" s="33" t="s">
        <v>24</v>
      </c>
      <c r="D82" s="39"/>
      <c r="E82" s="39"/>
      <c r="F82" s="39"/>
      <c r="G82" s="39"/>
      <c r="H82" s="39"/>
      <c r="I82" s="39"/>
      <c r="J82" s="39"/>
      <c r="K82" s="39"/>
      <c r="L82" s="71" t="str">
        <f>IF(E11="","",E11)</f>
        <v>Městská část Praha 17,163 00 Pha 17,Žalanského 291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30</v>
      </c>
      <c r="AJ82" s="39"/>
      <c r="AK82" s="39"/>
      <c r="AL82" s="39"/>
      <c r="AM82" s="1" t="str">
        <f>IF(E17="","",E17)</f>
        <v>Ing. Michal Žabka</v>
      </c>
      <c r="AN82" s="1"/>
      <c r="AO82" s="1"/>
      <c r="AP82" s="1"/>
      <c r="AQ82" s="40"/>
      <c r="AS82" s="170" t="s">
        <v>56</v>
      </c>
      <c r="AT82" s="170"/>
      <c r="AU82" s="55"/>
      <c r="AV82" s="55"/>
      <c r="AW82" s="55"/>
      <c r="AX82" s="55"/>
      <c r="AY82" s="55"/>
      <c r="AZ82" s="55"/>
      <c r="BA82" s="55"/>
      <c r="BB82" s="55"/>
      <c r="BC82" s="55"/>
      <c r="BD82" s="56"/>
    </row>
    <row r="83" spans="1:56" ht="15">
      <c r="A83" s="37"/>
      <c r="B83" s="38"/>
      <c r="C83" s="33" t="s">
        <v>28</v>
      </c>
      <c r="D83" s="39"/>
      <c r="E83" s="39"/>
      <c r="F83" s="39"/>
      <c r="G83" s="39"/>
      <c r="H83" s="39"/>
      <c r="I83" s="39"/>
      <c r="J83" s="39"/>
      <c r="K83" s="39"/>
      <c r="L83" s="71" t="str">
        <f>IF(E14="","",E14)</f>
        <v xml:space="preserve"> </v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33</v>
      </c>
      <c r="AJ83" s="39"/>
      <c r="AK83" s="39"/>
      <c r="AL83" s="39"/>
      <c r="AM83" s="1" t="str">
        <f>IF(E20="","",E20)</f>
        <v>Šemberová Jana,130 00 Pha 3,Kunešova10</v>
      </c>
      <c r="AN83" s="1"/>
      <c r="AO83" s="1"/>
      <c r="AP83" s="1"/>
      <c r="AQ83" s="40"/>
      <c r="AS83" s="170"/>
      <c r="AT83" s="170"/>
      <c r="AU83" s="39"/>
      <c r="AV83" s="39"/>
      <c r="AW83" s="39"/>
      <c r="AX83" s="39"/>
      <c r="AY83" s="39"/>
      <c r="AZ83" s="39"/>
      <c r="BA83" s="39"/>
      <c r="BB83" s="39"/>
      <c r="BC83" s="39"/>
      <c r="BD83" s="80"/>
    </row>
    <row r="84" spans="1:56" ht="10.9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170"/>
      <c r="AT84" s="170"/>
      <c r="AU84" s="39"/>
      <c r="AV84" s="39"/>
      <c r="AW84" s="39"/>
      <c r="AX84" s="39"/>
      <c r="AY84" s="39"/>
      <c r="AZ84" s="39"/>
      <c r="BA84" s="39"/>
      <c r="BB84" s="39"/>
      <c r="BC84" s="39"/>
      <c r="BD84" s="80"/>
    </row>
    <row r="85" spans="1:56" ht="29.25" customHeight="1">
      <c r="A85" s="37"/>
      <c r="B85" s="38"/>
      <c r="C85" s="171" t="s">
        <v>57</v>
      </c>
      <c r="D85" s="171"/>
      <c r="E85" s="171"/>
      <c r="F85" s="171"/>
      <c r="G85" s="171"/>
      <c r="H85" s="81"/>
      <c r="I85" s="172" t="s">
        <v>58</v>
      </c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 t="s">
        <v>59</v>
      </c>
      <c r="AH85" s="172"/>
      <c r="AI85" s="172"/>
      <c r="AJ85" s="172"/>
      <c r="AK85" s="172"/>
      <c r="AL85" s="172"/>
      <c r="AM85" s="172"/>
      <c r="AN85" s="173" t="s">
        <v>60</v>
      </c>
      <c r="AO85" s="173"/>
      <c r="AP85" s="173"/>
      <c r="AQ85" s="40"/>
      <c r="AS85" s="82" t="s">
        <v>61</v>
      </c>
      <c r="AT85" s="83" t="s">
        <v>62</v>
      </c>
      <c r="AU85" s="83" t="s">
        <v>63</v>
      </c>
      <c r="AV85" s="83" t="s">
        <v>64</v>
      </c>
      <c r="AW85" s="83" t="s">
        <v>65</v>
      </c>
      <c r="AX85" s="83" t="s">
        <v>66</v>
      </c>
      <c r="AY85" s="83" t="s">
        <v>67</v>
      </c>
      <c r="AZ85" s="83" t="s">
        <v>68</v>
      </c>
      <c r="BA85" s="83" t="s">
        <v>69</v>
      </c>
      <c r="BB85" s="83" t="s">
        <v>70</v>
      </c>
      <c r="BC85" s="83" t="s">
        <v>71</v>
      </c>
      <c r="BD85" s="84" t="s">
        <v>72</v>
      </c>
    </row>
    <row r="86" spans="1:56" ht="10.9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</row>
    <row r="87" spans="2:76" s="73" customFormat="1" ht="32.45" customHeight="1">
      <c r="B87" s="74"/>
      <c r="C87" s="86" t="s">
        <v>73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174">
        <f>ROUND(AG88,2)</f>
        <v>0</v>
      </c>
      <c r="AH87" s="174"/>
      <c r="AI87" s="174"/>
      <c r="AJ87" s="174"/>
      <c r="AK87" s="174"/>
      <c r="AL87" s="174"/>
      <c r="AM87" s="174"/>
      <c r="AN87" s="175">
        <f>SUM(AG87,AT87)</f>
        <v>0</v>
      </c>
      <c r="AO87" s="175"/>
      <c r="AP87" s="175"/>
      <c r="AQ87" s="77"/>
      <c r="AS87" s="88">
        <f>ROUND(AS88,2)</f>
        <v>0</v>
      </c>
      <c r="AT87" s="89">
        <f>ROUND(SUM(AV87:AW87),2)</f>
        <v>0</v>
      </c>
      <c r="AU87" s="90">
        <f>ROUND(AU88,5)</f>
        <v>99.68718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74</v>
      </c>
      <c r="BT87" s="92" t="s">
        <v>75</v>
      </c>
      <c r="BV87" s="92" t="s">
        <v>76</v>
      </c>
      <c r="BW87" s="92" t="s">
        <v>77</v>
      </c>
      <c r="BX87" s="92" t="s">
        <v>78</v>
      </c>
    </row>
    <row r="88" spans="1:76" s="98" customFormat="1" ht="31.5" customHeight="1">
      <c r="A88" s="93" t="s">
        <v>79</v>
      </c>
      <c r="B88" s="94"/>
      <c r="C88" s="95"/>
      <c r="D88" s="176" t="s">
        <v>15</v>
      </c>
      <c r="E88" s="176"/>
      <c r="F88" s="176"/>
      <c r="G88" s="176"/>
      <c r="H88" s="176"/>
      <c r="I88" s="96"/>
      <c r="J88" s="176" t="s">
        <v>17</v>
      </c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7">
        <f>'2017-12-11 - Stavební úpr...'!M29</f>
        <v>0</v>
      </c>
      <c r="AH88" s="177"/>
      <c r="AI88" s="177"/>
      <c r="AJ88" s="177"/>
      <c r="AK88" s="177"/>
      <c r="AL88" s="177"/>
      <c r="AM88" s="177"/>
      <c r="AN88" s="177">
        <f>SUM(AG88,AT88)</f>
        <v>0</v>
      </c>
      <c r="AO88" s="177"/>
      <c r="AP88" s="177"/>
      <c r="AQ88" s="97"/>
      <c r="AS88" s="99">
        <f>'2017-12-11 - Stavební úpr...'!M27</f>
        <v>0</v>
      </c>
      <c r="AT88" s="100">
        <f>ROUND(SUM(AV88:AW88),2)</f>
        <v>0</v>
      </c>
      <c r="AU88" s="101">
        <f>'2017-12-11 - Stavební úpr...'!W125</f>
        <v>99.687183</v>
      </c>
      <c r="AV88" s="100">
        <f>'2017-12-11 - Stavební úpr...'!M31</f>
        <v>0</v>
      </c>
      <c r="AW88" s="100">
        <f>'2017-12-11 - Stavební úpr...'!M32</f>
        <v>0</v>
      </c>
      <c r="AX88" s="100">
        <f>'2017-12-11 - Stavební úpr...'!M33</f>
        <v>0</v>
      </c>
      <c r="AY88" s="100">
        <f>'2017-12-11 - Stavební úpr...'!M34</f>
        <v>0</v>
      </c>
      <c r="AZ88" s="100">
        <f>'2017-12-11 - Stavební úpr...'!H31</f>
        <v>0</v>
      </c>
      <c r="BA88" s="100">
        <f>'2017-12-11 - Stavební úpr...'!H32</f>
        <v>0</v>
      </c>
      <c r="BB88" s="100">
        <f>'2017-12-11 - Stavební úpr...'!H33</f>
        <v>0</v>
      </c>
      <c r="BC88" s="100">
        <f>'2017-12-11 - Stavební úpr...'!H34</f>
        <v>0</v>
      </c>
      <c r="BD88" s="102">
        <f>'2017-12-11 - Stavební úpr...'!H35</f>
        <v>0</v>
      </c>
      <c r="BT88" s="103" t="s">
        <v>80</v>
      </c>
      <c r="BU88" s="103" t="s">
        <v>81</v>
      </c>
      <c r="BV88" s="103" t="s">
        <v>76</v>
      </c>
      <c r="BW88" s="103" t="s">
        <v>77</v>
      </c>
      <c r="BX88" s="103" t="s">
        <v>78</v>
      </c>
    </row>
    <row r="89" spans="2:43" ht="13.5">
      <c r="B89" s="26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7"/>
    </row>
    <row r="90" spans="2:48" s="37" customFormat="1" ht="30" customHeight="1">
      <c r="B90" s="38"/>
      <c r="C90" s="86" t="s">
        <v>82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175">
        <v>0</v>
      </c>
      <c r="AH90" s="175"/>
      <c r="AI90" s="175"/>
      <c r="AJ90" s="175"/>
      <c r="AK90" s="175"/>
      <c r="AL90" s="175"/>
      <c r="AM90" s="175"/>
      <c r="AN90" s="175">
        <v>0</v>
      </c>
      <c r="AO90" s="175"/>
      <c r="AP90" s="175"/>
      <c r="AQ90" s="40"/>
      <c r="AS90" s="82" t="s">
        <v>83</v>
      </c>
      <c r="AT90" s="83" t="s">
        <v>84</v>
      </c>
      <c r="AU90" s="83" t="s">
        <v>39</v>
      </c>
      <c r="AV90" s="84" t="s">
        <v>62</v>
      </c>
    </row>
    <row r="91" spans="1:48" ht="10.9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40"/>
      <c r="AS91" s="104"/>
      <c r="AT91" s="60"/>
      <c r="AU91" s="60"/>
      <c r="AV91" s="62"/>
    </row>
    <row r="92" spans="1:43" ht="30" customHeight="1">
      <c r="A92" s="37"/>
      <c r="B92" s="38"/>
      <c r="C92" s="105" t="s">
        <v>85</v>
      </c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78">
        <f>ROUND(AG87+AG90,2)</f>
        <v>0</v>
      </c>
      <c r="AH92" s="178"/>
      <c r="AI92" s="178"/>
      <c r="AJ92" s="178"/>
      <c r="AK92" s="178"/>
      <c r="AL92" s="178"/>
      <c r="AM92" s="178"/>
      <c r="AN92" s="178">
        <f>AN87+AN90</f>
        <v>0</v>
      </c>
      <c r="AO92" s="178"/>
      <c r="AP92" s="178"/>
      <c r="AQ92" s="40"/>
    </row>
    <row r="93" spans="1:43" ht="6.95" customHeight="1">
      <c r="A93" s="37"/>
      <c r="B93" s="63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5"/>
    </row>
  </sheetData>
  <mergeCells count="45">
    <mergeCell ref="AG90:AM90"/>
    <mergeCell ref="AN90:AP90"/>
    <mergeCell ref="AG92:AM92"/>
    <mergeCell ref="AN92:AP92"/>
    <mergeCell ref="AG87:AM87"/>
    <mergeCell ref="AN87:AP87"/>
    <mergeCell ref="D88:H88"/>
    <mergeCell ref="J88:AF88"/>
    <mergeCell ref="AG88:AM88"/>
    <mergeCell ref="AN88:AP88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E23:AN23"/>
    <mergeCell ref="AK26:AO26"/>
    <mergeCell ref="AK27:AO27"/>
    <mergeCell ref="AK29:AO29"/>
    <mergeCell ref="L31:O31"/>
    <mergeCell ref="W31:AE31"/>
    <mergeCell ref="AK31:AO31"/>
    <mergeCell ref="C2:AP2"/>
    <mergeCell ref="AR2:BE2"/>
    <mergeCell ref="C4:AP4"/>
    <mergeCell ref="K5:AO5"/>
    <mergeCell ref="K6:AO6"/>
  </mergeCells>
  <hyperlinks>
    <hyperlink ref="K1" location="C2" display="1) Souhrnný list stavby"/>
    <hyperlink ref="W1" location="C87" display="2) Rekapitulace objektů"/>
    <hyperlink ref="A88" r:id="rId1" display="/"/>
  </hyperlinks>
  <printOptions/>
  <pageMargins left="0.583333333333333" right="0.583333333333333" top="0.5" bottom="0.466666666666667" header="0.511805555555555" footer="0"/>
  <pageSetup fitToHeight="100" fitToWidth="1" horizontalDpi="300" verticalDpi="300" orientation="portrait" paperSize="9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75"/>
  <sheetViews>
    <sheetView windowProtection="1" showGridLines="0" tabSelected="1" zoomScale="95" zoomScaleNormal="95" workbookViewId="0" topLeftCell="A1">
      <pane ySplit="1" topLeftCell="A2" activePane="bottomLeft" state="frozen"/>
      <selection pane="bottomLeft" activeCell="A1" sqref="A1:XFD1"/>
    </sheetView>
  </sheetViews>
  <sheetFormatPr defaultColWidth="9.33203125" defaultRowHeight="13.5"/>
  <cols>
    <col min="1" max="1" width="9.16015625" style="0" customWidth="1"/>
    <col min="2" max="2" width="1.66796875" style="0" customWidth="1"/>
    <col min="3" max="3" width="4.5" style="0" customWidth="1"/>
    <col min="4" max="4" width="4.66015625" style="0" customWidth="1"/>
    <col min="5" max="5" width="19.5" style="0" customWidth="1"/>
    <col min="6" max="7" width="12.5" style="0" customWidth="1"/>
    <col min="8" max="8" width="14.16015625" style="0" customWidth="1"/>
    <col min="9" max="9" width="7.83203125" style="0" customWidth="1"/>
    <col min="10" max="10" width="5.5" style="0" customWidth="1"/>
    <col min="11" max="11" width="12.83203125" style="0" customWidth="1"/>
    <col min="12" max="12" width="13.66015625" style="0" customWidth="1"/>
    <col min="13" max="14" width="6.66015625" style="0" customWidth="1"/>
    <col min="15" max="15" width="2" style="0" customWidth="1"/>
    <col min="16" max="16" width="14.16015625" style="0" customWidth="1"/>
    <col min="17" max="17" width="4.5" style="0" customWidth="1"/>
    <col min="18" max="18" width="1.66796875" style="0" customWidth="1"/>
    <col min="19" max="19" width="9" style="0" customWidth="1"/>
    <col min="20" max="28" width="9.33203125" style="0" hidden="1" customWidth="1"/>
    <col min="29" max="29" width="12.33203125" style="0" customWidth="1"/>
    <col min="30" max="30" width="17" style="0" customWidth="1"/>
    <col min="31" max="31" width="18.5" style="0" customWidth="1"/>
    <col min="44" max="65" width="9.33203125" style="0" hidden="1" customWidth="1"/>
  </cols>
  <sheetData>
    <row r="1" spans="1:66" ht="21.95" customHeight="1" hidden="1">
      <c r="A1" s="37"/>
      <c r="B1" s="16"/>
      <c r="C1" s="16"/>
      <c r="D1" s="17" t="s">
        <v>1</v>
      </c>
      <c r="E1" s="16"/>
      <c r="F1" s="18" t="s">
        <v>86</v>
      </c>
      <c r="G1" s="18"/>
      <c r="H1" s="179" t="s">
        <v>87</v>
      </c>
      <c r="I1" s="179"/>
      <c r="J1" s="179"/>
      <c r="K1" s="179"/>
      <c r="L1" s="18" t="s">
        <v>88</v>
      </c>
      <c r="M1" s="16"/>
      <c r="N1" s="16"/>
      <c r="O1" s="17" t="s">
        <v>89</v>
      </c>
      <c r="P1" s="16"/>
      <c r="Q1" s="16"/>
      <c r="R1" s="16"/>
      <c r="S1" s="18" t="s">
        <v>90</v>
      </c>
      <c r="T1" s="18"/>
      <c r="U1" s="107"/>
      <c r="V1" s="107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46" ht="36.95" customHeight="1">
      <c r="A2" s="37"/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S2" s="13" t="s">
        <v>7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T2" s="22" t="s">
        <v>77</v>
      </c>
    </row>
    <row r="3" spans="1:46" ht="6.95" customHeight="1">
      <c r="A3" s="37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80</v>
      </c>
    </row>
    <row r="4" spans="1:46" ht="36.95" customHeight="1">
      <c r="A4" s="37"/>
      <c r="B4" s="26"/>
      <c r="C4" s="12" t="s">
        <v>91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7"/>
      <c r="T4" s="28" t="s">
        <v>12</v>
      </c>
      <c r="AT4" s="22" t="s">
        <v>5</v>
      </c>
    </row>
    <row r="5" spans="1:18" ht="6.95" customHeight="1">
      <c r="A5" s="37"/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s="37" customFormat="1" ht="32.85" customHeight="1">
      <c r="B6" s="38"/>
      <c r="C6" s="39"/>
      <c r="D6" s="32" t="s">
        <v>16</v>
      </c>
      <c r="E6" s="39"/>
      <c r="F6" s="10" t="s">
        <v>17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39"/>
      <c r="R6" s="40"/>
    </row>
    <row r="7" spans="1:18" ht="14.45" customHeight="1">
      <c r="A7" s="37"/>
      <c r="B7" s="38"/>
      <c r="C7" s="39"/>
      <c r="D7" s="33" t="s">
        <v>18</v>
      </c>
      <c r="E7" s="39"/>
      <c r="F7" s="31"/>
      <c r="G7" s="39"/>
      <c r="H7" s="39"/>
      <c r="I7" s="39"/>
      <c r="J7" s="39"/>
      <c r="K7" s="39"/>
      <c r="L7" s="39"/>
      <c r="M7" s="33" t="s">
        <v>19</v>
      </c>
      <c r="N7" s="39"/>
      <c r="O7" s="31"/>
      <c r="P7" s="39"/>
      <c r="Q7" s="39"/>
      <c r="R7" s="40"/>
    </row>
    <row r="8" spans="1:18" ht="14.45" customHeight="1">
      <c r="A8" s="37"/>
      <c r="B8" s="38"/>
      <c r="C8" s="39"/>
      <c r="D8" s="33" t="s">
        <v>20</v>
      </c>
      <c r="E8" s="39"/>
      <c r="F8" s="31" t="s">
        <v>21</v>
      </c>
      <c r="G8" s="39"/>
      <c r="H8" s="39"/>
      <c r="I8" s="39"/>
      <c r="J8" s="39"/>
      <c r="K8" s="39"/>
      <c r="L8" s="39"/>
      <c r="M8" s="33" t="s">
        <v>22</v>
      </c>
      <c r="N8" s="39"/>
      <c r="O8" s="180" t="str">
        <f>'Rekapitulace stavby'!AN8</f>
        <v>11.12.2017</v>
      </c>
      <c r="P8" s="180"/>
      <c r="Q8" s="39"/>
      <c r="R8" s="40"/>
    </row>
    <row r="9" spans="1:18" ht="10.9" customHeight="1">
      <c r="A9" s="37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1:18" ht="14.45" customHeight="1">
      <c r="A10" s="37"/>
      <c r="B10" s="38"/>
      <c r="C10" s="39"/>
      <c r="D10" s="33" t="s">
        <v>24</v>
      </c>
      <c r="E10" s="39"/>
      <c r="F10" s="39"/>
      <c r="G10" s="39"/>
      <c r="H10" s="39"/>
      <c r="I10" s="39"/>
      <c r="J10" s="39"/>
      <c r="K10" s="39"/>
      <c r="L10" s="39"/>
      <c r="M10" s="33" t="s">
        <v>25</v>
      </c>
      <c r="N10" s="39"/>
      <c r="O10" s="11"/>
      <c r="P10" s="11"/>
      <c r="Q10" s="39"/>
      <c r="R10" s="40"/>
    </row>
    <row r="11" spans="1:18" ht="18" customHeight="1">
      <c r="A11" s="37"/>
      <c r="B11" s="38"/>
      <c r="C11" s="39"/>
      <c r="D11" s="39"/>
      <c r="E11" s="31" t="s">
        <v>26</v>
      </c>
      <c r="F11" s="39"/>
      <c r="G11" s="39"/>
      <c r="H11" s="39"/>
      <c r="I11" s="39"/>
      <c r="J11" s="39"/>
      <c r="K11" s="39"/>
      <c r="L11" s="39"/>
      <c r="M11" s="33" t="s">
        <v>27</v>
      </c>
      <c r="N11" s="39"/>
      <c r="O11" s="11"/>
      <c r="P11" s="11"/>
      <c r="Q11" s="39"/>
      <c r="R11" s="40"/>
    </row>
    <row r="12" spans="1:18" ht="6.95" customHeight="1">
      <c r="A12" s="37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18" ht="14.45" customHeight="1">
      <c r="A13" s="37"/>
      <c r="B13" s="38"/>
      <c r="C13" s="39"/>
      <c r="D13" s="33" t="s">
        <v>28</v>
      </c>
      <c r="E13" s="39"/>
      <c r="F13" s="39"/>
      <c r="G13" s="39"/>
      <c r="H13" s="39"/>
      <c r="I13" s="39"/>
      <c r="J13" s="39"/>
      <c r="K13" s="39"/>
      <c r="L13" s="39"/>
      <c r="M13" s="33" t="s">
        <v>25</v>
      </c>
      <c r="N13" s="39"/>
      <c r="O13" s="11" t="str">
        <f>IF('Rekapitulace stavby'!AN13="","",'Rekapitulace stavby'!AN13)</f>
        <v/>
      </c>
      <c r="P13" s="11"/>
      <c r="Q13" s="39"/>
      <c r="R13" s="40"/>
    </row>
    <row r="14" spans="1:18" ht="18" customHeight="1">
      <c r="A14" s="37"/>
      <c r="B14" s="38"/>
      <c r="C14" s="39"/>
      <c r="D14" s="39"/>
      <c r="E14" s="31" t="str">
        <f>IF('Rekapitulace stavby'!E14="","",'Rekapitulace stavby'!E14)</f>
        <v xml:space="preserve"> </v>
      </c>
      <c r="F14" s="39"/>
      <c r="G14" s="39"/>
      <c r="H14" s="39"/>
      <c r="I14" s="39"/>
      <c r="J14" s="39"/>
      <c r="K14" s="39"/>
      <c r="L14" s="39"/>
      <c r="M14" s="33" t="s">
        <v>27</v>
      </c>
      <c r="N14" s="39"/>
      <c r="O14" s="11" t="str">
        <f>IF('Rekapitulace stavby'!AN14="","",'Rekapitulace stavby'!AN14)</f>
        <v/>
      </c>
      <c r="P14" s="11"/>
      <c r="Q14" s="39"/>
      <c r="R14" s="40"/>
    </row>
    <row r="15" spans="1:18" ht="6.95" customHeight="1">
      <c r="A15" s="37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1:18" ht="14.45" customHeight="1">
      <c r="A16" s="37"/>
      <c r="B16" s="38"/>
      <c r="C16" s="39"/>
      <c r="D16" s="33" t="s">
        <v>30</v>
      </c>
      <c r="E16" s="39"/>
      <c r="F16" s="39"/>
      <c r="G16" s="39"/>
      <c r="H16" s="39"/>
      <c r="I16" s="39"/>
      <c r="J16" s="39"/>
      <c r="K16" s="39"/>
      <c r="L16" s="39"/>
      <c r="M16" s="33" t="s">
        <v>25</v>
      </c>
      <c r="N16" s="39"/>
      <c r="O16" s="11"/>
      <c r="P16" s="11"/>
      <c r="Q16" s="39"/>
      <c r="R16" s="40"/>
    </row>
    <row r="17" spans="1:18" ht="18" customHeight="1">
      <c r="A17" s="37"/>
      <c r="B17" s="38"/>
      <c r="C17" s="39"/>
      <c r="D17" s="39"/>
      <c r="E17" s="34" t="s">
        <v>31</v>
      </c>
      <c r="F17" s="39"/>
      <c r="G17" s="39"/>
      <c r="H17" s="39"/>
      <c r="I17" s="39"/>
      <c r="J17" s="39"/>
      <c r="K17" s="39"/>
      <c r="L17" s="39"/>
      <c r="M17" s="33" t="s">
        <v>27</v>
      </c>
      <c r="N17" s="39"/>
      <c r="O17" s="11"/>
      <c r="P17" s="11"/>
      <c r="Q17" s="39"/>
      <c r="R17" s="40"/>
    </row>
    <row r="18" spans="1:18" ht="6.95" customHeight="1">
      <c r="A18" s="37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1:18" ht="14.45" customHeight="1">
      <c r="A19" s="37"/>
      <c r="B19" s="38"/>
      <c r="C19" s="39"/>
      <c r="D19" s="33" t="s">
        <v>33</v>
      </c>
      <c r="E19" s="39"/>
      <c r="F19" s="39"/>
      <c r="G19" s="39"/>
      <c r="H19" s="39"/>
      <c r="I19" s="39"/>
      <c r="J19" s="39"/>
      <c r="K19" s="39"/>
      <c r="L19" s="39"/>
      <c r="M19" s="33" t="s">
        <v>25</v>
      </c>
      <c r="N19" s="39"/>
      <c r="O19" s="11"/>
      <c r="P19" s="11"/>
      <c r="Q19" s="39"/>
      <c r="R19" s="40"/>
    </row>
    <row r="20" spans="1:18" ht="18" customHeight="1">
      <c r="A20" s="37"/>
      <c r="B20" s="38"/>
      <c r="C20" s="39"/>
      <c r="D20" s="39"/>
      <c r="E20" s="31" t="s">
        <v>34</v>
      </c>
      <c r="F20" s="39"/>
      <c r="G20" s="39"/>
      <c r="H20" s="39"/>
      <c r="I20" s="39"/>
      <c r="J20" s="39"/>
      <c r="K20" s="39"/>
      <c r="L20" s="39"/>
      <c r="M20" s="33" t="s">
        <v>27</v>
      </c>
      <c r="N20" s="39"/>
      <c r="O20" s="11"/>
      <c r="P20" s="11"/>
      <c r="Q20" s="39"/>
      <c r="R20" s="40"/>
    </row>
    <row r="21" spans="1:18" ht="6.95" customHeight="1">
      <c r="A21" s="37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1:18" ht="14.45" customHeight="1">
      <c r="A22" s="37"/>
      <c r="B22" s="38"/>
      <c r="C22" s="39"/>
      <c r="D22" s="33" t="s">
        <v>35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1:18" ht="16.5" customHeight="1">
      <c r="A23" s="37"/>
      <c r="B23" s="38"/>
      <c r="C23" s="39"/>
      <c r="D23" s="39"/>
      <c r="E23" s="9"/>
      <c r="F23" s="9"/>
      <c r="G23" s="9"/>
      <c r="H23" s="9"/>
      <c r="I23" s="9"/>
      <c r="J23" s="9"/>
      <c r="K23" s="9"/>
      <c r="L23" s="9"/>
      <c r="M23" s="39"/>
      <c r="N23" s="39"/>
      <c r="O23" s="39"/>
      <c r="P23" s="39"/>
      <c r="Q23" s="39"/>
      <c r="R23" s="40"/>
    </row>
    <row r="24" spans="1:18" ht="6.95" customHeight="1">
      <c r="A24" s="37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1:18" ht="6.95" customHeight="1">
      <c r="A25" s="37"/>
      <c r="B25" s="38"/>
      <c r="C25" s="39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9"/>
      <c r="R25" s="40"/>
    </row>
    <row r="26" spans="1:18" ht="14.45" customHeight="1">
      <c r="A26" s="37"/>
      <c r="B26" s="38"/>
      <c r="C26" s="39"/>
      <c r="D26" s="108" t="s">
        <v>92</v>
      </c>
      <c r="E26" s="39"/>
      <c r="F26" s="39"/>
      <c r="G26" s="39"/>
      <c r="H26" s="39"/>
      <c r="I26" s="39"/>
      <c r="J26" s="39"/>
      <c r="K26" s="39"/>
      <c r="L26" s="39"/>
      <c r="M26" s="8">
        <f>N87</f>
        <v>0</v>
      </c>
      <c r="N26" s="8"/>
      <c r="O26" s="8"/>
      <c r="P26" s="8"/>
      <c r="Q26" s="39"/>
      <c r="R26" s="40"/>
    </row>
    <row r="27" spans="1:18" ht="14.45" customHeight="1">
      <c r="A27" s="37"/>
      <c r="B27" s="38"/>
      <c r="C27" s="39"/>
      <c r="D27" s="36" t="s">
        <v>93</v>
      </c>
      <c r="E27" s="39"/>
      <c r="F27" s="39"/>
      <c r="G27" s="39"/>
      <c r="H27" s="39"/>
      <c r="I27" s="39"/>
      <c r="J27" s="39"/>
      <c r="K27" s="39"/>
      <c r="L27" s="39"/>
      <c r="M27" s="8">
        <f>N107</f>
        <v>0</v>
      </c>
      <c r="N27" s="8"/>
      <c r="O27" s="8"/>
      <c r="P27" s="8"/>
      <c r="Q27" s="39"/>
      <c r="R27" s="40"/>
    </row>
    <row r="28" spans="1:18" ht="6.95" customHeigh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spans="1:18" ht="25.5" customHeight="1">
      <c r="A29" s="37"/>
      <c r="B29" s="38"/>
      <c r="C29" s="39"/>
      <c r="D29" s="109" t="s">
        <v>38</v>
      </c>
      <c r="E29" s="39"/>
      <c r="F29" s="39"/>
      <c r="G29" s="39"/>
      <c r="H29" s="39"/>
      <c r="I29" s="39"/>
      <c r="J29" s="39"/>
      <c r="K29" s="39"/>
      <c r="L29" s="39"/>
      <c r="M29" s="181">
        <f>ROUND(M26+M27,2)</f>
        <v>0</v>
      </c>
      <c r="N29" s="181"/>
      <c r="O29" s="181"/>
      <c r="P29" s="181"/>
      <c r="Q29" s="39"/>
      <c r="R29" s="40"/>
    </row>
    <row r="30" spans="1:18" ht="6.95" customHeight="1">
      <c r="A30" s="37"/>
      <c r="B30" s="38"/>
      <c r="C30" s="39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9"/>
      <c r="R30" s="40"/>
    </row>
    <row r="31" spans="1:18" ht="14.45" customHeight="1">
      <c r="A31" s="37"/>
      <c r="B31" s="38"/>
      <c r="C31" s="39"/>
      <c r="D31" s="46" t="s">
        <v>39</v>
      </c>
      <c r="E31" s="46" t="s">
        <v>40</v>
      </c>
      <c r="F31" s="47">
        <v>0.21</v>
      </c>
      <c r="G31" s="110" t="s">
        <v>41</v>
      </c>
      <c r="H31" s="182">
        <f>ROUND((SUM(BE107:BE108)+SUM(BE125:BE230)),2)</f>
        <v>0</v>
      </c>
      <c r="I31" s="182"/>
      <c r="J31" s="182"/>
      <c r="K31" s="39"/>
      <c r="L31" s="39"/>
      <c r="M31" s="182">
        <f>ROUND(ROUND((SUM(BE107:BE108)+SUM(BE125:BE230)),2)*F31,2)</f>
        <v>0</v>
      </c>
      <c r="N31" s="182"/>
      <c r="O31" s="182"/>
      <c r="P31" s="182"/>
      <c r="Q31" s="39"/>
      <c r="R31" s="40"/>
    </row>
    <row r="32" spans="1:18" ht="14.45" customHeight="1">
      <c r="A32" s="37"/>
      <c r="B32" s="38"/>
      <c r="C32" s="39"/>
      <c r="D32" s="39"/>
      <c r="E32" s="46" t="s">
        <v>42</v>
      </c>
      <c r="F32" s="47">
        <v>0.15</v>
      </c>
      <c r="G32" s="110" t="s">
        <v>41</v>
      </c>
      <c r="H32" s="182">
        <f>M29</f>
        <v>0</v>
      </c>
      <c r="I32" s="182"/>
      <c r="J32" s="182"/>
      <c r="K32" s="39"/>
      <c r="L32" s="39"/>
      <c r="M32" s="182">
        <f>0.15*M29</f>
        <v>0</v>
      </c>
      <c r="N32" s="182"/>
      <c r="O32" s="182"/>
      <c r="P32" s="182"/>
      <c r="Q32" s="39"/>
      <c r="R32" s="40"/>
    </row>
    <row r="33" spans="1:18" ht="14.45" customHeight="1" hidden="1">
      <c r="A33" s="37"/>
      <c r="B33" s="38"/>
      <c r="C33" s="39"/>
      <c r="D33" s="39"/>
      <c r="E33" s="46" t="s">
        <v>43</v>
      </c>
      <c r="F33" s="47">
        <v>0.21</v>
      </c>
      <c r="G33" s="110" t="s">
        <v>41</v>
      </c>
      <c r="H33" s="182">
        <f>ROUND((SUM(BG107:BG108)+SUM(BG125:BG230)),2)</f>
        <v>0</v>
      </c>
      <c r="I33" s="182"/>
      <c r="J33" s="182"/>
      <c r="K33" s="39"/>
      <c r="L33" s="39"/>
      <c r="M33" s="182">
        <v>0</v>
      </c>
      <c r="N33" s="182"/>
      <c r="O33" s="182"/>
      <c r="P33" s="182"/>
      <c r="Q33" s="39"/>
      <c r="R33" s="40"/>
    </row>
    <row r="34" spans="1:18" ht="14.45" customHeight="1" hidden="1">
      <c r="A34" s="37"/>
      <c r="B34" s="38"/>
      <c r="C34" s="39"/>
      <c r="D34" s="39"/>
      <c r="E34" s="46" t="s">
        <v>44</v>
      </c>
      <c r="F34" s="47">
        <v>0.15</v>
      </c>
      <c r="G34" s="110" t="s">
        <v>41</v>
      </c>
      <c r="H34" s="182">
        <f>ROUND((SUM(BH107:BH108)+SUM(BH125:BH230)),2)</f>
        <v>0</v>
      </c>
      <c r="I34" s="182"/>
      <c r="J34" s="182"/>
      <c r="K34" s="39"/>
      <c r="L34" s="39"/>
      <c r="M34" s="182">
        <v>0</v>
      </c>
      <c r="N34" s="182"/>
      <c r="O34" s="182"/>
      <c r="P34" s="182"/>
      <c r="Q34" s="39"/>
      <c r="R34" s="40"/>
    </row>
    <row r="35" spans="1:18" ht="14.45" customHeight="1" hidden="1">
      <c r="A35" s="37"/>
      <c r="B35" s="38"/>
      <c r="C35" s="39"/>
      <c r="D35" s="39"/>
      <c r="E35" s="46" t="s">
        <v>45</v>
      </c>
      <c r="F35" s="47">
        <v>0</v>
      </c>
      <c r="G35" s="110" t="s">
        <v>41</v>
      </c>
      <c r="H35" s="182">
        <f>ROUND((SUM(BI107:BI108)+SUM(BI125:BI230)),2)</f>
        <v>0</v>
      </c>
      <c r="I35" s="182"/>
      <c r="J35" s="182"/>
      <c r="K35" s="39"/>
      <c r="L35" s="39"/>
      <c r="M35" s="182">
        <v>0</v>
      </c>
      <c r="N35" s="182"/>
      <c r="O35" s="182"/>
      <c r="P35" s="182"/>
      <c r="Q35" s="39"/>
      <c r="R35" s="40"/>
    </row>
    <row r="36" spans="1:18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1:18" ht="25.5" customHeight="1">
      <c r="A37" s="37"/>
      <c r="B37" s="38"/>
      <c r="C37" s="106"/>
      <c r="D37" s="111" t="s">
        <v>46</v>
      </c>
      <c r="E37" s="81"/>
      <c r="F37" s="81"/>
      <c r="G37" s="112" t="s">
        <v>47</v>
      </c>
      <c r="H37" s="113" t="s">
        <v>48</v>
      </c>
      <c r="I37" s="81"/>
      <c r="J37" s="81"/>
      <c r="K37" s="81"/>
      <c r="L37" s="183">
        <f>SUM(M29:M35)</f>
        <v>0</v>
      </c>
      <c r="M37" s="183"/>
      <c r="N37" s="183"/>
      <c r="O37" s="183"/>
      <c r="P37" s="183"/>
      <c r="Q37" s="106"/>
      <c r="R37" s="40"/>
    </row>
    <row r="38" spans="1:18" ht="14.45" customHeight="1">
      <c r="A38" s="37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1:18" ht="14.45" customHeight="1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1:18" ht="13.5">
      <c r="A40" s="37"/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7"/>
    </row>
    <row r="41" spans="1:18" ht="13.5">
      <c r="A41" s="37"/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1:18" ht="13.5">
      <c r="A42" s="37"/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1:18" ht="13.5">
      <c r="A43" s="37"/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1:18" ht="13.5">
      <c r="A44" s="37"/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1:18" ht="13.5">
      <c r="A45" s="37"/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1:18" ht="13.5">
      <c r="A46" s="37"/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1:18" ht="13.5">
      <c r="A47" s="37"/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1:18" ht="13.5">
      <c r="A48" s="37"/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1:18" ht="13.5">
      <c r="A49" s="37"/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37" customFormat="1" ht="15">
      <c r="B50" s="38"/>
      <c r="C50" s="39"/>
      <c r="D50" s="54" t="s">
        <v>49</v>
      </c>
      <c r="E50" s="55"/>
      <c r="F50" s="55"/>
      <c r="G50" s="55"/>
      <c r="H50" s="56"/>
      <c r="I50" s="39"/>
      <c r="J50" s="54" t="s">
        <v>50</v>
      </c>
      <c r="K50" s="55"/>
      <c r="L50" s="55"/>
      <c r="M50" s="55"/>
      <c r="N50" s="55"/>
      <c r="O50" s="55"/>
      <c r="P50" s="56"/>
      <c r="Q50" s="39"/>
      <c r="R50" s="40"/>
    </row>
    <row r="51" spans="1:18" ht="13.5">
      <c r="A51" s="37"/>
      <c r="B51" s="26"/>
      <c r="C51" s="29"/>
      <c r="D51" s="57"/>
      <c r="E51" s="29"/>
      <c r="F51" s="29"/>
      <c r="G51" s="29"/>
      <c r="H51" s="58"/>
      <c r="I51" s="29"/>
      <c r="J51" s="57"/>
      <c r="K51" s="29"/>
      <c r="L51" s="29"/>
      <c r="M51" s="29"/>
      <c r="N51" s="29"/>
      <c r="O51" s="29"/>
      <c r="P51" s="58"/>
      <c r="Q51" s="29"/>
      <c r="R51" s="27"/>
    </row>
    <row r="52" spans="1:18" ht="13.5">
      <c r="A52" s="37"/>
      <c r="B52" s="26"/>
      <c r="C52" s="29"/>
      <c r="D52" s="57"/>
      <c r="E52" s="29"/>
      <c r="F52" s="29"/>
      <c r="G52" s="29"/>
      <c r="H52" s="58"/>
      <c r="I52" s="29"/>
      <c r="J52" s="57"/>
      <c r="K52" s="29"/>
      <c r="L52" s="29"/>
      <c r="M52" s="29"/>
      <c r="N52" s="29"/>
      <c r="O52" s="29"/>
      <c r="P52" s="58"/>
      <c r="Q52" s="29"/>
      <c r="R52" s="27"/>
    </row>
    <row r="53" spans="1:18" ht="13.5">
      <c r="A53" s="37"/>
      <c r="B53" s="26"/>
      <c r="C53" s="29"/>
      <c r="D53" s="57"/>
      <c r="E53" s="29"/>
      <c r="F53" s="29"/>
      <c r="G53" s="29"/>
      <c r="H53" s="58"/>
      <c r="I53" s="29"/>
      <c r="J53" s="57"/>
      <c r="K53" s="29"/>
      <c r="L53" s="29"/>
      <c r="M53" s="29"/>
      <c r="N53" s="29"/>
      <c r="O53" s="29"/>
      <c r="P53" s="58"/>
      <c r="Q53" s="29"/>
      <c r="R53" s="27"/>
    </row>
    <row r="54" spans="1:18" ht="13.5">
      <c r="A54" s="37"/>
      <c r="B54" s="26"/>
      <c r="C54" s="29"/>
      <c r="D54" s="57"/>
      <c r="E54" s="29"/>
      <c r="F54" s="29"/>
      <c r="G54" s="29"/>
      <c r="H54" s="58"/>
      <c r="I54" s="29"/>
      <c r="J54" s="57"/>
      <c r="K54" s="29"/>
      <c r="L54" s="29"/>
      <c r="M54" s="29"/>
      <c r="N54" s="29"/>
      <c r="O54" s="29"/>
      <c r="P54" s="58"/>
      <c r="Q54" s="29"/>
      <c r="R54" s="27"/>
    </row>
    <row r="55" spans="1:18" ht="13.5">
      <c r="A55" s="37"/>
      <c r="B55" s="26"/>
      <c r="C55" s="29"/>
      <c r="D55" s="57"/>
      <c r="E55" s="29"/>
      <c r="F55" s="29"/>
      <c r="G55" s="29"/>
      <c r="H55" s="58"/>
      <c r="I55" s="29"/>
      <c r="J55" s="57"/>
      <c r="K55" s="29"/>
      <c r="L55" s="29"/>
      <c r="M55" s="29"/>
      <c r="N55" s="29"/>
      <c r="O55" s="29"/>
      <c r="P55" s="58"/>
      <c r="Q55" s="29"/>
      <c r="R55" s="27"/>
    </row>
    <row r="56" spans="1:18" ht="13.5">
      <c r="A56" s="37"/>
      <c r="B56" s="26"/>
      <c r="C56" s="29"/>
      <c r="D56" s="57"/>
      <c r="E56" s="29"/>
      <c r="F56" s="29"/>
      <c r="G56" s="29"/>
      <c r="H56" s="58"/>
      <c r="I56" s="29"/>
      <c r="J56" s="57"/>
      <c r="K56" s="29"/>
      <c r="L56" s="29"/>
      <c r="M56" s="29"/>
      <c r="N56" s="29"/>
      <c r="O56" s="29"/>
      <c r="P56" s="58"/>
      <c r="Q56" s="29"/>
      <c r="R56" s="27"/>
    </row>
    <row r="57" spans="1:18" ht="13.5">
      <c r="A57" s="37"/>
      <c r="B57" s="26"/>
      <c r="C57" s="29"/>
      <c r="D57" s="57"/>
      <c r="E57" s="29"/>
      <c r="F57" s="29"/>
      <c r="G57" s="29"/>
      <c r="H57" s="58"/>
      <c r="I57" s="29"/>
      <c r="J57" s="57"/>
      <c r="K57" s="29"/>
      <c r="L57" s="29"/>
      <c r="M57" s="29"/>
      <c r="N57" s="29"/>
      <c r="O57" s="29"/>
      <c r="P57" s="58"/>
      <c r="Q57" s="29"/>
      <c r="R57" s="27"/>
    </row>
    <row r="58" spans="1:18" ht="13.5">
      <c r="A58" s="37"/>
      <c r="B58" s="26"/>
      <c r="C58" s="29"/>
      <c r="D58" s="57"/>
      <c r="E58" s="29"/>
      <c r="F58" s="29"/>
      <c r="G58" s="29"/>
      <c r="H58" s="58"/>
      <c r="I58" s="29"/>
      <c r="J58" s="57"/>
      <c r="K58" s="29"/>
      <c r="L58" s="29"/>
      <c r="M58" s="29"/>
      <c r="N58" s="29"/>
      <c r="O58" s="29"/>
      <c r="P58" s="58"/>
      <c r="Q58" s="29"/>
      <c r="R58" s="27"/>
    </row>
    <row r="59" spans="2:18" s="37" customFormat="1" ht="15">
      <c r="B59" s="38"/>
      <c r="C59" s="39"/>
      <c r="D59" s="59" t="s">
        <v>51</v>
      </c>
      <c r="E59" s="60"/>
      <c r="F59" s="60"/>
      <c r="G59" s="61" t="s">
        <v>52</v>
      </c>
      <c r="H59" s="62"/>
      <c r="I59" s="39"/>
      <c r="J59" s="59" t="s">
        <v>51</v>
      </c>
      <c r="K59" s="60"/>
      <c r="L59" s="60"/>
      <c r="M59" s="60"/>
      <c r="N59" s="61" t="s">
        <v>52</v>
      </c>
      <c r="O59" s="60"/>
      <c r="P59" s="62"/>
      <c r="Q59" s="39"/>
      <c r="R59" s="40"/>
    </row>
    <row r="60" spans="1:18" ht="13.5">
      <c r="A60" s="37"/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37" customFormat="1" ht="15">
      <c r="B61" s="38"/>
      <c r="C61" s="39"/>
      <c r="D61" s="54" t="s">
        <v>53</v>
      </c>
      <c r="E61" s="55"/>
      <c r="F61" s="55"/>
      <c r="G61" s="55"/>
      <c r="H61" s="56"/>
      <c r="I61" s="39"/>
      <c r="J61" s="54" t="s">
        <v>54</v>
      </c>
      <c r="K61" s="55"/>
      <c r="L61" s="55"/>
      <c r="M61" s="55"/>
      <c r="N61" s="55"/>
      <c r="O61" s="55"/>
      <c r="P61" s="56"/>
      <c r="Q61" s="39"/>
      <c r="R61" s="40"/>
    </row>
    <row r="62" spans="1:18" ht="13.5">
      <c r="A62" s="37"/>
      <c r="B62" s="26"/>
      <c r="C62" s="29"/>
      <c r="D62" s="57"/>
      <c r="E62" s="29"/>
      <c r="F62" s="29"/>
      <c r="G62" s="29"/>
      <c r="H62" s="58"/>
      <c r="I62" s="29"/>
      <c r="J62" s="57"/>
      <c r="K62" s="29"/>
      <c r="L62" s="29"/>
      <c r="M62" s="29"/>
      <c r="N62" s="29"/>
      <c r="O62" s="29"/>
      <c r="P62" s="58"/>
      <c r="Q62" s="29"/>
      <c r="R62" s="27"/>
    </row>
    <row r="63" spans="1:18" ht="13.5">
      <c r="A63" s="37"/>
      <c r="B63" s="26"/>
      <c r="C63" s="29"/>
      <c r="D63" s="57"/>
      <c r="E63" s="29"/>
      <c r="F63" s="29"/>
      <c r="G63" s="29"/>
      <c r="H63" s="58"/>
      <c r="I63" s="29"/>
      <c r="J63" s="57"/>
      <c r="K63" s="29"/>
      <c r="L63" s="29"/>
      <c r="M63" s="29"/>
      <c r="N63" s="29"/>
      <c r="O63" s="29"/>
      <c r="P63" s="58"/>
      <c r="Q63" s="29"/>
      <c r="R63" s="27"/>
    </row>
    <row r="64" spans="1:18" ht="13.5">
      <c r="A64" s="37"/>
      <c r="B64" s="26"/>
      <c r="C64" s="29"/>
      <c r="D64" s="57"/>
      <c r="E64" s="29"/>
      <c r="F64" s="29"/>
      <c r="G64" s="29"/>
      <c r="H64" s="58"/>
      <c r="I64" s="29"/>
      <c r="J64" s="57"/>
      <c r="K64" s="29"/>
      <c r="L64" s="29"/>
      <c r="M64" s="29"/>
      <c r="N64" s="29"/>
      <c r="O64" s="29"/>
      <c r="P64" s="58"/>
      <c r="Q64" s="29"/>
      <c r="R64" s="27"/>
    </row>
    <row r="65" spans="1:18" ht="13.5">
      <c r="A65" s="37"/>
      <c r="B65" s="26"/>
      <c r="C65" s="29"/>
      <c r="D65" s="57"/>
      <c r="E65" s="29"/>
      <c r="F65" s="29"/>
      <c r="G65" s="29"/>
      <c r="H65" s="58"/>
      <c r="I65" s="29"/>
      <c r="J65" s="57"/>
      <c r="K65" s="29"/>
      <c r="L65" s="29"/>
      <c r="M65" s="29"/>
      <c r="N65" s="29"/>
      <c r="O65" s="29"/>
      <c r="P65" s="58"/>
      <c r="Q65" s="29"/>
      <c r="R65" s="27"/>
    </row>
    <row r="66" spans="1:18" ht="13.5">
      <c r="A66" s="37"/>
      <c r="B66" s="26"/>
      <c r="C66" s="29"/>
      <c r="D66" s="57"/>
      <c r="E66" s="29"/>
      <c r="F66" s="29"/>
      <c r="G66" s="29"/>
      <c r="H66" s="58"/>
      <c r="I66" s="29"/>
      <c r="J66" s="57"/>
      <c r="K66" s="29"/>
      <c r="L66" s="29"/>
      <c r="M66" s="29"/>
      <c r="N66" s="29"/>
      <c r="O66" s="29"/>
      <c r="P66" s="58"/>
      <c r="Q66" s="29"/>
      <c r="R66" s="27"/>
    </row>
    <row r="67" spans="1:18" ht="13.5">
      <c r="A67" s="37"/>
      <c r="B67" s="26"/>
      <c r="C67" s="29"/>
      <c r="D67" s="57"/>
      <c r="E67" s="29"/>
      <c r="F67" s="29"/>
      <c r="G67" s="29"/>
      <c r="H67" s="58"/>
      <c r="I67" s="29"/>
      <c r="J67" s="57"/>
      <c r="K67" s="29"/>
      <c r="L67" s="29"/>
      <c r="M67" s="29"/>
      <c r="N67" s="29"/>
      <c r="O67" s="29"/>
      <c r="P67" s="58"/>
      <c r="Q67" s="29"/>
      <c r="R67" s="27"/>
    </row>
    <row r="68" spans="1:18" ht="13.5">
      <c r="A68" s="37"/>
      <c r="B68" s="26"/>
      <c r="C68" s="29"/>
      <c r="D68" s="57"/>
      <c r="E68" s="29"/>
      <c r="F68" s="29"/>
      <c r="G68" s="29"/>
      <c r="H68" s="58"/>
      <c r="I68" s="29"/>
      <c r="J68" s="57"/>
      <c r="K68" s="29"/>
      <c r="L68" s="29"/>
      <c r="M68" s="29"/>
      <c r="N68" s="29"/>
      <c r="O68" s="29"/>
      <c r="P68" s="58"/>
      <c r="Q68" s="29"/>
      <c r="R68" s="27"/>
    </row>
    <row r="69" spans="1:18" ht="13.5">
      <c r="A69" s="37"/>
      <c r="B69" s="26"/>
      <c r="C69" s="29"/>
      <c r="D69" s="57"/>
      <c r="E69" s="29"/>
      <c r="F69" s="29"/>
      <c r="G69" s="29"/>
      <c r="H69" s="58"/>
      <c r="I69" s="29"/>
      <c r="J69" s="57"/>
      <c r="K69" s="29"/>
      <c r="L69" s="29"/>
      <c r="M69" s="29"/>
      <c r="N69" s="29"/>
      <c r="O69" s="29"/>
      <c r="P69" s="58"/>
      <c r="Q69" s="29"/>
      <c r="R69" s="27"/>
    </row>
    <row r="70" spans="2:18" s="37" customFormat="1" ht="15">
      <c r="B70" s="38"/>
      <c r="C70" s="39"/>
      <c r="D70" s="59" t="s">
        <v>51</v>
      </c>
      <c r="E70" s="60"/>
      <c r="F70" s="60"/>
      <c r="G70" s="61" t="s">
        <v>52</v>
      </c>
      <c r="H70" s="62"/>
      <c r="I70" s="39"/>
      <c r="J70" s="59" t="s">
        <v>51</v>
      </c>
      <c r="K70" s="60"/>
      <c r="L70" s="60"/>
      <c r="M70" s="60"/>
      <c r="N70" s="61" t="s">
        <v>52</v>
      </c>
      <c r="O70" s="60"/>
      <c r="P70" s="62"/>
      <c r="Q70" s="39"/>
      <c r="R70" s="40"/>
    </row>
    <row r="71" spans="1:18" ht="14.45" customHeight="1">
      <c r="A71" s="37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ht="13.5">
      <c r="A72" s="37"/>
    </row>
    <row r="73" ht="13.5">
      <c r="A73" s="37"/>
    </row>
    <row r="74" ht="13.5">
      <c r="A74" s="37"/>
    </row>
    <row r="75" spans="2:18" s="37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1:18" ht="36.95" customHeight="1">
      <c r="A76" s="37"/>
      <c r="B76" s="38"/>
      <c r="C76" s="12" t="s">
        <v>94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40"/>
    </row>
    <row r="77" spans="1:18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1:18" ht="36.95" customHeight="1">
      <c r="A78" s="37"/>
      <c r="B78" s="38"/>
      <c r="C78" s="75" t="s">
        <v>16</v>
      </c>
      <c r="D78" s="39"/>
      <c r="E78" s="39"/>
      <c r="F78" s="2" t="str">
        <f>F6</f>
        <v>Stavební úpravy koupelny - byt č. 72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39"/>
      <c r="R78" s="40"/>
    </row>
    <row r="79" spans="1:18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</row>
    <row r="80" spans="1:18" ht="18" customHeight="1">
      <c r="A80" s="37"/>
      <c r="B80" s="38"/>
      <c r="C80" s="33" t="s">
        <v>20</v>
      </c>
      <c r="D80" s="39"/>
      <c r="E80" s="39"/>
      <c r="F80" s="31" t="str">
        <f>F8</f>
        <v>Praha 17, Vondroušova 1193</v>
      </c>
      <c r="G80" s="39"/>
      <c r="H80" s="39"/>
      <c r="I80" s="39"/>
      <c r="J80" s="39"/>
      <c r="K80" s="33" t="s">
        <v>22</v>
      </c>
      <c r="L80" s="39"/>
      <c r="M80" s="180" t="str">
        <f>IF(O8="","",O8)</f>
        <v>11.12.2017</v>
      </c>
      <c r="N80" s="180"/>
      <c r="O80" s="180"/>
      <c r="P80" s="180"/>
      <c r="Q80" s="39"/>
      <c r="R80" s="40"/>
    </row>
    <row r="81" spans="1:18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1:18" ht="15">
      <c r="A82" s="37"/>
      <c r="B82" s="38"/>
      <c r="C82" s="33" t="s">
        <v>24</v>
      </c>
      <c r="D82" s="39"/>
      <c r="E82" s="39"/>
      <c r="F82" s="31" t="str">
        <f>E11</f>
        <v>Městská část Praha 17,163 00 Pha 17,Žalanského 291</v>
      </c>
      <c r="G82" s="39"/>
      <c r="H82" s="39"/>
      <c r="I82" s="39"/>
      <c r="J82" s="39"/>
      <c r="K82" s="33" t="s">
        <v>30</v>
      </c>
      <c r="L82" s="39"/>
      <c r="M82" s="11" t="str">
        <f>E17</f>
        <v>Ing. Michal Žabka</v>
      </c>
      <c r="N82" s="11"/>
      <c r="O82" s="11"/>
      <c r="P82" s="11"/>
      <c r="Q82" s="11"/>
      <c r="R82" s="40"/>
    </row>
    <row r="83" spans="1:18" ht="14.45" customHeight="1">
      <c r="A83" s="37"/>
      <c r="B83" s="38"/>
      <c r="C83" s="33" t="s">
        <v>28</v>
      </c>
      <c r="D83" s="39"/>
      <c r="E83" s="39"/>
      <c r="F83" s="31" t="str">
        <f>IF(E14="","",E14)</f>
        <v xml:space="preserve"> </v>
      </c>
      <c r="G83" s="39"/>
      <c r="H83" s="39"/>
      <c r="I83" s="39"/>
      <c r="J83" s="39"/>
      <c r="K83" s="33" t="s">
        <v>33</v>
      </c>
      <c r="L83" s="39"/>
      <c r="M83" s="11" t="str">
        <f>E20</f>
        <v>Šemberová Jana,130 00 Pha 3,Kunešova10</v>
      </c>
      <c r="N83" s="11"/>
      <c r="O83" s="11"/>
      <c r="P83" s="11"/>
      <c r="Q83" s="11"/>
      <c r="R83" s="40"/>
    </row>
    <row r="84" spans="1:18" ht="10.3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40"/>
    </row>
    <row r="85" spans="1:18" ht="29.25" customHeight="1">
      <c r="A85" s="37"/>
      <c r="B85" s="38"/>
      <c r="C85" s="184" t="s">
        <v>95</v>
      </c>
      <c r="D85" s="184"/>
      <c r="E85" s="184"/>
      <c r="F85" s="184"/>
      <c r="G85" s="184"/>
      <c r="H85" s="106"/>
      <c r="I85" s="106"/>
      <c r="J85" s="106"/>
      <c r="K85" s="106"/>
      <c r="L85" s="106"/>
      <c r="M85" s="106"/>
      <c r="N85" s="184" t="s">
        <v>96</v>
      </c>
      <c r="O85" s="184"/>
      <c r="P85" s="184"/>
      <c r="Q85" s="184"/>
      <c r="R85" s="40"/>
    </row>
    <row r="86" spans="1:18" ht="10.3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1:47" ht="29.25" customHeight="1">
      <c r="A87" s="37"/>
      <c r="B87" s="38"/>
      <c r="C87" s="114" t="s">
        <v>97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175">
        <f>N125</f>
        <v>0</v>
      </c>
      <c r="O87" s="175"/>
      <c r="P87" s="175"/>
      <c r="Q87" s="175"/>
      <c r="R87" s="40"/>
      <c r="AU87" s="22" t="s">
        <v>98</v>
      </c>
    </row>
    <row r="88" spans="1:18" s="119" customFormat="1" ht="24.95" customHeight="1">
      <c r="A88" s="37"/>
      <c r="B88" s="115"/>
      <c r="C88" s="116"/>
      <c r="D88" s="117" t="s">
        <v>99</v>
      </c>
      <c r="E88" s="116"/>
      <c r="F88" s="116"/>
      <c r="G88" s="116"/>
      <c r="H88" s="116"/>
      <c r="I88" s="116"/>
      <c r="J88" s="116"/>
      <c r="K88" s="116"/>
      <c r="L88" s="116"/>
      <c r="M88" s="116"/>
      <c r="N88" s="185">
        <f>N126</f>
        <v>0</v>
      </c>
      <c r="O88" s="185"/>
      <c r="P88" s="185"/>
      <c r="Q88" s="185"/>
      <c r="R88" s="118"/>
    </row>
    <row r="89" spans="1:18" s="124" customFormat="1" ht="19.9" customHeight="1">
      <c r="A89" s="37"/>
      <c r="B89" s="120"/>
      <c r="C89" s="121"/>
      <c r="D89" s="122" t="s">
        <v>100</v>
      </c>
      <c r="E89" s="121"/>
      <c r="F89" s="121"/>
      <c r="G89" s="121"/>
      <c r="H89" s="121"/>
      <c r="I89" s="121"/>
      <c r="J89" s="121"/>
      <c r="K89" s="121"/>
      <c r="L89" s="121"/>
      <c r="M89" s="121"/>
      <c r="N89" s="186">
        <f>N127</f>
        <v>0</v>
      </c>
      <c r="O89" s="186"/>
      <c r="P89" s="186"/>
      <c r="Q89" s="186"/>
      <c r="R89" s="123"/>
    </row>
    <row r="90" spans="1:18" s="124" customFormat="1" ht="19.9" customHeight="1">
      <c r="A90" s="37"/>
      <c r="B90" s="120"/>
      <c r="C90" s="121"/>
      <c r="D90" s="122" t="s">
        <v>101</v>
      </c>
      <c r="E90" s="121"/>
      <c r="F90" s="121"/>
      <c r="G90" s="121"/>
      <c r="H90" s="121"/>
      <c r="I90" s="121"/>
      <c r="J90" s="121"/>
      <c r="K90" s="121"/>
      <c r="L90" s="121"/>
      <c r="M90" s="121"/>
      <c r="N90" s="186">
        <f>N129</f>
        <v>0</v>
      </c>
      <c r="O90" s="186"/>
      <c r="P90" s="186"/>
      <c r="Q90" s="186"/>
      <c r="R90" s="123"/>
    </row>
    <row r="91" spans="1:18" s="124" customFormat="1" ht="19.9" customHeight="1">
      <c r="A91" s="37"/>
      <c r="B91" s="120"/>
      <c r="C91" s="121"/>
      <c r="D91" s="122" t="s">
        <v>102</v>
      </c>
      <c r="E91" s="121"/>
      <c r="F91" s="121"/>
      <c r="G91" s="121"/>
      <c r="H91" s="121"/>
      <c r="I91" s="121"/>
      <c r="J91" s="121"/>
      <c r="K91" s="121"/>
      <c r="L91" s="121"/>
      <c r="M91" s="121"/>
      <c r="N91" s="186">
        <f>N132</f>
        <v>0</v>
      </c>
      <c r="O91" s="186"/>
      <c r="P91" s="186"/>
      <c r="Q91" s="186"/>
      <c r="R91" s="123"/>
    </row>
    <row r="92" spans="1:18" s="124" customFormat="1" ht="19.9" customHeight="1">
      <c r="A92" s="37"/>
      <c r="B92" s="120"/>
      <c r="C92" s="121"/>
      <c r="D92" s="122" t="s">
        <v>103</v>
      </c>
      <c r="E92" s="121"/>
      <c r="F92" s="121"/>
      <c r="G92" s="121"/>
      <c r="H92" s="121"/>
      <c r="I92" s="121"/>
      <c r="J92" s="121"/>
      <c r="K92" s="121"/>
      <c r="L92" s="121"/>
      <c r="M92" s="121"/>
      <c r="N92" s="186">
        <f>N137</f>
        <v>0</v>
      </c>
      <c r="O92" s="186"/>
      <c r="P92" s="186"/>
      <c r="Q92" s="186"/>
      <c r="R92" s="123"/>
    </row>
    <row r="93" spans="1:18" s="124" customFormat="1" ht="19.9" customHeight="1">
      <c r="A93" s="37"/>
      <c r="B93" s="120"/>
      <c r="C93" s="121"/>
      <c r="D93" s="122" t="s">
        <v>104</v>
      </c>
      <c r="E93" s="121"/>
      <c r="F93" s="121"/>
      <c r="G93" s="121"/>
      <c r="H93" s="121"/>
      <c r="I93" s="121"/>
      <c r="J93" s="121"/>
      <c r="K93" s="121"/>
      <c r="L93" s="121"/>
      <c r="M93" s="121"/>
      <c r="N93" s="186">
        <f>N143</f>
        <v>0</v>
      </c>
      <c r="O93" s="186"/>
      <c r="P93" s="186"/>
      <c r="Q93" s="186"/>
      <c r="R93" s="123"/>
    </row>
    <row r="94" spans="1:18" s="119" customFormat="1" ht="24.95" customHeight="1">
      <c r="A94" s="37"/>
      <c r="B94" s="115"/>
      <c r="C94" s="116"/>
      <c r="D94" s="117" t="s">
        <v>105</v>
      </c>
      <c r="E94" s="116"/>
      <c r="F94" s="116"/>
      <c r="G94" s="116"/>
      <c r="H94" s="116"/>
      <c r="I94" s="116"/>
      <c r="J94" s="116"/>
      <c r="K94" s="116"/>
      <c r="L94" s="116"/>
      <c r="M94" s="116"/>
      <c r="N94" s="185">
        <f>N145</f>
        <v>0</v>
      </c>
      <c r="O94" s="185"/>
      <c r="P94" s="185"/>
      <c r="Q94" s="185"/>
      <c r="R94" s="118"/>
    </row>
    <row r="95" spans="1:18" s="124" customFormat="1" ht="19.9" customHeight="1">
      <c r="A95" s="37"/>
      <c r="B95" s="120"/>
      <c r="C95" s="121"/>
      <c r="D95" s="122" t="s">
        <v>106</v>
      </c>
      <c r="E95" s="121"/>
      <c r="F95" s="121"/>
      <c r="G95" s="121"/>
      <c r="H95" s="121"/>
      <c r="I95" s="121"/>
      <c r="J95" s="121"/>
      <c r="K95" s="121"/>
      <c r="L95" s="121"/>
      <c r="M95" s="121"/>
      <c r="N95" s="186">
        <f>N149</f>
        <v>0</v>
      </c>
      <c r="O95" s="186"/>
      <c r="P95" s="186"/>
      <c r="Q95" s="186"/>
      <c r="R95" s="123"/>
    </row>
    <row r="96" spans="1:18" s="124" customFormat="1" ht="19.9" customHeight="1">
      <c r="A96" s="37"/>
      <c r="B96" s="120"/>
      <c r="C96" s="121"/>
      <c r="D96" s="122" t="s">
        <v>107</v>
      </c>
      <c r="E96" s="121"/>
      <c r="F96" s="121"/>
      <c r="G96" s="121"/>
      <c r="H96" s="121"/>
      <c r="I96" s="121"/>
      <c r="J96" s="121"/>
      <c r="K96" s="121"/>
      <c r="L96" s="121"/>
      <c r="M96" s="121"/>
      <c r="N96" s="186">
        <f>N154</f>
        <v>0</v>
      </c>
      <c r="O96" s="186"/>
      <c r="P96" s="186"/>
      <c r="Q96" s="186"/>
      <c r="R96" s="123"/>
    </row>
    <row r="97" spans="1:18" s="124" customFormat="1" ht="19.9" customHeight="1">
      <c r="A97" s="37"/>
      <c r="B97" s="120"/>
      <c r="C97" s="121"/>
      <c r="D97" s="122" t="s">
        <v>108</v>
      </c>
      <c r="E97" s="121"/>
      <c r="F97" s="121"/>
      <c r="G97" s="121"/>
      <c r="H97" s="121"/>
      <c r="I97" s="121"/>
      <c r="J97" s="121"/>
      <c r="K97" s="121"/>
      <c r="L97" s="121"/>
      <c r="M97" s="121"/>
      <c r="N97" s="186">
        <f>N182</f>
        <v>0</v>
      </c>
      <c r="O97" s="186"/>
      <c r="P97" s="186"/>
      <c r="Q97" s="186"/>
      <c r="R97" s="123"/>
    </row>
    <row r="98" spans="1:18" s="124" customFormat="1" ht="19.9" customHeight="1">
      <c r="A98" s="37"/>
      <c r="B98" s="120"/>
      <c r="C98" s="121"/>
      <c r="D98" s="122" t="s">
        <v>109</v>
      </c>
      <c r="E98" s="121"/>
      <c r="F98" s="121"/>
      <c r="G98" s="121"/>
      <c r="H98" s="121"/>
      <c r="I98" s="121"/>
      <c r="J98" s="121"/>
      <c r="K98" s="121"/>
      <c r="L98" s="121"/>
      <c r="M98" s="121"/>
      <c r="N98" s="186">
        <f>N204</f>
        <v>0</v>
      </c>
      <c r="O98" s="186"/>
      <c r="P98" s="186"/>
      <c r="Q98" s="186"/>
      <c r="R98" s="123"/>
    </row>
    <row r="99" spans="1:18" s="124" customFormat="1" ht="19.9" customHeight="1">
      <c r="A99" s="37"/>
      <c r="B99" s="120"/>
      <c r="C99" s="121"/>
      <c r="D99" s="122" t="s">
        <v>110</v>
      </c>
      <c r="E99" s="121"/>
      <c r="F99" s="121"/>
      <c r="G99" s="121"/>
      <c r="H99" s="121"/>
      <c r="I99" s="121"/>
      <c r="J99" s="121"/>
      <c r="K99" s="121"/>
      <c r="L99" s="121"/>
      <c r="M99" s="121"/>
      <c r="N99" s="186">
        <f>N213</f>
        <v>0</v>
      </c>
      <c r="O99" s="186"/>
      <c r="P99" s="186"/>
      <c r="Q99" s="186"/>
      <c r="R99" s="123"/>
    </row>
    <row r="100" spans="1:18" s="124" customFormat="1" ht="19.9" customHeight="1">
      <c r="A100" s="37"/>
      <c r="B100" s="120"/>
      <c r="C100" s="121"/>
      <c r="D100" s="122" t="s">
        <v>111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186">
        <f>N219</f>
        <v>0</v>
      </c>
      <c r="O100" s="186"/>
      <c r="P100" s="186"/>
      <c r="Q100" s="186"/>
      <c r="R100" s="123"/>
    </row>
    <row r="101" spans="1:18" s="124" customFormat="1" ht="19.9" customHeight="1">
      <c r="A101" s="37"/>
      <c r="B101" s="120"/>
      <c r="C101" s="121"/>
      <c r="D101" s="122" t="s">
        <v>112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186">
        <f>N223</f>
        <v>0</v>
      </c>
      <c r="O101" s="186"/>
      <c r="P101" s="186"/>
      <c r="Q101" s="186"/>
      <c r="R101" s="123"/>
    </row>
    <row r="102" spans="2:18" s="37" customFormat="1" ht="21.95" customHeight="1">
      <c r="B102" s="38"/>
      <c r="C102" s="39"/>
      <c r="D102" s="116" t="s">
        <v>113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185">
        <f>N231</f>
        <v>0</v>
      </c>
      <c r="O102" s="185"/>
      <c r="P102" s="185"/>
      <c r="Q102" s="185"/>
      <c r="R102" s="40"/>
    </row>
    <row r="103" spans="1:18" ht="21.95" customHeight="1">
      <c r="A103" s="37"/>
      <c r="B103" s="38"/>
      <c r="C103" s="39"/>
      <c r="D103" s="122" t="s">
        <v>114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186">
        <f>N233</f>
        <v>0</v>
      </c>
      <c r="O103" s="186"/>
      <c r="P103" s="186"/>
      <c r="Q103" s="186"/>
      <c r="R103" s="40"/>
    </row>
    <row r="104" spans="1:18" ht="21.95" customHeight="1">
      <c r="A104" s="37"/>
      <c r="B104" s="38"/>
      <c r="C104" s="39"/>
      <c r="D104" s="122" t="s">
        <v>115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186">
        <f>N261</f>
        <v>0</v>
      </c>
      <c r="O104" s="186"/>
      <c r="P104" s="186"/>
      <c r="Q104" s="186"/>
      <c r="R104" s="40"/>
    </row>
    <row r="105" spans="1:18" ht="21.95" customHeight="1">
      <c r="A105" s="37"/>
      <c r="B105" s="38"/>
      <c r="C105" s="39"/>
      <c r="D105" s="122" t="s">
        <v>116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186">
        <f>N271</f>
        <v>0</v>
      </c>
      <c r="O105" s="186"/>
      <c r="P105" s="186"/>
      <c r="Q105" s="186"/>
      <c r="R105" s="40"/>
    </row>
    <row r="106" spans="1:18" ht="21.95" customHeight="1">
      <c r="A106" s="37"/>
      <c r="B106" s="38"/>
      <c r="C106" s="39"/>
      <c r="D106" s="11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</row>
    <row r="107" spans="1:21" ht="29.25" customHeight="1">
      <c r="A107" s="37"/>
      <c r="B107" s="38"/>
      <c r="C107" s="114" t="s">
        <v>117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187">
        <v>0</v>
      </c>
      <c r="O107" s="187"/>
      <c r="P107" s="187"/>
      <c r="Q107" s="187"/>
      <c r="R107" s="40"/>
      <c r="T107" s="125"/>
      <c r="U107" s="126" t="s">
        <v>39</v>
      </c>
    </row>
    <row r="108" spans="1:18" ht="18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1:18" ht="29.25" customHeight="1">
      <c r="A109" s="37"/>
      <c r="B109" s="38"/>
      <c r="C109" s="105" t="s">
        <v>85</v>
      </c>
      <c r="D109" s="106"/>
      <c r="E109" s="106"/>
      <c r="F109" s="106"/>
      <c r="G109" s="106"/>
      <c r="H109" s="106"/>
      <c r="I109" s="106"/>
      <c r="J109" s="106"/>
      <c r="K109" s="106"/>
      <c r="L109" s="178">
        <f>ROUND(SUM(N87+N107),2)</f>
        <v>0</v>
      </c>
      <c r="M109" s="178"/>
      <c r="N109" s="178"/>
      <c r="O109" s="178"/>
      <c r="P109" s="178"/>
      <c r="Q109" s="178"/>
      <c r="R109" s="40"/>
    </row>
    <row r="110" spans="1:18" ht="6.95" customHeight="1">
      <c r="A110" s="37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ht="13.5">
      <c r="A111" s="37"/>
    </row>
    <row r="112" ht="13.5">
      <c r="A112" s="37"/>
    </row>
    <row r="113" ht="13.5">
      <c r="A113" s="37"/>
    </row>
    <row r="114" spans="2:18" s="37" customFormat="1" ht="6.95" customHeight="1"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spans="1:18" ht="36.95" customHeight="1">
      <c r="A115" s="37"/>
      <c r="B115" s="38"/>
      <c r="C115" s="12" t="s">
        <v>118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40"/>
    </row>
    <row r="116" spans="1:18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1:18" ht="36.95" customHeight="1">
      <c r="A117" s="37"/>
      <c r="B117" s="38"/>
      <c r="C117" s="75" t="s">
        <v>16</v>
      </c>
      <c r="D117" s="39"/>
      <c r="E117" s="39"/>
      <c r="F117" s="2" t="str">
        <f>F6</f>
        <v>Stavební úpravy koupelny - byt č. 72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39"/>
      <c r="R117" s="40"/>
    </row>
    <row r="118" spans="1:18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1:18" ht="18" customHeight="1">
      <c r="A119" s="37"/>
      <c r="B119" s="38"/>
      <c r="C119" s="33" t="s">
        <v>20</v>
      </c>
      <c r="D119" s="39"/>
      <c r="E119" s="39"/>
      <c r="F119" s="31" t="str">
        <f>F8</f>
        <v>Praha 17, Vondroušova 1193</v>
      </c>
      <c r="G119" s="39"/>
      <c r="H119" s="39"/>
      <c r="I119" s="39"/>
      <c r="J119" s="39"/>
      <c r="K119" s="33" t="s">
        <v>22</v>
      </c>
      <c r="L119" s="39"/>
      <c r="M119" s="180" t="str">
        <f>IF(O8="","",O8)</f>
        <v>11.12.2017</v>
      </c>
      <c r="N119" s="180"/>
      <c r="O119" s="180"/>
      <c r="P119" s="180"/>
      <c r="Q119" s="39"/>
      <c r="R119" s="40"/>
    </row>
    <row r="120" spans="1:18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1:18" ht="15">
      <c r="A121" s="37"/>
      <c r="B121" s="38"/>
      <c r="C121" s="33" t="s">
        <v>24</v>
      </c>
      <c r="D121" s="39"/>
      <c r="E121" s="39"/>
      <c r="F121" s="31" t="str">
        <f>E11</f>
        <v>Městská část Praha 17,163 00 Pha 17,Žalanského 291</v>
      </c>
      <c r="G121" s="39"/>
      <c r="H121" s="39"/>
      <c r="I121" s="39"/>
      <c r="J121" s="39"/>
      <c r="K121" s="33" t="s">
        <v>30</v>
      </c>
      <c r="L121" s="39"/>
      <c r="M121" s="11" t="str">
        <f>E17</f>
        <v>Ing. Michal Žabka</v>
      </c>
      <c r="N121" s="11"/>
      <c r="O121" s="11"/>
      <c r="P121" s="11"/>
      <c r="Q121" s="11"/>
      <c r="R121" s="40"/>
    </row>
    <row r="122" spans="1:18" ht="14.45" customHeight="1">
      <c r="A122" s="37"/>
      <c r="B122" s="38"/>
      <c r="C122" s="33" t="s">
        <v>28</v>
      </c>
      <c r="D122" s="39"/>
      <c r="E122" s="39"/>
      <c r="F122" s="31" t="str">
        <f>IF(E14="","",E14)</f>
        <v xml:space="preserve"> </v>
      </c>
      <c r="G122" s="39"/>
      <c r="H122" s="39"/>
      <c r="I122" s="39"/>
      <c r="J122" s="39"/>
      <c r="K122" s="33" t="s">
        <v>33</v>
      </c>
      <c r="L122" s="39"/>
      <c r="M122" s="11" t="str">
        <f>E20</f>
        <v>Šemberová Jana,130 00 Pha 3,Kunešova10</v>
      </c>
      <c r="N122" s="11"/>
      <c r="O122" s="11"/>
      <c r="P122" s="11"/>
      <c r="Q122" s="11"/>
      <c r="R122" s="40"/>
    </row>
    <row r="123" spans="1:18" ht="10.3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1:27" s="131" customFormat="1" ht="29.25" customHeight="1">
      <c r="A124" s="37"/>
      <c r="B124" s="127"/>
      <c r="C124" s="128" t="s">
        <v>119</v>
      </c>
      <c r="D124" s="129" t="s">
        <v>120</v>
      </c>
      <c r="E124" s="129" t="s">
        <v>57</v>
      </c>
      <c r="F124" s="188" t="s">
        <v>121</v>
      </c>
      <c r="G124" s="188"/>
      <c r="H124" s="188"/>
      <c r="I124" s="188"/>
      <c r="J124" s="129" t="s">
        <v>122</v>
      </c>
      <c r="K124" s="129" t="s">
        <v>123</v>
      </c>
      <c r="L124" s="188" t="s">
        <v>124</v>
      </c>
      <c r="M124" s="188"/>
      <c r="N124" s="189" t="s">
        <v>96</v>
      </c>
      <c r="O124" s="189"/>
      <c r="P124" s="189"/>
      <c r="Q124" s="189"/>
      <c r="R124" s="130"/>
      <c r="T124" s="82" t="s">
        <v>125</v>
      </c>
      <c r="U124" s="83" t="s">
        <v>39</v>
      </c>
      <c r="V124" s="83" t="s">
        <v>126</v>
      </c>
      <c r="W124" s="83" t="s">
        <v>127</v>
      </c>
      <c r="X124" s="83" t="s">
        <v>128</v>
      </c>
      <c r="Y124" s="83" t="s">
        <v>129</v>
      </c>
      <c r="Z124" s="83" t="s">
        <v>130</v>
      </c>
      <c r="AA124" s="84" t="s">
        <v>131</v>
      </c>
    </row>
    <row r="125" spans="2:63" s="37" customFormat="1" ht="29.25" customHeight="1">
      <c r="B125" s="38"/>
      <c r="C125" s="86" t="s">
        <v>92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190">
        <f>SUM(N126,N145,N231)</f>
        <v>0</v>
      </c>
      <c r="O125" s="190"/>
      <c r="P125" s="190"/>
      <c r="Q125" s="190"/>
      <c r="R125" s="40"/>
      <c r="T125" s="85"/>
      <c r="U125" s="55"/>
      <c r="V125" s="55"/>
      <c r="W125" s="132">
        <f>W126+W145</f>
        <v>99.687183</v>
      </c>
      <c r="X125" s="55"/>
      <c r="Y125" s="132">
        <f>Y126+Y145</f>
        <v>1.68051022</v>
      </c>
      <c r="Z125" s="55"/>
      <c r="AA125" s="133">
        <f>AA126+AA145</f>
        <v>3.983925</v>
      </c>
      <c r="AT125" s="22" t="s">
        <v>74</v>
      </c>
      <c r="AU125" s="22" t="s">
        <v>98</v>
      </c>
      <c r="BK125" s="134">
        <f>BK126+BK145</f>
        <v>0</v>
      </c>
    </row>
    <row r="126" spans="1:63" s="139" customFormat="1" ht="37.5" customHeight="1">
      <c r="A126" s="37"/>
      <c r="B126" s="135"/>
      <c r="C126" s="136"/>
      <c r="D126" s="137" t="s">
        <v>99</v>
      </c>
      <c r="E126" s="137"/>
      <c r="F126" s="137"/>
      <c r="G126" s="137"/>
      <c r="H126" s="137"/>
      <c r="I126" s="137"/>
      <c r="J126" s="137"/>
      <c r="K126" s="137"/>
      <c r="L126" s="137"/>
      <c r="M126" s="137"/>
      <c r="N126" s="191">
        <f>BK126</f>
        <v>0</v>
      </c>
      <c r="O126" s="191"/>
      <c r="P126" s="191"/>
      <c r="Q126" s="191"/>
      <c r="R126" s="138"/>
      <c r="T126" s="140"/>
      <c r="U126" s="136"/>
      <c r="V126" s="136"/>
      <c r="W126" s="141">
        <f>W127+W129+W132+W137+W143</f>
        <v>48.515829000000004</v>
      </c>
      <c r="X126" s="136"/>
      <c r="Y126" s="141">
        <f>Y127+Y129+Y132+Y137+Y143</f>
        <v>0.80874494</v>
      </c>
      <c r="Z126" s="136"/>
      <c r="AA126" s="142">
        <f>AA127+AA129+AA132+AA137+AA143</f>
        <v>3.8257000000000003</v>
      </c>
      <c r="AR126" s="143" t="s">
        <v>80</v>
      </c>
      <c r="AT126" s="144" t="s">
        <v>74</v>
      </c>
      <c r="AU126" s="144" t="s">
        <v>75</v>
      </c>
      <c r="AY126" s="143" t="s">
        <v>132</v>
      </c>
      <c r="BK126" s="145">
        <f>BK127+BK129+BK132+BK137+BK143</f>
        <v>0</v>
      </c>
    </row>
    <row r="127" spans="1:63" ht="19.9" customHeight="1">
      <c r="A127" s="37"/>
      <c r="B127" s="135"/>
      <c r="C127" s="136"/>
      <c r="D127" s="146" t="s">
        <v>100</v>
      </c>
      <c r="E127" s="146"/>
      <c r="F127" s="146"/>
      <c r="G127" s="146"/>
      <c r="H127" s="146"/>
      <c r="I127" s="146"/>
      <c r="J127" s="146"/>
      <c r="K127" s="146"/>
      <c r="L127" s="146"/>
      <c r="M127" s="146"/>
      <c r="N127" s="192">
        <f>BK127</f>
        <v>0</v>
      </c>
      <c r="O127" s="192"/>
      <c r="P127" s="192"/>
      <c r="Q127" s="192"/>
      <c r="R127" s="138"/>
      <c r="T127" s="140"/>
      <c r="U127" s="136"/>
      <c r="V127" s="136"/>
      <c r="W127" s="141">
        <f>W128</f>
        <v>0.901485</v>
      </c>
      <c r="X127" s="136"/>
      <c r="Y127" s="141">
        <f>Y128</f>
        <v>0.1609839</v>
      </c>
      <c r="Z127" s="136"/>
      <c r="AA127" s="142">
        <f>AA128</f>
        <v>0</v>
      </c>
      <c r="AR127" s="143" t="s">
        <v>80</v>
      </c>
      <c r="AT127" s="144" t="s">
        <v>74</v>
      </c>
      <c r="AU127" s="144" t="s">
        <v>80</v>
      </c>
      <c r="AY127" s="143" t="s">
        <v>132</v>
      </c>
      <c r="BK127" s="145">
        <f>BK128</f>
        <v>0</v>
      </c>
    </row>
    <row r="128" spans="2:65" s="37" customFormat="1" ht="38.25" customHeight="1">
      <c r="B128" s="147"/>
      <c r="C128" s="148" t="s">
        <v>80</v>
      </c>
      <c r="D128" s="148" t="s">
        <v>133</v>
      </c>
      <c r="E128" s="149" t="s">
        <v>134</v>
      </c>
      <c r="F128" s="193" t="s">
        <v>135</v>
      </c>
      <c r="G128" s="193"/>
      <c r="H128" s="193"/>
      <c r="I128" s="193"/>
      <c r="J128" s="150" t="s">
        <v>136</v>
      </c>
      <c r="K128" s="151">
        <v>1.035</v>
      </c>
      <c r="L128" s="194"/>
      <c r="M128" s="194"/>
      <c r="N128" s="194">
        <f>ROUND(L128*K128,2)</f>
        <v>0</v>
      </c>
      <c r="O128" s="194"/>
      <c r="P128" s="194"/>
      <c r="Q128" s="194"/>
      <c r="R128" s="152"/>
      <c r="T128" s="153"/>
      <c r="U128" s="48" t="s">
        <v>42</v>
      </c>
      <c r="V128" s="154">
        <v>0.871</v>
      </c>
      <c r="W128" s="154">
        <f>V128*K128</f>
        <v>0.901485</v>
      </c>
      <c r="X128" s="154">
        <v>0.15554</v>
      </c>
      <c r="Y128" s="154">
        <f>X128*K128</f>
        <v>0.1609839</v>
      </c>
      <c r="Z128" s="154">
        <v>0</v>
      </c>
      <c r="AA128" s="155">
        <f>Z128*K128</f>
        <v>0</v>
      </c>
      <c r="AR128" s="22" t="s">
        <v>137</v>
      </c>
      <c r="AT128" s="22" t="s">
        <v>133</v>
      </c>
      <c r="AU128" s="22" t="s">
        <v>138</v>
      </c>
      <c r="AY128" s="22" t="s">
        <v>132</v>
      </c>
      <c r="BE128" s="156">
        <f>IF(U128="základní",N128,0)</f>
        <v>0</v>
      </c>
      <c r="BF128" s="156">
        <f>IF(U128="snížená",N128,0)</f>
        <v>0</v>
      </c>
      <c r="BG128" s="156">
        <f>IF(U128="zákl. přenesená",N128,0)</f>
        <v>0</v>
      </c>
      <c r="BH128" s="156">
        <f>IF(U128="sníž. přenesená",N128,0)</f>
        <v>0</v>
      </c>
      <c r="BI128" s="156">
        <f>IF(U128="nulová",N128,0)</f>
        <v>0</v>
      </c>
      <c r="BJ128" s="22" t="s">
        <v>138</v>
      </c>
      <c r="BK128" s="156">
        <f>ROUND(L128*K128,2)</f>
        <v>0</v>
      </c>
      <c r="BL128" s="22" t="s">
        <v>137</v>
      </c>
      <c r="BM128" s="22" t="s">
        <v>139</v>
      </c>
    </row>
    <row r="129" spans="1:63" s="139" customFormat="1" ht="29.85" customHeight="1">
      <c r="A129" s="37"/>
      <c r="B129" s="135"/>
      <c r="C129" s="136"/>
      <c r="D129" s="146" t="s">
        <v>101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95">
        <f>SUM(N130,N131)</f>
        <v>0</v>
      </c>
      <c r="O129" s="195"/>
      <c r="P129" s="195"/>
      <c r="Q129" s="195"/>
      <c r="R129" s="138"/>
      <c r="T129" s="140"/>
      <c r="U129" s="136"/>
      <c r="V129" s="136"/>
      <c r="W129" s="141">
        <f>SUM(W130:W131)</f>
        <v>1.93553</v>
      </c>
      <c r="X129" s="136"/>
      <c r="Y129" s="141">
        <f>SUM(Y130:Y131)</f>
        <v>0.647292</v>
      </c>
      <c r="Z129" s="136"/>
      <c r="AA129" s="142">
        <f>SUM(AA130:AA131)</f>
        <v>0</v>
      </c>
      <c r="AR129" s="143" t="s">
        <v>80</v>
      </c>
      <c r="AT129" s="144" t="s">
        <v>74</v>
      </c>
      <c r="AU129" s="144" t="s">
        <v>80</v>
      </c>
      <c r="AY129" s="143" t="s">
        <v>132</v>
      </c>
      <c r="BK129" s="145">
        <f>SUM(BK130:BK131)</f>
        <v>0</v>
      </c>
    </row>
    <row r="130" spans="2:65" s="37" customFormat="1" ht="38.25" customHeight="1">
      <c r="B130" s="147"/>
      <c r="C130" s="148" t="s">
        <v>138</v>
      </c>
      <c r="D130" s="148" t="s">
        <v>133</v>
      </c>
      <c r="E130" s="149" t="s">
        <v>140</v>
      </c>
      <c r="F130" s="193" t="s">
        <v>141</v>
      </c>
      <c r="G130" s="193"/>
      <c r="H130" s="193"/>
      <c r="I130" s="193"/>
      <c r="J130" s="150" t="s">
        <v>136</v>
      </c>
      <c r="K130" s="151">
        <v>6.346</v>
      </c>
      <c r="L130" s="194"/>
      <c r="M130" s="194"/>
      <c r="N130" s="194">
        <f>ROUND(L130*K130,2)</f>
        <v>0</v>
      </c>
      <c r="O130" s="194"/>
      <c r="P130" s="194"/>
      <c r="Q130" s="194"/>
      <c r="R130" s="152"/>
      <c r="T130" s="153"/>
      <c r="U130" s="48" t="s">
        <v>42</v>
      </c>
      <c r="V130" s="154">
        <v>0.305</v>
      </c>
      <c r="W130" s="154">
        <f>V130*K130</f>
        <v>1.93553</v>
      </c>
      <c r="X130" s="154">
        <v>0.102</v>
      </c>
      <c r="Y130" s="154">
        <f>X130*K130</f>
        <v>0.647292</v>
      </c>
      <c r="Z130" s="154">
        <v>0</v>
      </c>
      <c r="AA130" s="155">
        <f>Z130*K130</f>
        <v>0</v>
      </c>
      <c r="AR130" s="22" t="s">
        <v>137</v>
      </c>
      <c r="AT130" s="22" t="s">
        <v>133</v>
      </c>
      <c r="AU130" s="22" t="s">
        <v>138</v>
      </c>
      <c r="AY130" s="22" t="s">
        <v>132</v>
      </c>
      <c r="BE130" s="156">
        <f>IF(U130="základní",N130,0)</f>
        <v>0</v>
      </c>
      <c r="BF130" s="156">
        <f>IF(U130="snížená",N130,0)</f>
        <v>0</v>
      </c>
      <c r="BG130" s="156">
        <f>IF(U130="zákl. přenesená",N130,0)</f>
        <v>0</v>
      </c>
      <c r="BH130" s="156">
        <f>IF(U130="sníž. přenesená",N130,0)</f>
        <v>0</v>
      </c>
      <c r="BI130" s="156">
        <f>IF(U130="nulová",N130,0)</f>
        <v>0</v>
      </c>
      <c r="BJ130" s="22" t="s">
        <v>138</v>
      </c>
      <c r="BK130" s="156">
        <f>ROUND(L130*K130,2)</f>
        <v>0</v>
      </c>
      <c r="BL130" s="22" t="s">
        <v>137</v>
      </c>
      <c r="BM130" s="22" t="s">
        <v>142</v>
      </c>
    </row>
    <row r="131" spans="2:65" s="37" customFormat="1" ht="25.5" customHeight="1">
      <c r="B131" s="147"/>
      <c r="C131" s="148" t="s">
        <v>143</v>
      </c>
      <c r="D131" s="148" t="s">
        <v>133</v>
      </c>
      <c r="E131" s="149" t="s">
        <v>144</v>
      </c>
      <c r="F131" s="193" t="s">
        <v>145</v>
      </c>
      <c r="G131" s="193"/>
      <c r="H131" s="193"/>
      <c r="I131" s="193"/>
      <c r="J131" s="150" t="s">
        <v>146</v>
      </c>
      <c r="K131" s="151">
        <v>1</v>
      </c>
      <c r="L131" s="194"/>
      <c r="M131" s="194"/>
      <c r="N131" s="194">
        <f>ROUND(L131*K131,2)</f>
        <v>0</v>
      </c>
      <c r="O131" s="194"/>
      <c r="P131" s="194"/>
      <c r="Q131" s="194"/>
      <c r="R131" s="152"/>
      <c r="T131" s="153"/>
      <c r="U131" s="48" t="s">
        <v>42</v>
      </c>
      <c r="V131" s="154">
        <v>0</v>
      </c>
      <c r="W131" s="154">
        <f>V131*K131</f>
        <v>0</v>
      </c>
      <c r="X131" s="154">
        <v>0</v>
      </c>
      <c r="Y131" s="154">
        <f>X131*K131</f>
        <v>0</v>
      </c>
      <c r="Z131" s="154">
        <v>0</v>
      </c>
      <c r="AA131" s="155">
        <f>Z131*K131</f>
        <v>0</v>
      </c>
      <c r="AR131" s="22" t="s">
        <v>137</v>
      </c>
      <c r="AT131" s="22" t="s">
        <v>133</v>
      </c>
      <c r="AU131" s="22" t="s">
        <v>138</v>
      </c>
      <c r="AY131" s="22" t="s">
        <v>132</v>
      </c>
      <c r="BE131" s="156">
        <f>IF(U131="základní",N131,0)</f>
        <v>0</v>
      </c>
      <c r="BF131" s="156">
        <f>IF(U131="snížená",N131,0)</f>
        <v>0</v>
      </c>
      <c r="BG131" s="156">
        <f>IF(U131="zákl. přenesená",N131,0)</f>
        <v>0</v>
      </c>
      <c r="BH131" s="156">
        <f>IF(U131="sníž. přenesená",N131,0)</f>
        <v>0</v>
      </c>
      <c r="BI131" s="156">
        <f>IF(U131="nulová",N131,0)</f>
        <v>0</v>
      </c>
      <c r="BJ131" s="22" t="s">
        <v>138</v>
      </c>
      <c r="BK131" s="156">
        <f>ROUND(L131*K131,2)</f>
        <v>0</v>
      </c>
      <c r="BL131" s="22" t="s">
        <v>137</v>
      </c>
      <c r="BM131" s="22" t="s">
        <v>147</v>
      </c>
    </row>
    <row r="132" spans="1:63" s="139" customFormat="1" ht="29.85" customHeight="1">
      <c r="A132" s="37"/>
      <c r="B132" s="135"/>
      <c r="C132" s="136"/>
      <c r="D132" s="146" t="s">
        <v>102</v>
      </c>
      <c r="E132" s="146"/>
      <c r="F132" s="146"/>
      <c r="G132" s="146"/>
      <c r="H132" s="146"/>
      <c r="I132" s="146"/>
      <c r="J132" s="146"/>
      <c r="K132" s="146"/>
      <c r="L132" s="146"/>
      <c r="M132" s="146"/>
      <c r="N132" s="195">
        <f>SUM(N133:N136)</f>
        <v>0</v>
      </c>
      <c r="O132" s="195"/>
      <c r="P132" s="195"/>
      <c r="Q132" s="195"/>
      <c r="R132" s="138"/>
      <c r="T132" s="140"/>
      <c r="U132" s="136"/>
      <c r="V132" s="136"/>
      <c r="W132" s="141">
        <f>SUM(W133:W136)</f>
        <v>21.232466</v>
      </c>
      <c r="X132" s="136"/>
      <c r="Y132" s="141">
        <f>SUM(Y133:Y136)</f>
        <v>0.00046904000000000005</v>
      </c>
      <c r="Z132" s="136"/>
      <c r="AA132" s="142">
        <f>SUM(AA133:AA136)</f>
        <v>3.8257000000000003</v>
      </c>
      <c r="AR132" s="143" t="s">
        <v>80</v>
      </c>
      <c r="AT132" s="144" t="s">
        <v>74</v>
      </c>
      <c r="AU132" s="144" t="s">
        <v>80</v>
      </c>
      <c r="AY132" s="143" t="s">
        <v>132</v>
      </c>
      <c r="BK132" s="145">
        <f>SUM(BK133:BK136)</f>
        <v>0</v>
      </c>
    </row>
    <row r="133" spans="2:65" s="37" customFormat="1" ht="25.5" customHeight="1">
      <c r="B133" s="147"/>
      <c r="C133" s="148" t="s">
        <v>137</v>
      </c>
      <c r="D133" s="148" t="s">
        <v>133</v>
      </c>
      <c r="E133" s="149" t="s">
        <v>148</v>
      </c>
      <c r="F133" s="193" t="s">
        <v>149</v>
      </c>
      <c r="G133" s="193"/>
      <c r="H133" s="193"/>
      <c r="I133" s="193"/>
      <c r="J133" s="150" t="s">
        <v>136</v>
      </c>
      <c r="K133" s="151">
        <v>11.726</v>
      </c>
      <c r="L133" s="194"/>
      <c r="M133" s="194"/>
      <c r="N133" s="194">
        <f>ROUND(L133*K133,2)</f>
        <v>0</v>
      </c>
      <c r="O133" s="194"/>
      <c r="P133" s="194"/>
      <c r="Q133" s="194"/>
      <c r="R133" s="152"/>
      <c r="T133" s="153"/>
      <c r="U133" s="48" t="s">
        <v>42</v>
      </c>
      <c r="V133" s="154">
        <v>0.308</v>
      </c>
      <c r="W133" s="154">
        <f>V133*K133</f>
        <v>3.6116080000000004</v>
      </c>
      <c r="X133" s="154">
        <v>4E-05</v>
      </c>
      <c r="Y133" s="154">
        <f>X133*K133</f>
        <v>0.00046904000000000005</v>
      </c>
      <c r="Z133" s="154">
        <v>0</v>
      </c>
      <c r="AA133" s="155">
        <f>Z133*K133</f>
        <v>0</v>
      </c>
      <c r="AR133" s="22" t="s">
        <v>137</v>
      </c>
      <c r="AT133" s="22" t="s">
        <v>133</v>
      </c>
      <c r="AU133" s="22" t="s">
        <v>138</v>
      </c>
      <c r="AY133" s="22" t="s">
        <v>132</v>
      </c>
      <c r="BE133" s="156">
        <f>IF(U133="základní",N133,0)</f>
        <v>0</v>
      </c>
      <c r="BF133" s="156">
        <f>IF(U133="snížená",N133,0)</f>
        <v>0</v>
      </c>
      <c r="BG133" s="156">
        <f>IF(U133="zákl. přenesená",N133,0)</f>
        <v>0</v>
      </c>
      <c r="BH133" s="156">
        <f>IF(U133="sníž. přenesená",N133,0)</f>
        <v>0</v>
      </c>
      <c r="BI133" s="156">
        <f>IF(U133="nulová",N133,0)</f>
        <v>0</v>
      </c>
      <c r="BJ133" s="22" t="s">
        <v>138</v>
      </c>
      <c r="BK133" s="156">
        <f>ROUND(L133*K133,2)</f>
        <v>0</v>
      </c>
      <c r="BL133" s="22" t="s">
        <v>137</v>
      </c>
      <c r="BM133" s="22" t="s">
        <v>150</v>
      </c>
    </row>
    <row r="134" spans="2:65" s="37" customFormat="1" ht="38.25" customHeight="1">
      <c r="B134" s="147"/>
      <c r="C134" s="148" t="s">
        <v>151</v>
      </c>
      <c r="D134" s="148" t="s">
        <v>133</v>
      </c>
      <c r="E134" s="149" t="s">
        <v>152</v>
      </c>
      <c r="F134" s="193" t="s">
        <v>153</v>
      </c>
      <c r="G134" s="193"/>
      <c r="H134" s="193"/>
      <c r="I134" s="193"/>
      <c r="J134" s="150" t="s">
        <v>154</v>
      </c>
      <c r="K134" s="151">
        <v>0.412</v>
      </c>
      <c r="L134" s="194"/>
      <c r="M134" s="194"/>
      <c r="N134" s="194">
        <f>ROUND(L134*K134,2)</f>
        <v>0</v>
      </c>
      <c r="O134" s="194"/>
      <c r="P134" s="194"/>
      <c r="Q134" s="194"/>
      <c r="R134" s="152"/>
      <c r="T134" s="153"/>
      <c r="U134" s="48" t="s">
        <v>42</v>
      </c>
      <c r="V134" s="154">
        <v>7.195</v>
      </c>
      <c r="W134" s="154">
        <f>V134*K134</f>
        <v>2.96434</v>
      </c>
      <c r="X134" s="154">
        <v>0</v>
      </c>
      <c r="Y134" s="154">
        <f>X134*K134</f>
        <v>0</v>
      </c>
      <c r="Z134" s="154">
        <v>2.2</v>
      </c>
      <c r="AA134" s="155">
        <f>Z134*K134</f>
        <v>0.9064</v>
      </c>
      <c r="AR134" s="22" t="s">
        <v>137</v>
      </c>
      <c r="AT134" s="22" t="s">
        <v>133</v>
      </c>
      <c r="AU134" s="22" t="s">
        <v>138</v>
      </c>
      <c r="AY134" s="22" t="s">
        <v>132</v>
      </c>
      <c r="BE134" s="156">
        <f>IF(U134="základní",N134,0)</f>
        <v>0</v>
      </c>
      <c r="BF134" s="156">
        <f>IF(U134="snížená",N134,0)</f>
        <v>0</v>
      </c>
      <c r="BG134" s="156">
        <f>IF(U134="zákl. přenesená",N134,0)</f>
        <v>0</v>
      </c>
      <c r="BH134" s="156">
        <f>IF(U134="sníž. přenesená",N134,0)</f>
        <v>0</v>
      </c>
      <c r="BI134" s="156">
        <f>IF(U134="nulová",N134,0)</f>
        <v>0</v>
      </c>
      <c r="BJ134" s="22" t="s">
        <v>138</v>
      </c>
      <c r="BK134" s="156">
        <f>ROUND(L134*K134,2)</f>
        <v>0</v>
      </c>
      <c r="BL134" s="22" t="s">
        <v>137</v>
      </c>
      <c r="BM134" s="22" t="s">
        <v>155</v>
      </c>
    </row>
    <row r="135" spans="2:65" s="37" customFormat="1" ht="25.5" customHeight="1">
      <c r="B135" s="147"/>
      <c r="C135" s="148" t="s">
        <v>156</v>
      </c>
      <c r="D135" s="148" t="s">
        <v>133</v>
      </c>
      <c r="E135" s="149" t="s">
        <v>157</v>
      </c>
      <c r="F135" s="193" t="s">
        <v>158</v>
      </c>
      <c r="G135" s="193"/>
      <c r="H135" s="193"/>
      <c r="I135" s="193"/>
      <c r="J135" s="150" t="s">
        <v>136</v>
      </c>
      <c r="K135" s="151">
        <v>6.346</v>
      </c>
      <c r="L135" s="194"/>
      <c r="M135" s="194"/>
      <c r="N135" s="194">
        <f>ROUND(L135*K135,2)</f>
        <v>0</v>
      </c>
      <c r="O135" s="194"/>
      <c r="P135" s="194"/>
      <c r="Q135" s="194"/>
      <c r="R135" s="152"/>
      <c r="T135" s="153"/>
      <c r="U135" s="48" t="s">
        <v>42</v>
      </c>
      <c r="V135" s="154">
        <v>1.383</v>
      </c>
      <c r="W135" s="154">
        <f>V135*K135</f>
        <v>8.776518</v>
      </c>
      <c r="X135" s="154">
        <v>0</v>
      </c>
      <c r="Y135" s="154">
        <f>X135*K135</f>
        <v>0</v>
      </c>
      <c r="Z135" s="154">
        <v>0.25</v>
      </c>
      <c r="AA135" s="155">
        <f>Z135*K135</f>
        <v>1.5865</v>
      </c>
      <c r="AR135" s="22" t="s">
        <v>137</v>
      </c>
      <c r="AT135" s="22" t="s">
        <v>133</v>
      </c>
      <c r="AU135" s="22" t="s">
        <v>138</v>
      </c>
      <c r="AY135" s="22" t="s">
        <v>132</v>
      </c>
      <c r="BE135" s="156">
        <f>IF(U135="základní",N135,0)</f>
        <v>0</v>
      </c>
      <c r="BF135" s="156">
        <f>IF(U135="snížená",N135,0)</f>
        <v>0</v>
      </c>
      <c r="BG135" s="156">
        <f>IF(U135="zákl. přenesená",N135,0)</f>
        <v>0</v>
      </c>
      <c r="BH135" s="156">
        <f>IF(U135="sníž. přenesená",N135,0)</f>
        <v>0</v>
      </c>
      <c r="BI135" s="156">
        <f>IF(U135="nulová",N135,0)</f>
        <v>0</v>
      </c>
      <c r="BJ135" s="22" t="s">
        <v>138</v>
      </c>
      <c r="BK135" s="156">
        <f>ROUND(L135*K135,2)</f>
        <v>0</v>
      </c>
      <c r="BL135" s="22" t="s">
        <v>137</v>
      </c>
      <c r="BM135" s="22" t="s">
        <v>159</v>
      </c>
    </row>
    <row r="136" spans="2:65" s="37" customFormat="1" ht="25.5" customHeight="1">
      <c r="B136" s="147"/>
      <c r="C136" s="148" t="s">
        <v>160</v>
      </c>
      <c r="D136" s="148" t="s">
        <v>133</v>
      </c>
      <c r="E136" s="149" t="s">
        <v>161</v>
      </c>
      <c r="F136" s="193" t="s">
        <v>162</v>
      </c>
      <c r="G136" s="193"/>
      <c r="H136" s="193"/>
      <c r="I136" s="193"/>
      <c r="J136" s="150" t="s">
        <v>136</v>
      </c>
      <c r="K136" s="151">
        <v>19.6</v>
      </c>
      <c r="L136" s="194"/>
      <c r="M136" s="194"/>
      <c r="N136" s="194">
        <f>ROUND(L136*K136,2)</f>
        <v>0</v>
      </c>
      <c r="O136" s="194"/>
      <c r="P136" s="194"/>
      <c r="Q136" s="194"/>
      <c r="R136" s="152"/>
      <c r="T136" s="153"/>
      <c r="U136" s="48" t="s">
        <v>42</v>
      </c>
      <c r="V136" s="154">
        <v>0.3</v>
      </c>
      <c r="W136" s="154">
        <f>V136*K136</f>
        <v>5.88</v>
      </c>
      <c r="X136" s="154">
        <v>0</v>
      </c>
      <c r="Y136" s="154">
        <f>X136*K136</f>
        <v>0</v>
      </c>
      <c r="Z136" s="154">
        <v>0.068</v>
      </c>
      <c r="AA136" s="155">
        <f>Z136*K136</f>
        <v>1.3328000000000002</v>
      </c>
      <c r="AR136" s="22" t="s">
        <v>137</v>
      </c>
      <c r="AT136" s="22" t="s">
        <v>133</v>
      </c>
      <c r="AU136" s="22" t="s">
        <v>138</v>
      </c>
      <c r="AY136" s="22" t="s">
        <v>132</v>
      </c>
      <c r="BE136" s="156">
        <f>IF(U136="základní",N136,0)</f>
        <v>0</v>
      </c>
      <c r="BF136" s="156">
        <f>IF(U136="snížená",N136,0)</f>
        <v>0</v>
      </c>
      <c r="BG136" s="156">
        <f>IF(U136="zákl. přenesená",N136,0)</f>
        <v>0</v>
      </c>
      <c r="BH136" s="156">
        <f>IF(U136="sníž. přenesená",N136,0)</f>
        <v>0</v>
      </c>
      <c r="BI136" s="156">
        <f>IF(U136="nulová",N136,0)</f>
        <v>0</v>
      </c>
      <c r="BJ136" s="22" t="s">
        <v>138</v>
      </c>
      <c r="BK136" s="156">
        <f>ROUND(L136*K136,2)</f>
        <v>0</v>
      </c>
      <c r="BL136" s="22" t="s">
        <v>137</v>
      </c>
      <c r="BM136" s="22" t="s">
        <v>163</v>
      </c>
    </row>
    <row r="137" spans="1:63" s="139" customFormat="1" ht="29.85" customHeight="1">
      <c r="A137" s="37"/>
      <c r="B137" s="135"/>
      <c r="C137" s="136"/>
      <c r="D137" s="146" t="s">
        <v>103</v>
      </c>
      <c r="E137" s="146"/>
      <c r="F137" s="146"/>
      <c r="G137" s="146"/>
      <c r="H137" s="146"/>
      <c r="I137" s="146"/>
      <c r="J137" s="146"/>
      <c r="K137" s="146"/>
      <c r="L137" s="146"/>
      <c r="M137" s="146"/>
      <c r="N137" s="195">
        <f>SUM(N138:N142)</f>
        <v>0</v>
      </c>
      <c r="O137" s="195"/>
      <c r="P137" s="195"/>
      <c r="Q137" s="195"/>
      <c r="R137" s="138"/>
      <c r="T137" s="140"/>
      <c r="U137" s="136"/>
      <c r="V137" s="136"/>
      <c r="W137" s="141">
        <f>SUM(W138:W142)</f>
        <v>24.180996</v>
      </c>
      <c r="X137" s="136"/>
      <c r="Y137" s="141">
        <f>SUM(Y138:Y142)</f>
        <v>0</v>
      </c>
      <c r="Z137" s="136"/>
      <c r="AA137" s="142">
        <f>SUM(AA138:AA142)</f>
        <v>0</v>
      </c>
      <c r="AR137" s="143" t="s">
        <v>80</v>
      </c>
      <c r="AT137" s="144" t="s">
        <v>74</v>
      </c>
      <c r="AU137" s="144" t="s">
        <v>80</v>
      </c>
      <c r="AY137" s="143" t="s">
        <v>132</v>
      </c>
      <c r="BK137" s="145">
        <f>SUM(BK138:BK142)</f>
        <v>0</v>
      </c>
    </row>
    <row r="138" spans="2:65" s="37" customFormat="1" ht="38.25" customHeight="1">
      <c r="B138" s="147"/>
      <c r="C138" s="148" t="s">
        <v>164</v>
      </c>
      <c r="D138" s="148" t="s">
        <v>133</v>
      </c>
      <c r="E138" s="149" t="s">
        <v>165</v>
      </c>
      <c r="F138" s="193" t="s">
        <v>166</v>
      </c>
      <c r="G138" s="193"/>
      <c r="H138" s="193"/>
      <c r="I138" s="193"/>
      <c r="J138" s="150" t="s">
        <v>167</v>
      </c>
      <c r="K138" s="151">
        <v>4.142</v>
      </c>
      <c r="L138" s="194"/>
      <c r="M138" s="194"/>
      <c r="N138" s="194">
        <f>ROUND(L138*K138,2)</f>
        <v>0</v>
      </c>
      <c r="O138" s="194"/>
      <c r="P138" s="194"/>
      <c r="Q138" s="194"/>
      <c r="R138" s="152"/>
      <c r="T138" s="153"/>
      <c r="U138" s="48" t="s">
        <v>42</v>
      </c>
      <c r="V138" s="154">
        <v>5.44</v>
      </c>
      <c r="W138" s="154">
        <f>V138*K138</f>
        <v>22.532480000000003</v>
      </c>
      <c r="X138" s="154">
        <v>0</v>
      </c>
      <c r="Y138" s="154">
        <f>X138*K138</f>
        <v>0</v>
      </c>
      <c r="Z138" s="154">
        <v>0</v>
      </c>
      <c r="AA138" s="155">
        <f>Z138*K138</f>
        <v>0</v>
      </c>
      <c r="AR138" s="22" t="s">
        <v>137</v>
      </c>
      <c r="AT138" s="22" t="s">
        <v>133</v>
      </c>
      <c r="AU138" s="22" t="s">
        <v>138</v>
      </c>
      <c r="AY138" s="22" t="s">
        <v>132</v>
      </c>
      <c r="BE138" s="156">
        <f>IF(U138="základní",N138,0)</f>
        <v>0</v>
      </c>
      <c r="BF138" s="156">
        <f>IF(U138="snížená",N138,0)</f>
        <v>0</v>
      </c>
      <c r="BG138" s="156">
        <f>IF(U138="zákl. přenesená",N138,0)</f>
        <v>0</v>
      </c>
      <c r="BH138" s="156">
        <f>IF(U138="sníž. přenesená",N138,0)</f>
        <v>0</v>
      </c>
      <c r="BI138" s="156">
        <f>IF(U138="nulová",N138,0)</f>
        <v>0</v>
      </c>
      <c r="BJ138" s="22" t="s">
        <v>138</v>
      </c>
      <c r="BK138" s="156">
        <f>ROUND(L138*K138,2)</f>
        <v>0</v>
      </c>
      <c r="BL138" s="22" t="s">
        <v>137</v>
      </c>
      <c r="BM138" s="22" t="s">
        <v>168</v>
      </c>
    </row>
    <row r="139" spans="2:65" s="37" customFormat="1" ht="38.25" customHeight="1">
      <c r="B139" s="147"/>
      <c r="C139" s="148" t="s">
        <v>169</v>
      </c>
      <c r="D139" s="148" t="s">
        <v>133</v>
      </c>
      <c r="E139" s="149" t="s">
        <v>170</v>
      </c>
      <c r="F139" s="193" t="s">
        <v>171</v>
      </c>
      <c r="G139" s="193"/>
      <c r="H139" s="193"/>
      <c r="I139" s="193"/>
      <c r="J139" s="150" t="s">
        <v>167</v>
      </c>
      <c r="K139" s="151">
        <v>4.142</v>
      </c>
      <c r="L139" s="194"/>
      <c r="M139" s="194"/>
      <c r="N139" s="194">
        <f>ROUND(L139*K139,2)</f>
        <v>0</v>
      </c>
      <c r="O139" s="194"/>
      <c r="P139" s="194"/>
      <c r="Q139" s="194"/>
      <c r="R139" s="152"/>
      <c r="T139" s="153"/>
      <c r="U139" s="48" t="s">
        <v>42</v>
      </c>
      <c r="V139" s="154">
        <v>0.125</v>
      </c>
      <c r="W139" s="154">
        <f>V139*K139</f>
        <v>0.51775</v>
      </c>
      <c r="X139" s="154">
        <v>0</v>
      </c>
      <c r="Y139" s="154">
        <f>X139*K139</f>
        <v>0</v>
      </c>
      <c r="Z139" s="154">
        <v>0</v>
      </c>
      <c r="AA139" s="155">
        <f>Z139*K139</f>
        <v>0</v>
      </c>
      <c r="AR139" s="22" t="s">
        <v>137</v>
      </c>
      <c r="AT139" s="22" t="s">
        <v>133</v>
      </c>
      <c r="AU139" s="22" t="s">
        <v>138</v>
      </c>
      <c r="AY139" s="22" t="s">
        <v>132</v>
      </c>
      <c r="BE139" s="156">
        <f>IF(U139="základní",N139,0)</f>
        <v>0</v>
      </c>
      <c r="BF139" s="156">
        <f>IF(U139="snížená",N139,0)</f>
        <v>0</v>
      </c>
      <c r="BG139" s="156">
        <f>IF(U139="zákl. přenesená",N139,0)</f>
        <v>0</v>
      </c>
      <c r="BH139" s="156">
        <f>IF(U139="sníž. přenesená",N139,0)</f>
        <v>0</v>
      </c>
      <c r="BI139" s="156">
        <f>IF(U139="nulová",N139,0)</f>
        <v>0</v>
      </c>
      <c r="BJ139" s="22" t="s">
        <v>138</v>
      </c>
      <c r="BK139" s="156">
        <f>ROUND(L139*K139,2)</f>
        <v>0</v>
      </c>
      <c r="BL139" s="22" t="s">
        <v>137</v>
      </c>
      <c r="BM139" s="22" t="s">
        <v>172</v>
      </c>
    </row>
    <row r="140" spans="2:65" s="37" customFormat="1" ht="25.5" customHeight="1">
      <c r="B140" s="147"/>
      <c r="C140" s="148" t="s">
        <v>173</v>
      </c>
      <c r="D140" s="148" t="s">
        <v>133</v>
      </c>
      <c r="E140" s="149" t="s">
        <v>174</v>
      </c>
      <c r="F140" s="193" t="s">
        <v>175</v>
      </c>
      <c r="G140" s="193"/>
      <c r="H140" s="193"/>
      <c r="I140" s="193"/>
      <c r="J140" s="150" t="s">
        <v>167</v>
      </c>
      <c r="K140" s="151">
        <v>78.698</v>
      </c>
      <c r="L140" s="194"/>
      <c r="M140" s="194"/>
      <c r="N140" s="194">
        <f>ROUND(L140*K140,2)</f>
        <v>0</v>
      </c>
      <c r="O140" s="194"/>
      <c r="P140" s="194"/>
      <c r="Q140" s="194"/>
      <c r="R140" s="152"/>
      <c r="T140" s="153"/>
      <c r="U140" s="48" t="s">
        <v>42</v>
      </c>
      <c r="V140" s="154">
        <v>0.006</v>
      </c>
      <c r="W140" s="154">
        <f>V140*K140</f>
        <v>0.472188</v>
      </c>
      <c r="X140" s="154">
        <v>0</v>
      </c>
      <c r="Y140" s="154">
        <f>X140*K140</f>
        <v>0</v>
      </c>
      <c r="Z140" s="154">
        <v>0</v>
      </c>
      <c r="AA140" s="155">
        <f>Z140*K140</f>
        <v>0</v>
      </c>
      <c r="AR140" s="22" t="s">
        <v>137</v>
      </c>
      <c r="AT140" s="22" t="s">
        <v>133</v>
      </c>
      <c r="AU140" s="22" t="s">
        <v>138</v>
      </c>
      <c r="AY140" s="22" t="s">
        <v>132</v>
      </c>
      <c r="BE140" s="156">
        <f>IF(U140="základní",N140,0)</f>
        <v>0</v>
      </c>
      <c r="BF140" s="156">
        <f>IF(U140="snížená",N140,0)</f>
        <v>0</v>
      </c>
      <c r="BG140" s="156">
        <f>IF(U140="zákl. přenesená",N140,0)</f>
        <v>0</v>
      </c>
      <c r="BH140" s="156">
        <f>IF(U140="sníž. přenesená",N140,0)</f>
        <v>0</v>
      </c>
      <c r="BI140" s="156">
        <f>IF(U140="nulová",N140,0)</f>
        <v>0</v>
      </c>
      <c r="BJ140" s="22" t="s">
        <v>138</v>
      </c>
      <c r="BK140" s="156">
        <f>ROUND(L140*K140,2)</f>
        <v>0</v>
      </c>
      <c r="BL140" s="22" t="s">
        <v>137</v>
      </c>
      <c r="BM140" s="22" t="s">
        <v>176</v>
      </c>
    </row>
    <row r="141" spans="2:65" s="37" customFormat="1" ht="25.5" customHeight="1">
      <c r="B141" s="147"/>
      <c r="C141" s="148" t="s">
        <v>177</v>
      </c>
      <c r="D141" s="148" t="s">
        <v>133</v>
      </c>
      <c r="E141" s="149" t="s">
        <v>178</v>
      </c>
      <c r="F141" s="193" t="s">
        <v>179</v>
      </c>
      <c r="G141" s="193"/>
      <c r="H141" s="193"/>
      <c r="I141" s="193"/>
      <c r="J141" s="150" t="s">
        <v>167</v>
      </c>
      <c r="K141" s="151">
        <v>4.142</v>
      </c>
      <c r="L141" s="194"/>
      <c r="M141" s="194"/>
      <c r="N141" s="194">
        <f>ROUND(L141*K141,2)</f>
        <v>0</v>
      </c>
      <c r="O141" s="194"/>
      <c r="P141" s="194"/>
      <c r="Q141" s="194"/>
      <c r="R141" s="152"/>
      <c r="T141" s="153"/>
      <c r="U141" s="48" t="s">
        <v>42</v>
      </c>
      <c r="V141" s="154">
        <v>0</v>
      </c>
      <c r="W141" s="154">
        <f>V141*K141</f>
        <v>0</v>
      </c>
      <c r="X141" s="154">
        <v>0</v>
      </c>
      <c r="Y141" s="154">
        <f>X141*K141</f>
        <v>0</v>
      </c>
      <c r="Z141" s="154">
        <v>0</v>
      </c>
      <c r="AA141" s="155">
        <f>Z141*K141</f>
        <v>0</v>
      </c>
      <c r="AR141" s="22" t="s">
        <v>137</v>
      </c>
      <c r="AT141" s="22" t="s">
        <v>133</v>
      </c>
      <c r="AU141" s="22" t="s">
        <v>138</v>
      </c>
      <c r="AY141" s="22" t="s">
        <v>132</v>
      </c>
      <c r="BE141" s="156">
        <f>IF(U141="základní",N141,0)</f>
        <v>0</v>
      </c>
      <c r="BF141" s="156">
        <f>IF(U141="snížená",N141,0)</f>
        <v>0</v>
      </c>
      <c r="BG141" s="156">
        <f>IF(U141="zákl. přenesená",N141,0)</f>
        <v>0</v>
      </c>
      <c r="BH141" s="156">
        <f>IF(U141="sníž. přenesená",N141,0)</f>
        <v>0</v>
      </c>
      <c r="BI141" s="156">
        <f>IF(U141="nulová",N141,0)</f>
        <v>0</v>
      </c>
      <c r="BJ141" s="22" t="s">
        <v>138</v>
      </c>
      <c r="BK141" s="156">
        <f>ROUND(L141*K141,2)</f>
        <v>0</v>
      </c>
      <c r="BL141" s="22" t="s">
        <v>137</v>
      </c>
      <c r="BM141" s="22" t="s">
        <v>180</v>
      </c>
    </row>
    <row r="142" spans="2:65" s="37" customFormat="1" ht="25.5" customHeight="1">
      <c r="B142" s="147"/>
      <c r="C142" s="148" t="s">
        <v>181</v>
      </c>
      <c r="D142" s="148" t="s">
        <v>133</v>
      </c>
      <c r="E142" s="149" t="s">
        <v>182</v>
      </c>
      <c r="F142" s="193" t="s">
        <v>183</v>
      </c>
      <c r="G142" s="193"/>
      <c r="H142" s="193"/>
      <c r="I142" s="193"/>
      <c r="J142" s="150" t="s">
        <v>167</v>
      </c>
      <c r="K142" s="151">
        <v>4.142</v>
      </c>
      <c r="L142" s="194"/>
      <c r="M142" s="194"/>
      <c r="N142" s="194">
        <f>ROUND(L142*K142,2)</f>
        <v>0</v>
      </c>
      <c r="O142" s="194"/>
      <c r="P142" s="194"/>
      <c r="Q142" s="194"/>
      <c r="R142" s="152"/>
      <c r="T142" s="153"/>
      <c r="U142" s="48" t="s">
        <v>42</v>
      </c>
      <c r="V142" s="154">
        <v>0.159</v>
      </c>
      <c r="W142" s="154">
        <f>V142*K142</f>
        <v>0.6585780000000001</v>
      </c>
      <c r="X142" s="154">
        <v>0</v>
      </c>
      <c r="Y142" s="154">
        <f>X142*K142</f>
        <v>0</v>
      </c>
      <c r="Z142" s="154">
        <v>0</v>
      </c>
      <c r="AA142" s="155">
        <f>Z142*K142</f>
        <v>0</v>
      </c>
      <c r="AR142" s="22" t="s">
        <v>137</v>
      </c>
      <c r="AT142" s="22" t="s">
        <v>133</v>
      </c>
      <c r="AU142" s="22" t="s">
        <v>138</v>
      </c>
      <c r="AY142" s="22" t="s">
        <v>132</v>
      </c>
      <c r="BE142" s="156">
        <f>IF(U142="základní",N142,0)</f>
        <v>0</v>
      </c>
      <c r="BF142" s="156">
        <f>IF(U142="snížená",N142,0)</f>
        <v>0</v>
      </c>
      <c r="BG142" s="156">
        <f>IF(U142="zákl. přenesená",N142,0)</f>
        <v>0</v>
      </c>
      <c r="BH142" s="156">
        <f>IF(U142="sníž. přenesená",N142,0)</f>
        <v>0</v>
      </c>
      <c r="BI142" s="156">
        <f>IF(U142="nulová",N142,0)</f>
        <v>0</v>
      </c>
      <c r="BJ142" s="22" t="s">
        <v>138</v>
      </c>
      <c r="BK142" s="156">
        <f>ROUND(L142*K142,2)</f>
        <v>0</v>
      </c>
      <c r="BL142" s="22" t="s">
        <v>137</v>
      </c>
      <c r="BM142" s="22" t="s">
        <v>184</v>
      </c>
    </row>
    <row r="143" spans="1:63" s="139" customFormat="1" ht="29.85" customHeight="1">
      <c r="A143" s="37"/>
      <c r="B143" s="135"/>
      <c r="C143" s="136"/>
      <c r="D143" s="146" t="s">
        <v>104</v>
      </c>
      <c r="E143" s="146"/>
      <c r="F143" s="146"/>
      <c r="G143" s="146"/>
      <c r="H143" s="146"/>
      <c r="I143" s="146"/>
      <c r="J143" s="146"/>
      <c r="K143" s="146"/>
      <c r="L143" s="146"/>
      <c r="M143" s="146"/>
      <c r="N143" s="195">
        <f>BK143</f>
        <v>0</v>
      </c>
      <c r="O143" s="195"/>
      <c r="P143" s="195"/>
      <c r="Q143" s="195"/>
      <c r="R143" s="138"/>
      <c r="T143" s="140"/>
      <c r="U143" s="136"/>
      <c r="V143" s="136"/>
      <c r="W143" s="141">
        <f>W144</f>
        <v>0.26535200000000003</v>
      </c>
      <c r="X143" s="136"/>
      <c r="Y143" s="141">
        <f>Y144</f>
        <v>0</v>
      </c>
      <c r="Z143" s="136"/>
      <c r="AA143" s="142">
        <f>AA144</f>
        <v>0</v>
      </c>
      <c r="AR143" s="143" t="s">
        <v>80</v>
      </c>
      <c r="AT143" s="144" t="s">
        <v>74</v>
      </c>
      <c r="AU143" s="144" t="s">
        <v>80</v>
      </c>
      <c r="AY143" s="143" t="s">
        <v>132</v>
      </c>
      <c r="BK143" s="145">
        <f>BK144</f>
        <v>0</v>
      </c>
    </row>
    <row r="144" spans="2:65" s="37" customFormat="1" ht="25.5" customHeight="1">
      <c r="B144" s="147"/>
      <c r="C144" s="148" t="s">
        <v>185</v>
      </c>
      <c r="D144" s="148" t="s">
        <v>133</v>
      </c>
      <c r="E144" s="149" t="s">
        <v>186</v>
      </c>
      <c r="F144" s="193" t="s">
        <v>187</v>
      </c>
      <c r="G144" s="193"/>
      <c r="H144" s="193"/>
      <c r="I144" s="193"/>
      <c r="J144" s="150" t="s">
        <v>167</v>
      </c>
      <c r="K144" s="151">
        <v>0.809</v>
      </c>
      <c r="L144" s="194"/>
      <c r="M144" s="194"/>
      <c r="N144" s="194">
        <f>ROUND(L144*K144,2)</f>
        <v>0</v>
      </c>
      <c r="O144" s="194"/>
      <c r="P144" s="194"/>
      <c r="Q144" s="194"/>
      <c r="R144" s="152"/>
      <c r="T144" s="153"/>
      <c r="U144" s="48" t="s">
        <v>42</v>
      </c>
      <c r="V144" s="154">
        <v>0.328</v>
      </c>
      <c r="W144" s="154">
        <f>V144*K144</f>
        <v>0.26535200000000003</v>
      </c>
      <c r="X144" s="154">
        <v>0</v>
      </c>
      <c r="Y144" s="154">
        <f>X144*K144</f>
        <v>0</v>
      </c>
      <c r="Z144" s="154">
        <v>0</v>
      </c>
      <c r="AA144" s="155">
        <f>Z144*K144</f>
        <v>0</v>
      </c>
      <c r="AR144" s="22" t="s">
        <v>137</v>
      </c>
      <c r="AT144" s="22" t="s">
        <v>133</v>
      </c>
      <c r="AU144" s="22" t="s">
        <v>138</v>
      </c>
      <c r="AY144" s="22" t="s">
        <v>132</v>
      </c>
      <c r="BE144" s="156">
        <f>IF(U144="základní",N144,0)</f>
        <v>0</v>
      </c>
      <c r="BF144" s="156">
        <f>IF(U144="snížená",N144,0)</f>
        <v>0</v>
      </c>
      <c r="BG144" s="156">
        <f>IF(U144="zákl. přenesená",N144,0)</f>
        <v>0</v>
      </c>
      <c r="BH144" s="156">
        <f>IF(U144="sníž. přenesená",N144,0)</f>
        <v>0</v>
      </c>
      <c r="BI144" s="156">
        <f>IF(U144="nulová",N144,0)</f>
        <v>0</v>
      </c>
      <c r="BJ144" s="22" t="s">
        <v>138</v>
      </c>
      <c r="BK144" s="156">
        <f>ROUND(L144*K144,2)</f>
        <v>0</v>
      </c>
      <c r="BL144" s="22" t="s">
        <v>137</v>
      </c>
      <c r="BM144" s="22" t="s">
        <v>188</v>
      </c>
    </row>
    <row r="145" spans="1:63" s="139" customFormat="1" ht="37.5" customHeight="1">
      <c r="A145" s="37"/>
      <c r="B145" s="135"/>
      <c r="C145" s="136"/>
      <c r="D145" s="137" t="s">
        <v>105</v>
      </c>
      <c r="E145" s="137"/>
      <c r="F145" s="137"/>
      <c r="G145" s="137"/>
      <c r="H145" s="137"/>
      <c r="I145" s="137"/>
      <c r="J145" s="137"/>
      <c r="K145" s="137"/>
      <c r="L145" s="137"/>
      <c r="M145" s="137"/>
      <c r="N145" s="196">
        <f>SUM(N146,N149,N154,N162,N170,N182,N204,N210,N213,N223)</f>
        <v>0</v>
      </c>
      <c r="O145" s="196"/>
      <c r="P145" s="196"/>
      <c r="Q145" s="196"/>
      <c r="R145" s="138"/>
      <c r="T145" s="140"/>
      <c r="U145" s="136"/>
      <c r="V145" s="136"/>
      <c r="W145" s="141">
        <f>W149+W154+W182+W204+W213+W219+W223</f>
        <v>51.171353999999994</v>
      </c>
      <c r="X145" s="136"/>
      <c r="Y145" s="141">
        <f>Y149+Y154+Y182+Y204+Y213+Y219+Y223</f>
        <v>0.87176528</v>
      </c>
      <c r="Z145" s="136"/>
      <c r="AA145" s="142">
        <f>AA149+AA154+AA182+AA204+AA213+AA219+AA223</f>
        <v>0.158225</v>
      </c>
      <c r="AR145" s="143" t="s">
        <v>138</v>
      </c>
      <c r="AT145" s="144" t="s">
        <v>74</v>
      </c>
      <c r="AU145" s="144" t="s">
        <v>75</v>
      </c>
      <c r="AY145" s="143" t="s">
        <v>132</v>
      </c>
      <c r="BK145" s="145">
        <f>BK149+BK154+BK182+BK204+BK213+BK219+BK223</f>
        <v>0</v>
      </c>
    </row>
    <row r="146" spans="1:63" ht="37.5" customHeight="1">
      <c r="A146" s="37"/>
      <c r="B146" s="135"/>
      <c r="C146" s="136"/>
      <c r="D146" s="146" t="s">
        <v>189</v>
      </c>
      <c r="E146" s="146"/>
      <c r="F146" s="146"/>
      <c r="G146" s="146"/>
      <c r="H146" s="146"/>
      <c r="I146" s="146"/>
      <c r="J146" s="146"/>
      <c r="K146" s="146"/>
      <c r="L146" s="146"/>
      <c r="M146" s="146"/>
      <c r="N146" s="192">
        <f>SUM(N147,N148)</f>
        <v>0</v>
      </c>
      <c r="O146" s="192"/>
      <c r="P146" s="192"/>
      <c r="Q146" s="192"/>
      <c r="R146" s="138"/>
      <c r="T146" s="140"/>
      <c r="U146" s="136"/>
      <c r="V146" s="136"/>
      <c r="W146" s="141"/>
      <c r="X146" s="136"/>
      <c r="Y146" s="141"/>
      <c r="Z146" s="136"/>
      <c r="AA146" s="142"/>
      <c r="AR146" s="143"/>
      <c r="AT146" s="144"/>
      <c r="AU146" s="144"/>
      <c r="AY146" s="143"/>
      <c r="BK146" s="145"/>
    </row>
    <row r="147" spans="1:63" ht="37.5" customHeight="1">
      <c r="A147" s="37"/>
      <c r="B147" s="135"/>
      <c r="C147" s="157">
        <v>14</v>
      </c>
      <c r="D147" s="157" t="s">
        <v>190</v>
      </c>
      <c r="E147" s="158" t="s">
        <v>191</v>
      </c>
      <c r="F147" s="197" t="s">
        <v>192</v>
      </c>
      <c r="G147" s="197"/>
      <c r="H147" s="197"/>
      <c r="I147" s="197"/>
      <c r="J147" s="159" t="s">
        <v>193</v>
      </c>
      <c r="K147" s="160">
        <v>1</v>
      </c>
      <c r="L147" s="198"/>
      <c r="M147" s="198"/>
      <c r="N147" s="198">
        <f>ROUND(L147*K147,2)</f>
        <v>0</v>
      </c>
      <c r="O147" s="198"/>
      <c r="P147" s="198"/>
      <c r="Q147" s="198"/>
      <c r="R147" s="138"/>
      <c r="T147" s="140"/>
      <c r="U147" s="136"/>
      <c r="V147" s="136"/>
      <c r="W147" s="141"/>
      <c r="X147" s="136"/>
      <c r="Y147" s="141"/>
      <c r="Z147" s="136"/>
      <c r="AA147" s="142"/>
      <c r="AR147" s="143"/>
      <c r="AT147" s="144"/>
      <c r="AU147" s="144"/>
      <c r="AY147" s="143"/>
      <c r="BK147" s="145"/>
    </row>
    <row r="148" spans="1:63" ht="37.5" customHeight="1">
      <c r="A148" s="37"/>
      <c r="B148" s="135"/>
      <c r="C148" s="157">
        <v>15</v>
      </c>
      <c r="D148" s="157" t="s">
        <v>190</v>
      </c>
      <c r="E148" s="158" t="s">
        <v>194</v>
      </c>
      <c r="F148" s="197" t="s">
        <v>195</v>
      </c>
      <c r="G148" s="197"/>
      <c r="H148" s="197"/>
      <c r="I148" s="197"/>
      <c r="J148" s="159" t="s">
        <v>193</v>
      </c>
      <c r="K148" s="160">
        <v>1</v>
      </c>
      <c r="L148" s="198"/>
      <c r="M148" s="198"/>
      <c r="N148" s="198">
        <f>ROUND(L148*K148,2)</f>
        <v>0</v>
      </c>
      <c r="O148" s="198"/>
      <c r="P148" s="198"/>
      <c r="Q148" s="198"/>
      <c r="R148" s="138"/>
      <c r="T148" s="140"/>
      <c r="U148" s="136"/>
      <c r="V148" s="136"/>
      <c r="W148" s="141"/>
      <c r="X148" s="136"/>
      <c r="Y148" s="141"/>
      <c r="Z148" s="136"/>
      <c r="AA148" s="142"/>
      <c r="AR148" s="143"/>
      <c r="AT148" s="144"/>
      <c r="AU148" s="144"/>
      <c r="AY148" s="143"/>
      <c r="BK148" s="145"/>
    </row>
    <row r="149" spans="1:63" ht="27.2" customHeight="1">
      <c r="A149" s="37"/>
      <c r="B149" s="135"/>
      <c r="C149" s="136"/>
      <c r="D149" s="146" t="s">
        <v>106</v>
      </c>
      <c r="E149" s="146"/>
      <c r="F149" s="146"/>
      <c r="G149" s="146"/>
      <c r="H149" s="146"/>
      <c r="I149" s="146"/>
      <c r="J149" s="146"/>
      <c r="K149" s="146"/>
      <c r="L149" s="146"/>
      <c r="M149" s="146"/>
      <c r="N149" s="192">
        <f>SUM(N150:N153)</f>
        <v>0</v>
      </c>
      <c r="O149" s="192"/>
      <c r="P149" s="192"/>
      <c r="Q149" s="192"/>
      <c r="R149" s="138"/>
      <c r="T149" s="140"/>
      <c r="U149" s="136"/>
      <c r="V149" s="136"/>
      <c r="W149" s="141">
        <f>SUM(W150:W153)</f>
        <v>8.845119999999998</v>
      </c>
      <c r="X149" s="136"/>
      <c r="Y149" s="141">
        <f>SUM(Y150:Y153)</f>
        <v>0.11779199999999998</v>
      </c>
      <c r="Z149" s="136"/>
      <c r="AA149" s="142">
        <f>SUM(AA150:AA153)</f>
        <v>0</v>
      </c>
      <c r="AR149" s="143" t="s">
        <v>138</v>
      </c>
      <c r="AT149" s="144" t="s">
        <v>74</v>
      </c>
      <c r="AU149" s="144" t="s">
        <v>80</v>
      </c>
      <c r="AY149" s="143" t="s">
        <v>132</v>
      </c>
      <c r="BK149" s="145">
        <f>SUM(BK150:BK153)</f>
        <v>0</v>
      </c>
    </row>
    <row r="150" spans="2:65" s="37" customFormat="1" ht="25.5" customHeight="1">
      <c r="B150" s="147"/>
      <c r="C150" s="148">
        <v>16</v>
      </c>
      <c r="D150" s="148" t="s">
        <v>133</v>
      </c>
      <c r="E150" s="149" t="s">
        <v>196</v>
      </c>
      <c r="F150" s="193" t="s">
        <v>197</v>
      </c>
      <c r="G150" s="193"/>
      <c r="H150" s="193"/>
      <c r="I150" s="193"/>
      <c r="J150" s="150" t="s">
        <v>136</v>
      </c>
      <c r="K150" s="151">
        <v>6.346</v>
      </c>
      <c r="L150" s="194"/>
      <c r="M150" s="194"/>
      <c r="N150" s="194">
        <f>ROUND(L150*K150,2)</f>
        <v>0</v>
      </c>
      <c r="O150" s="194"/>
      <c r="P150" s="194"/>
      <c r="Q150" s="194"/>
      <c r="R150" s="152"/>
      <c r="T150" s="153"/>
      <c r="U150" s="48" t="s">
        <v>42</v>
      </c>
      <c r="V150" s="154">
        <v>0.22</v>
      </c>
      <c r="W150" s="154">
        <f>V150*K150</f>
        <v>1.39612</v>
      </c>
      <c r="X150" s="154">
        <v>0.0045</v>
      </c>
      <c r="Y150" s="154">
        <f>X150*K150</f>
        <v>0.028557</v>
      </c>
      <c r="Z150" s="154">
        <v>0</v>
      </c>
      <c r="AA150" s="155">
        <f>Z150*K150</f>
        <v>0</v>
      </c>
      <c r="AR150" s="22" t="s">
        <v>198</v>
      </c>
      <c r="AT150" s="22" t="s">
        <v>133</v>
      </c>
      <c r="AU150" s="22" t="s">
        <v>138</v>
      </c>
      <c r="AY150" s="22" t="s">
        <v>132</v>
      </c>
      <c r="BE150" s="156">
        <f>IF(U150="základní",N150,0)</f>
        <v>0</v>
      </c>
      <c r="BF150" s="156">
        <f>IF(U150="snížená",N150,0)</f>
        <v>0</v>
      </c>
      <c r="BG150" s="156">
        <f>IF(U150="zákl. přenesená",N150,0)</f>
        <v>0</v>
      </c>
      <c r="BH150" s="156">
        <f>IF(U150="sníž. přenesená",N150,0)</f>
        <v>0</v>
      </c>
      <c r="BI150" s="156">
        <f>IF(U150="nulová",N150,0)</f>
        <v>0</v>
      </c>
      <c r="BJ150" s="22" t="s">
        <v>138</v>
      </c>
      <c r="BK150" s="156">
        <f>ROUND(L150*K150,2)</f>
        <v>0</v>
      </c>
      <c r="BL150" s="22" t="s">
        <v>198</v>
      </c>
      <c r="BM150" s="22" t="s">
        <v>199</v>
      </c>
    </row>
    <row r="151" spans="2:65" s="37" customFormat="1" ht="25.5" customHeight="1">
      <c r="B151" s="147"/>
      <c r="C151" s="148">
        <v>17</v>
      </c>
      <c r="D151" s="148" t="s">
        <v>133</v>
      </c>
      <c r="E151" s="149" t="s">
        <v>200</v>
      </c>
      <c r="F151" s="193" t="s">
        <v>201</v>
      </c>
      <c r="G151" s="193"/>
      <c r="H151" s="193"/>
      <c r="I151" s="193"/>
      <c r="J151" s="150" t="s">
        <v>136</v>
      </c>
      <c r="K151" s="151">
        <v>19.83</v>
      </c>
      <c r="L151" s="194"/>
      <c r="M151" s="194"/>
      <c r="N151" s="194">
        <f>ROUND(L151*K151,2)</f>
        <v>0</v>
      </c>
      <c r="O151" s="194"/>
      <c r="P151" s="194"/>
      <c r="Q151" s="194"/>
      <c r="R151" s="152"/>
      <c r="T151" s="153"/>
      <c r="U151" s="48" t="s">
        <v>42</v>
      </c>
      <c r="V151" s="154">
        <v>0.3</v>
      </c>
      <c r="W151" s="154">
        <f>V151*K151</f>
        <v>5.948999999999999</v>
      </c>
      <c r="X151" s="154">
        <v>0.0045</v>
      </c>
      <c r="Y151" s="154">
        <f>X151*K151</f>
        <v>0.08923499999999998</v>
      </c>
      <c r="Z151" s="154">
        <v>0</v>
      </c>
      <c r="AA151" s="155">
        <f>Z151*K151</f>
        <v>0</v>
      </c>
      <c r="AR151" s="22" t="s">
        <v>198</v>
      </c>
      <c r="AT151" s="22" t="s">
        <v>133</v>
      </c>
      <c r="AU151" s="22" t="s">
        <v>138</v>
      </c>
      <c r="AY151" s="22" t="s">
        <v>132</v>
      </c>
      <c r="BE151" s="156">
        <f>IF(U151="základní",N151,0)</f>
        <v>0</v>
      </c>
      <c r="BF151" s="156">
        <f>IF(U151="snížená",N151,0)</f>
        <v>0</v>
      </c>
      <c r="BG151" s="156">
        <f>IF(U151="zákl. přenesená",N151,0)</f>
        <v>0</v>
      </c>
      <c r="BH151" s="156">
        <f>IF(U151="sníž. přenesená",N151,0)</f>
        <v>0</v>
      </c>
      <c r="BI151" s="156">
        <f>IF(U151="nulová",N151,0)</f>
        <v>0</v>
      </c>
      <c r="BJ151" s="22" t="s">
        <v>138</v>
      </c>
      <c r="BK151" s="156">
        <f>ROUND(L151*K151,2)</f>
        <v>0</v>
      </c>
      <c r="BL151" s="22" t="s">
        <v>198</v>
      </c>
      <c r="BM151" s="22" t="s">
        <v>202</v>
      </c>
    </row>
    <row r="152" spans="2:65" s="37" customFormat="1" ht="25.5" customHeight="1">
      <c r="B152" s="147"/>
      <c r="C152" s="148">
        <v>18</v>
      </c>
      <c r="D152" s="148" t="s">
        <v>133</v>
      </c>
      <c r="E152" s="149" t="s">
        <v>203</v>
      </c>
      <c r="F152" s="193" t="s">
        <v>204</v>
      </c>
      <c r="G152" s="193"/>
      <c r="H152" s="193"/>
      <c r="I152" s="193"/>
      <c r="J152" s="150" t="s">
        <v>205</v>
      </c>
      <c r="K152" s="151">
        <v>10</v>
      </c>
      <c r="L152" s="194"/>
      <c r="M152" s="194"/>
      <c r="N152" s="194">
        <f>ROUND(L152*K152,2)</f>
        <v>0</v>
      </c>
      <c r="O152" s="194"/>
      <c r="P152" s="194"/>
      <c r="Q152" s="194"/>
      <c r="R152" s="152"/>
      <c r="T152" s="153"/>
      <c r="U152" s="48" t="s">
        <v>42</v>
      </c>
      <c r="V152" s="154">
        <v>0.15</v>
      </c>
      <c r="W152" s="154">
        <f>V152*K152</f>
        <v>1.5</v>
      </c>
      <c r="X152" s="154">
        <v>0</v>
      </c>
      <c r="Y152" s="154">
        <f>X152*K152</f>
        <v>0</v>
      </c>
      <c r="Z152" s="154">
        <v>0</v>
      </c>
      <c r="AA152" s="155">
        <f>Z152*K152</f>
        <v>0</v>
      </c>
      <c r="AR152" s="22" t="s">
        <v>198</v>
      </c>
      <c r="AT152" s="22" t="s">
        <v>133</v>
      </c>
      <c r="AU152" s="22" t="s">
        <v>138</v>
      </c>
      <c r="AY152" s="22" t="s">
        <v>132</v>
      </c>
      <c r="BE152" s="156">
        <f>IF(U152="základní",N152,0)</f>
        <v>0</v>
      </c>
      <c r="BF152" s="156">
        <f>IF(U152="snížená",N152,0)</f>
        <v>0</v>
      </c>
      <c r="BG152" s="156">
        <f>IF(U152="zákl. přenesená",N152,0)</f>
        <v>0</v>
      </c>
      <c r="BH152" s="156">
        <f>IF(U152="sníž. přenesená",N152,0)</f>
        <v>0</v>
      </c>
      <c r="BI152" s="156">
        <f>IF(U152="nulová",N152,0)</f>
        <v>0</v>
      </c>
      <c r="BJ152" s="22" t="s">
        <v>138</v>
      </c>
      <c r="BK152" s="156">
        <f>ROUND(L152*K152,2)</f>
        <v>0</v>
      </c>
      <c r="BL152" s="22" t="s">
        <v>198</v>
      </c>
      <c r="BM152" s="22" t="s">
        <v>206</v>
      </c>
    </row>
    <row r="153" spans="2:65" s="37" customFormat="1" ht="38.25" customHeight="1">
      <c r="B153" s="147"/>
      <c r="C153" s="148">
        <v>19</v>
      </c>
      <c r="D153" s="148" t="s">
        <v>133</v>
      </c>
      <c r="E153" s="149" t="s">
        <v>207</v>
      </c>
      <c r="F153" s="193" t="s">
        <v>208</v>
      </c>
      <c r="G153" s="193"/>
      <c r="H153" s="193"/>
      <c r="I153" s="193"/>
      <c r="J153" s="150" t="s">
        <v>209</v>
      </c>
      <c r="K153" s="151">
        <v>87.561</v>
      </c>
      <c r="L153" s="194"/>
      <c r="M153" s="194"/>
      <c r="N153" s="194">
        <f>ROUND(L153*K153,2)</f>
        <v>0</v>
      </c>
      <c r="O153" s="194"/>
      <c r="P153" s="194"/>
      <c r="Q153" s="194"/>
      <c r="R153" s="152"/>
      <c r="T153" s="153"/>
      <c r="U153" s="48" t="s">
        <v>42</v>
      </c>
      <c r="V153" s="154">
        <v>0</v>
      </c>
      <c r="W153" s="154">
        <f>V153*K153</f>
        <v>0</v>
      </c>
      <c r="X153" s="154">
        <v>0</v>
      </c>
      <c r="Y153" s="154">
        <f>X153*K153</f>
        <v>0</v>
      </c>
      <c r="Z153" s="154">
        <v>0</v>
      </c>
      <c r="AA153" s="155">
        <f>Z153*K153</f>
        <v>0</v>
      </c>
      <c r="AR153" s="22" t="s">
        <v>198</v>
      </c>
      <c r="AT153" s="22" t="s">
        <v>133</v>
      </c>
      <c r="AU153" s="22" t="s">
        <v>138</v>
      </c>
      <c r="AY153" s="22" t="s">
        <v>132</v>
      </c>
      <c r="BE153" s="156">
        <f>IF(U153="základní",N153,0)</f>
        <v>0</v>
      </c>
      <c r="BF153" s="156">
        <f>IF(U153="snížená",N153,0)</f>
        <v>0</v>
      </c>
      <c r="BG153" s="156">
        <f>IF(U153="zákl. přenesená",N153,0)</f>
        <v>0</v>
      </c>
      <c r="BH153" s="156">
        <f>IF(U153="sníž. přenesená",N153,0)</f>
        <v>0</v>
      </c>
      <c r="BI153" s="156">
        <f>IF(U153="nulová",N153,0)</f>
        <v>0</v>
      </c>
      <c r="BJ153" s="22" t="s">
        <v>138</v>
      </c>
      <c r="BK153" s="156">
        <f>ROUND(L153*K153,2)</f>
        <v>0</v>
      </c>
      <c r="BL153" s="22" t="s">
        <v>198</v>
      </c>
      <c r="BM153" s="22" t="s">
        <v>210</v>
      </c>
    </row>
    <row r="154" spans="1:63" s="139" customFormat="1" ht="29.85" customHeight="1">
      <c r="A154" s="37"/>
      <c r="B154" s="135"/>
      <c r="C154" s="136"/>
      <c r="D154" s="146" t="s">
        <v>107</v>
      </c>
      <c r="E154" s="146"/>
      <c r="F154" s="146"/>
      <c r="G154" s="146"/>
      <c r="H154" s="146"/>
      <c r="I154" s="146"/>
      <c r="J154" s="146"/>
      <c r="K154" s="146"/>
      <c r="L154" s="146"/>
      <c r="M154" s="146"/>
      <c r="N154" s="195">
        <f>SUM(N155:N161)</f>
        <v>0</v>
      </c>
      <c r="O154" s="195"/>
      <c r="P154" s="195"/>
      <c r="Q154" s="195"/>
      <c r="R154" s="138"/>
      <c r="T154" s="140"/>
      <c r="U154" s="136"/>
      <c r="V154" s="136"/>
      <c r="W154" s="141">
        <f>SUM(W155:W161)</f>
        <v>1.18952</v>
      </c>
      <c r="X154" s="136"/>
      <c r="Y154" s="141">
        <f>SUM(Y155:Y161)</f>
        <v>0.01461966</v>
      </c>
      <c r="Z154" s="136"/>
      <c r="AA154" s="142">
        <f>SUM(AA155:AA161)</f>
        <v>0</v>
      </c>
      <c r="AR154" s="143" t="s">
        <v>138</v>
      </c>
      <c r="AT154" s="144" t="s">
        <v>74</v>
      </c>
      <c r="AU154" s="144" t="s">
        <v>80</v>
      </c>
      <c r="AY154" s="143" t="s">
        <v>132</v>
      </c>
      <c r="BK154" s="145">
        <f>SUM(BK155:BK161)</f>
        <v>0</v>
      </c>
    </row>
    <row r="155" spans="2:65" s="37" customFormat="1" ht="38.25" customHeight="1">
      <c r="B155" s="147"/>
      <c r="C155" s="148">
        <v>20</v>
      </c>
      <c r="D155" s="148" t="s">
        <v>133</v>
      </c>
      <c r="E155" s="149" t="s">
        <v>211</v>
      </c>
      <c r="F155" s="193" t="s">
        <v>212</v>
      </c>
      <c r="G155" s="193"/>
      <c r="H155" s="193"/>
      <c r="I155" s="193"/>
      <c r="J155" s="150" t="s">
        <v>136</v>
      </c>
      <c r="K155" s="151">
        <v>6.346</v>
      </c>
      <c r="L155" s="194"/>
      <c r="M155" s="194"/>
      <c r="N155" s="194">
        <f aca="true" t="shared" si="0" ref="N155:N161">ROUND(L155*K155,2)</f>
        <v>0</v>
      </c>
      <c r="O155" s="194"/>
      <c r="P155" s="194"/>
      <c r="Q155" s="194"/>
      <c r="R155" s="152"/>
      <c r="T155" s="153"/>
      <c r="U155" s="48" t="s">
        <v>42</v>
      </c>
      <c r="V155" s="154">
        <v>0.06</v>
      </c>
      <c r="W155" s="154">
        <f aca="true" t="shared" si="1" ref="W155:W161">V155*K155</f>
        <v>0.38076</v>
      </c>
      <c r="X155" s="154">
        <v>0</v>
      </c>
      <c r="Y155" s="154">
        <f aca="true" t="shared" si="2" ref="Y155:Y161">X155*K155</f>
        <v>0</v>
      </c>
      <c r="Z155" s="154">
        <v>0</v>
      </c>
      <c r="AA155" s="155">
        <f aca="true" t="shared" si="3" ref="AA155:AA161">Z155*K155</f>
        <v>0</v>
      </c>
      <c r="AR155" s="22" t="s">
        <v>198</v>
      </c>
      <c r="AT155" s="22" t="s">
        <v>133</v>
      </c>
      <c r="AU155" s="22" t="s">
        <v>138</v>
      </c>
      <c r="AY155" s="22" t="s">
        <v>132</v>
      </c>
      <c r="BE155" s="156">
        <f aca="true" t="shared" si="4" ref="BE155:BE161">IF(U155="základní",N155,0)</f>
        <v>0</v>
      </c>
      <c r="BF155" s="156">
        <f aca="true" t="shared" si="5" ref="BF155:BF161">IF(U155="snížená",N155,0)</f>
        <v>0</v>
      </c>
      <c r="BG155" s="156">
        <f aca="true" t="shared" si="6" ref="BG155:BG161">IF(U155="zákl. přenesená",N155,0)</f>
        <v>0</v>
      </c>
      <c r="BH155" s="156">
        <f aca="true" t="shared" si="7" ref="BH155:BH161">IF(U155="sníž. přenesená",N155,0)</f>
        <v>0</v>
      </c>
      <c r="BI155" s="156">
        <f aca="true" t="shared" si="8" ref="BI155:BI161">IF(U155="nulová",N155,0)</f>
        <v>0</v>
      </c>
      <c r="BJ155" s="22" t="s">
        <v>138</v>
      </c>
      <c r="BK155" s="156">
        <f aca="true" t="shared" si="9" ref="BK155:BK161">ROUND(L155*K155,2)</f>
        <v>0</v>
      </c>
      <c r="BL155" s="22" t="s">
        <v>198</v>
      </c>
      <c r="BM155" s="22" t="s">
        <v>213</v>
      </c>
    </row>
    <row r="156" spans="1:65" ht="25.5" customHeight="1">
      <c r="A156" s="37"/>
      <c r="B156" s="147"/>
      <c r="C156" s="157">
        <v>21</v>
      </c>
      <c r="D156" s="157" t="s">
        <v>190</v>
      </c>
      <c r="E156" s="158" t="s">
        <v>214</v>
      </c>
      <c r="F156" s="197" t="s">
        <v>215</v>
      </c>
      <c r="G156" s="197"/>
      <c r="H156" s="197"/>
      <c r="I156" s="197"/>
      <c r="J156" s="159" t="s">
        <v>136</v>
      </c>
      <c r="K156" s="160">
        <v>6.473</v>
      </c>
      <c r="L156" s="198"/>
      <c r="M156" s="198"/>
      <c r="N156" s="198">
        <f t="shared" si="0"/>
        <v>0</v>
      </c>
      <c r="O156" s="198"/>
      <c r="P156" s="198"/>
      <c r="Q156" s="198"/>
      <c r="R156" s="152"/>
      <c r="T156" s="153"/>
      <c r="U156" s="48" t="s">
        <v>42</v>
      </c>
      <c r="V156" s="154">
        <v>0</v>
      </c>
      <c r="W156" s="154">
        <f t="shared" si="1"/>
        <v>0</v>
      </c>
      <c r="X156" s="154">
        <v>0.002</v>
      </c>
      <c r="Y156" s="154">
        <f t="shared" si="2"/>
        <v>0.012946</v>
      </c>
      <c r="Z156" s="154">
        <v>0</v>
      </c>
      <c r="AA156" s="155">
        <f t="shared" si="3"/>
        <v>0</v>
      </c>
      <c r="AR156" s="22" t="s">
        <v>216</v>
      </c>
      <c r="AT156" s="22" t="s">
        <v>190</v>
      </c>
      <c r="AU156" s="22" t="s">
        <v>138</v>
      </c>
      <c r="AY156" s="22" t="s">
        <v>132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22" t="s">
        <v>138</v>
      </c>
      <c r="BK156" s="156">
        <f t="shared" si="9"/>
        <v>0</v>
      </c>
      <c r="BL156" s="22" t="s">
        <v>198</v>
      </c>
      <c r="BM156" s="22" t="s">
        <v>217</v>
      </c>
    </row>
    <row r="157" spans="1:65" ht="25.5" customHeight="1">
      <c r="A157" s="37"/>
      <c r="B157" s="147"/>
      <c r="C157" s="148">
        <v>22</v>
      </c>
      <c r="D157" s="148" t="s">
        <v>133</v>
      </c>
      <c r="E157" s="149" t="s">
        <v>218</v>
      </c>
      <c r="F157" s="193" t="s">
        <v>219</v>
      </c>
      <c r="G157" s="193"/>
      <c r="H157" s="193"/>
      <c r="I157" s="193"/>
      <c r="J157" s="150" t="s">
        <v>205</v>
      </c>
      <c r="K157" s="151">
        <v>10.7</v>
      </c>
      <c r="L157" s="194"/>
      <c r="M157" s="194"/>
      <c r="N157" s="194">
        <f t="shared" si="0"/>
        <v>0</v>
      </c>
      <c r="O157" s="194"/>
      <c r="P157" s="194"/>
      <c r="Q157" s="194"/>
      <c r="R157" s="152"/>
      <c r="T157" s="153"/>
      <c r="U157" s="48" t="s">
        <v>42</v>
      </c>
      <c r="V157" s="154">
        <v>0.04</v>
      </c>
      <c r="W157" s="154">
        <f t="shared" si="1"/>
        <v>0.428</v>
      </c>
      <c r="X157" s="154">
        <v>0</v>
      </c>
      <c r="Y157" s="154">
        <f t="shared" si="2"/>
        <v>0</v>
      </c>
      <c r="Z157" s="154">
        <v>0</v>
      </c>
      <c r="AA157" s="155">
        <f t="shared" si="3"/>
        <v>0</v>
      </c>
      <c r="AR157" s="22" t="s">
        <v>198</v>
      </c>
      <c r="AT157" s="22" t="s">
        <v>133</v>
      </c>
      <c r="AU157" s="22" t="s">
        <v>138</v>
      </c>
      <c r="AY157" s="22" t="s">
        <v>132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22" t="s">
        <v>138</v>
      </c>
      <c r="BK157" s="156">
        <f t="shared" si="9"/>
        <v>0</v>
      </c>
      <c r="BL157" s="22" t="s">
        <v>198</v>
      </c>
      <c r="BM157" s="22" t="s">
        <v>220</v>
      </c>
    </row>
    <row r="158" spans="1:65" ht="25.5" customHeight="1">
      <c r="A158" s="37"/>
      <c r="B158" s="147"/>
      <c r="C158" s="157">
        <v>23</v>
      </c>
      <c r="D158" s="157" t="s">
        <v>190</v>
      </c>
      <c r="E158" s="158" t="s">
        <v>221</v>
      </c>
      <c r="F158" s="197" t="s">
        <v>222</v>
      </c>
      <c r="G158" s="197"/>
      <c r="H158" s="197"/>
      <c r="I158" s="197"/>
      <c r="J158" s="159" t="s">
        <v>205</v>
      </c>
      <c r="K158" s="160">
        <v>10.7</v>
      </c>
      <c r="L158" s="198"/>
      <c r="M158" s="198"/>
      <c r="N158" s="198">
        <f t="shared" si="0"/>
        <v>0</v>
      </c>
      <c r="O158" s="198"/>
      <c r="P158" s="198"/>
      <c r="Q158" s="198"/>
      <c r="R158" s="152"/>
      <c r="T158" s="153"/>
      <c r="U158" s="48" t="s">
        <v>42</v>
      </c>
      <c r="V158" s="154">
        <v>0</v>
      </c>
      <c r="W158" s="154">
        <f t="shared" si="1"/>
        <v>0</v>
      </c>
      <c r="X158" s="154">
        <v>2E-05</v>
      </c>
      <c r="Y158" s="154">
        <f t="shared" si="2"/>
        <v>0.000214</v>
      </c>
      <c r="Z158" s="154">
        <v>0</v>
      </c>
      <c r="AA158" s="155">
        <f t="shared" si="3"/>
        <v>0</v>
      </c>
      <c r="AR158" s="22" t="s">
        <v>216</v>
      </c>
      <c r="AT158" s="22" t="s">
        <v>190</v>
      </c>
      <c r="AU158" s="22" t="s">
        <v>138</v>
      </c>
      <c r="AY158" s="22" t="s">
        <v>132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22" t="s">
        <v>138</v>
      </c>
      <c r="BK158" s="156">
        <f t="shared" si="9"/>
        <v>0</v>
      </c>
      <c r="BL158" s="22" t="s">
        <v>198</v>
      </c>
      <c r="BM158" s="22" t="s">
        <v>223</v>
      </c>
    </row>
    <row r="159" spans="1:65" ht="38.25" customHeight="1">
      <c r="A159" s="37"/>
      <c r="B159" s="147"/>
      <c r="C159" s="148">
        <v>24</v>
      </c>
      <c r="D159" s="148" t="s">
        <v>133</v>
      </c>
      <c r="E159" s="149" t="s">
        <v>224</v>
      </c>
      <c r="F159" s="193" t="s">
        <v>225</v>
      </c>
      <c r="G159" s="193"/>
      <c r="H159" s="193"/>
      <c r="I159" s="193"/>
      <c r="J159" s="150" t="s">
        <v>136</v>
      </c>
      <c r="K159" s="151">
        <v>6.346</v>
      </c>
      <c r="L159" s="194"/>
      <c r="M159" s="194"/>
      <c r="N159" s="194">
        <f t="shared" si="0"/>
        <v>0</v>
      </c>
      <c r="O159" s="194"/>
      <c r="P159" s="194"/>
      <c r="Q159" s="194"/>
      <c r="R159" s="152"/>
      <c r="T159" s="153"/>
      <c r="U159" s="48" t="s">
        <v>42</v>
      </c>
      <c r="V159" s="154">
        <v>0.06</v>
      </c>
      <c r="W159" s="154">
        <f t="shared" si="1"/>
        <v>0.38076</v>
      </c>
      <c r="X159" s="154">
        <v>1E-05</v>
      </c>
      <c r="Y159" s="154">
        <f t="shared" si="2"/>
        <v>6.346E-05</v>
      </c>
      <c r="Z159" s="154">
        <v>0</v>
      </c>
      <c r="AA159" s="155">
        <f t="shared" si="3"/>
        <v>0</v>
      </c>
      <c r="AR159" s="22" t="s">
        <v>198</v>
      </c>
      <c r="AT159" s="22" t="s">
        <v>133</v>
      </c>
      <c r="AU159" s="22" t="s">
        <v>138</v>
      </c>
      <c r="AY159" s="22" t="s">
        <v>132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22" t="s">
        <v>138</v>
      </c>
      <c r="BK159" s="156">
        <f t="shared" si="9"/>
        <v>0</v>
      </c>
      <c r="BL159" s="22" t="s">
        <v>198</v>
      </c>
      <c r="BM159" s="22" t="s">
        <v>226</v>
      </c>
    </row>
    <row r="160" spans="1:65" ht="25.5" customHeight="1">
      <c r="A160" s="37"/>
      <c r="B160" s="147"/>
      <c r="C160" s="157">
        <v>25</v>
      </c>
      <c r="D160" s="157" t="s">
        <v>190</v>
      </c>
      <c r="E160" s="158" t="s">
        <v>227</v>
      </c>
      <c r="F160" s="197" t="s">
        <v>228</v>
      </c>
      <c r="G160" s="197"/>
      <c r="H160" s="197"/>
      <c r="I160" s="197"/>
      <c r="J160" s="159" t="s">
        <v>136</v>
      </c>
      <c r="K160" s="160">
        <v>6.981</v>
      </c>
      <c r="L160" s="198"/>
      <c r="M160" s="198"/>
      <c r="N160" s="198">
        <f t="shared" si="0"/>
        <v>0</v>
      </c>
      <c r="O160" s="198"/>
      <c r="P160" s="198"/>
      <c r="Q160" s="198"/>
      <c r="R160" s="152"/>
      <c r="T160" s="153"/>
      <c r="U160" s="48" t="s">
        <v>42</v>
      </c>
      <c r="V160" s="154">
        <v>0</v>
      </c>
      <c r="W160" s="154">
        <f t="shared" si="1"/>
        <v>0</v>
      </c>
      <c r="X160" s="154">
        <v>0.0002</v>
      </c>
      <c r="Y160" s="154">
        <f t="shared" si="2"/>
        <v>0.0013962</v>
      </c>
      <c r="Z160" s="154">
        <v>0</v>
      </c>
      <c r="AA160" s="155">
        <f t="shared" si="3"/>
        <v>0</v>
      </c>
      <c r="AR160" s="22" t="s">
        <v>216</v>
      </c>
      <c r="AT160" s="22" t="s">
        <v>190</v>
      </c>
      <c r="AU160" s="22" t="s">
        <v>138</v>
      </c>
      <c r="AY160" s="22" t="s">
        <v>132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22" t="s">
        <v>138</v>
      </c>
      <c r="BK160" s="156">
        <f t="shared" si="9"/>
        <v>0</v>
      </c>
      <c r="BL160" s="22" t="s">
        <v>198</v>
      </c>
      <c r="BM160" s="22" t="s">
        <v>229</v>
      </c>
    </row>
    <row r="161" spans="1:65" ht="25.5" customHeight="1">
      <c r="A161" s="37"/>
      <c r="B161" s="147"/>
      <c r="C161" s="148">
        <v>26</v>
      </c>
      <c r="D161" s="148" t="s">
        <v>133</v>
      </c>
      <c r="E161" s="149" t="s">
        <v>230</v>
      </c>
      <c r="F161" s="193" t="s">
        <v>231</v>
      </c>
      <c r="G161" s="193"/>
      <c r="H161" s="193"/>
      <c r="I161" s="193"/>
      <c r="J161" s="150" t="s">
        <v>209</v>
      </c>
      <c r="K161" s="151">
        <v>11.868</v>
      </c>
      <c r="L161" s="194"/>
      <c r="M161" s="194"/>
      <c r="N161" s="194">
        <f t="shared" si="0"/>
        <v>0</v>
      </c>
      <c r="O161" s="194"/>
      <c r="P161" s="194"/>
      <c r="Q161" s="194"/>
      <c r="R161" s="152"/>
      <c r="T161" s="153"/>
      <c r="U161" s="48" t="s">
        <v>42</v>
      </c>
      <c r="V161" s="154">
        <v>0</v>
      </c>
      <c r="W161" s="154">
        <f t="shared" si="1"/>
        <v>0</v>
      </c>
      <c r="X161" s="154">
        <v>0</v>
      </c>
      <c r="Y161" s="154">
        <f t="shared" si="2"/>
        <v>0</v>
      </c>
      <c r="Z161" s="154">
        <v>0</v>
      </c>
      <c r="AA161" s="155">
        <f t="shared" si="3"/>
        <v>0</v>
      </c>
      <c r="AR161" s="22" t="s">
        <v>198</v>
      </c>
      <c r="AT161" s="22" t="s">
        <v>133</v>
      </c>
      <c r="AU161" s="22" t="s">
        <v>138</v>
      </c>
      <c r="AY161" s="22" t="s">
        <v>132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22" t="s">
        <v>138</v>
      </c>
      <c r="BK161" s="156">
        <f t="shared" si="9"/>
        <v>0</v>
      </c>
      <c r="BL161" s="22" t="s">
        <v>198</v>
      </c>
      <c r="BM161" s="22" t="s">
        <v>232</v>
      </c>
    </row>
    <row r="162" spans="1:65" ht="25.5" customHeight="1">
      <c r="A162" s="37"/>
      <c r="B162" s="147"/>
      <c r="C162" s="136"/>
      <c r="D162" s="146" t="s">
        <v>233</v>
      </c>
      <c r="E162" s="146"/>
      <c r="F162" s="146"/>
      <c r="G162" s="146"/>
      <c r="H162" s="146"/>
      <c r="I162" s="146"/>
      <c r="J162" s="146"/>
      <c r="K162" s="146"/>
      <c r="L162" s="146"/>
      <c r="M162" s="146"/>
      <c r="N162" s="195">
        <f>SUM(N163:N169)</f>
        <v>0</v>
      </c>
      <c r="O162" s="195"/>
      <c r="P162" s="195"/>
      <c r="Q162" s="195"/>
      <c r="R162" s="152"/>
      <c r="T162" s="153"/>
      <c r="U162" s="48"/>
      <c r="V162" s="154"/>
      <c r="W162" s="154"/>
      <c r="X162" s="154"/>
      <c r="Y162" s="154"/>
      <c r="Z162" s="154"/>
      <c r="AA162" s="155"/>
      <c r="AR162" s="22"/>
      <c r="AT162" s="22"/>
      <c r="AU162" s="22"/>
      <c r="AY162" s="22"/>
      <c r="BE162" s="156"/>
      <c r="BF162" s="156"/>
      <c r="BG162" s="156"/>
      <c r="BH162" s="156"/>
      <c r="BI162" s="156"/>
      <c r="BJ162" s="22"/>
      <c r="BK162" s="156"/>
      <c r="BL162" s="22"/>
      <c r="BM162" s="22"/>
    </row>
    <row r="163" spans="1:65" ht="25.5" customHeight="1">
      <c r="A163" s="37"/>
      <c r="B163" s="147"/>
      <c r="C163" s="148">
        <v>27</v>
      </c>
      <c r="D163" s="148" t="s">
        <v>133</v>
      </c>
      <c r="E163" s="149" t="s">
        <v>234</v>
      </c>
      <c r="F163" s="193" t="s">
        <v>235</v>
      </c>
      <c r="G163" s="193"/>
      <c r="H163" s="193"/>
      <c r="I163" s="193"/>
      <c r="J163" s="150" t="s">
        <v>205</v>
      </c>
      <c r="K163" s="151">
        <v>18</v>
      </c>
      <c r="L163" s="194"/>
      <c r="M163" s="194"/>
      <c r="N163" s="194">
        <f aca="true" t="shared" si="10" ref="N163:N169">ROUND(L163*K163,2)</f>
        <v>0</v>
      </c>
      <c r="O163" s="194"/>
      <c r="P163" s="194"/>
      <c r="Q163" s="194"/>
      <c r="R163" s="152"/>
      <c r="T163" s="153"/>
      <c r="U163" s="48"/>
      <c r="V163" s="154"/>
      <c r="W163" s="154"/>
      <c r="X163" s="154"/>
      <c r="Y163" s="154"/>
      <c r="Z163" s="154"/>
      <c r="AA163" s="155"/>
      <c r="AR163" s="22"/>
      <c r="AT163" s="22"/>
      <c r="AU163" s="22"/>
      <c r="AY163" s="22"/>
      <c r="BE163" s="156"/>
      <c r="BF163" s="156"/>
      <c r="BG163" s="156"/>
      <c r="BH163" s="156"/>
      <c r="BI163" s="156"/>
      <c r="BJ163" s="22"/>
      <c r="BK163" s="156"/>
      <c r="BL163" s="22"/>
      <c r="BM163" s="22"/>
    </row>
    <row r="164" spans="1:65" ht="25.5" customHeight="1">
      <c r="A164" s="37"/>
      <c r="B164" s="147"/>
      <c r="C164" s="148">
        <v>28</v>
      </c>
      <c r="D164" s="148" t="s">
        <v>133</v>
      </c>
      <c r="E164" s="149" t="s">
        <v>236</v>
      </c>
      <c r="F164" s="193" t="s">
        <v>237</v>
      </c>
      <c r="G164" s="193"/>
      <c r="H164" s="193"/>
      <c r="I164" s="193"/>
      <c r="J164" s="150" t="s">
        <v>205</v>
      </c>
      <c r="K164" s="151">
        <v>10</v>
      </c>
      <c r="L164" s="194"/>
      <c r="M164" s="194"/>
      <c r="N164" s="194">
        <f t="shared" si="10"/>
        <v>0</v>
      </c>
      <c r="O164" s="194"/>
      <c r="P164" s="194"/>
      <c r="Q164" s="194"/>
      <c r="R164" s="152"/>
      <c r="T164" s="153"/>
      <c r="U164" s="48"/>
      <c r="V164" s="154"/>
      <c r="W164" s="154"/>
      <c r="X164" s="154"/>
      <c r="Y164" s="154"/>
      <c r="Z164" s="154"/>
      <c r="AA164" s="155"/>
      <c r="AR164" s="22"/>
      <c r="AT164" s="22"/>
      <c r="AU164" s="22"/>
      <c r="AY164" s="22"/>
      <c r="BE164" s="156"/>
      <c r="BF164" s="156"/>
      <c r="BG164" s="156"/>
      <c r="BH164" s="156"/>
      <c r="BI164" s="156"/>
      <c r="BJ164" s="22"/>
      <c r="BK164" s="156"/>
      <c r="BL164" s="22"/>
      <c r="BM164" s="22"/>
    </row>
    <row r="165" spans="1:65" ht="25.5" customHeight="1">
      <c r="A165" s="37"/>
      <c r="B165" s="147"/>
      <c r="C165" s="148">
        <v>29</v>
      </c>
      <c r="D165" s="148" t="s">
        <v>133</v>
      </c>
      <c r="E165" s="149" t="s">
        <v>238</v>
      </c>
      <c r="F165" s="193" t="s">
        <v>239</v>
      </c>
      <c r="G165" s="193"/>
      <c r="H165" s="193"/>
      <c r="I165" s="193"/>
      <c r="J165" s="150" t="s">
        <v>205</v>
      </c>
      <c r="K165" s="151">
        <v>8</v>
      </c>
      <c r="L165" s="194"/>
      <c r="M165" s="194"/>
      <c r="N165" s="194">
        <f t="shared" si="10"/>
        <v>0</v>
      </c>
      <c r="O165" s="194"/>
      <c r="P165" s="194"/>
      <c r="Q165" s="194"/>
      <c r="R165" s="152"/>
      <c r="T165" s="153"/>
      <c r="U165" s="48"/>
      <c r="V165" s="154"/>
      <c r="W165" s="154"/>
      <c r="X165" s="154"/>
      <c r="Y165" s="154"/>
      <c r="Z165" s="154"/>
      <c r="AA165" s="155"/>
      <c r="AR165" s="22"/>
      <c r="AT165" s="22"/>
      <c r="AU165" s="22"/>
      <c r="AY165" s="22"/>
      <c r="BE165" s="156"/>
      <c r="BF165" s="156"/>
      <c r="BG165" s="156"/>
      <c r="BH165" s="156"/>
      <c r="BI165" s="156"/>
      <c r="BJ165" s="22"/>
      <c r="BK165" s="156"/>
      <c r="BL165" s="22"/>
      <c r="BM165" s="22"/>
    </row>
    <row r="166" spans="1:65" ht="25.5" customHeight="1">
      <c r="A166" s="37"/>
      <c r="B166" s="147"/>
      <c r="C166" s="148">
        <v>30</v>
      </c>
      <c r="D166" s="148" t="s">
        <v>133</v>
      </c>
      <c r="E166" s="149" t="s">
        <v>240</v>
      </c>
      <c r="F166" s="193" t="s">
        <v>241</v>
      </c>
      <c r="G166" s="193"/>
      <c r="H166" s="193"/>
      <c r="I166" s="193"/>
      <c r="J166" s="150" t="s">
        <v>193</v>
      </c>
      <c r="K166" s="151">
        <v>10</v>
      </c>
      <c r="L166" s="194"/>
      <c r="M166" s="194"/>
      <c r="N166" s="194">
        <f t="shared" si="10"/>
        <v>0</v>
      </c>
      <c r="O166" s="194"/>
      <c r="P166" s="194"/>
      <c r="Q166" s="194"/>
      <c r="R166" s="152"/>
      <c r="T166" s="153"/>
      <c r="U166" s="48"/>
      <c r="V166" s="154"/>
      <c r="W166" s="154"/>
      <c r="X166" s="154"/>
      <c r="Y166" s="154"/>
      <c r="Z166" s="154"/>
      <c r="AA166" s="155"/>
      <c r="AR166" s="22"/>
      <c r="AT166" s="22"/>
      <c r="AU166" s="22"/>
      <c r="AY166" s="22"/>
      <c r="BE166" s="156"/>
      <c r="BF166" s="156"/>
      <c r="BG166" s="156"/>
      <c r="BH166" s="156"/>
      <c r="BI166" s="156"/>
      <c r="BJ166" s="22"/>
      <c r="BK166" s="156"/>
      <c r="BL166" s="22"/>
      <c r="BM166" s="22"/>
    </row>
    <row r="167" spans="1:65" ht="25.5" customHeight="1">
      <c r="A167" s="37"/>
      <c r="B167" s="147"/>
      <c r="C167" s="148">
        <v>31</v>
      </c>
      <c r="D167" s="148" t="s">
        <v>133</v>
      </c>
      <c r="E167" s="149" t="s">
        <v>242</v>
      </c>
      <c r="F167" s="193" t="s">
        <v>243</v>
      </c>
      <c r="G167" s="193"/>
      <c r="H167" s="193"/>
      <c r="I167" s="193"/>
      <c r="J167" s="150" t="s">
        <v>205</v>
      </c>
      <c r="K167" s="151">
        <v>18</v>
      </c>
      <c r="L167" s="194"/>
      <c r="M167" s="194"/>
      <c r="N167" s="194">
        <f t="shared" si="10"/>
        <v>0</v>
      </c>
      <c r="O167" s="194"/>
      <c r="P167" s="194"/>
      <c r="Q167" s="194"/>
      <c r="R167" s="152"/>
      <c r="T167" s="153"/>
      <c r="U167" s="48"/>
      <c r="V167" s="154"/>
      <c r="W167" s="154"/>
      <c r="X167" s="154"/>
      <c r="Y167" s="154"/>
      <c r="Z167" s="154"/>
      <c r="AA167" s="155"/>
      <c r="AR167" s="22"/>
      <c r="AT167" s="22"/>
      <c r="AU167" s="22"/>
      <c r="AY167" s="22"/>
      <c r="BE167" s="156"/>
      <c r="BF167" s="156"/>
      <c r="BG167" s="156"/>
      <c r="BH167" s="156"/>
      <c r="BI167" s="156"/>
      <c r="BJ167" s="22"/>
      <c r="BK167" s="156"/>
      <c r="BL167" s="22"/>
      <c r="BM167" s="22"/>
    </row>
    <row r="168" spans="1:65" ht="25.5" customHeight="1">
      <c r="A168" s="37"/>
      <c r="B168" s="147"/>
      <c r="C168" s="148">
        <v>32</v>
      </c>
      <c r="D168" s="148" t="s">
        <v>133</v>
      </c>
      <c r="E168" s="149" t="s">
        <v>244</v>
      </c>
      <c r="F168" s="193" t="s">
        <v>245</v>
      </c>
      <c r="G168" s="193"/>
      <c r="H168" s="193"/>
      <c r="I168" s="193"/>
      <c r="J168" s="150" t="s">
        <v>209</v>
      </c>
      <c r="K168" s="151">
        <v>72.95</v>
      </c>
      <c r="L168" s="194"/>
      <c r="M168" s="194"/>
      <c r="N168" s="194">
        <f t="shared" si="10"/>
        <v>0</v>
      </c>
      <c r="O168" s="194"/>
      <c r="P168" s="194"/>
      <c r="Q168" s="194"/>
      <c r="R168" s="152"/>
      <c r="T168" s="153"/>
      <c r="U168" s="48"/>
      <c r="V168" s="154"/>
      <c r="W168" s="154"/>
      <c r="X168" s="154"/>
      <c r="Y168" s="154"/>
      <c r="Z168" s="154"/>
      <c r="AA168" s="155"/>
      <c r="AR168" s="22"/>
      <c r="AT168" s="22"/>
      <c r="AU168" s="22"/>
      <c r="AY168" s="22"/>
      <c r="BE168" s="156"/>
      <c r="BF168" s="156"/>
      <c r="BG168" s="156"/>
      <c r="BH168" s="156"/>
      <c r="BI168" s="156"/>
      <c r="BJ168" s="22"/>
      <c r="BK168" s="156"/>
      <c r="BL168" s="22"/>
      <c r="BM168" s="22"/>
    </row>
    <row r="169" spans="1:65" ht="25.5" customHeight="1">
      <c r="A169" s="37"/>
      <c r="B169" s="147"/>
      <c r="C169" s="148">
        <v>33</v>
      </c>
      <c r="D169" s="148" t="s">
        <v>133</v>
      </c>
      <c r="E169" s="149" t="s">
        <v>246</v>
      </c>
      <c r="F169" s="193" t="s">
        <v>247</v>
      </c>
      <c r="G169" s="193"/>
      <c r="H169" s="193"/>
      <c r="I169" s="193"/>
      <c r="J169" s="150" t="s">
        <v>209</v>
      </c>
      <c r="K169" s="151">
        <v>72.95</v>
      </c>
      <c r="L169" s="194"/>
      <c r="M169" s="194"/>
      <c r="N169" s="194">
        <f t="shared" si="10"/>
        <v>0</v>
      </c>
      <c r="O169" s="194"/>
      <c r="P169" s="194"/>
      <c r="Q169" s="194"/>
      <c r="R169" s="152"/>
      <c r="T169" s="153"/>
      <c r="U169" s="48"/>
      <c r="V169" s="154"/>
      <c r="W169" s="154"/>
      <c r="X169" s="154"/>
      <c r="Y169" s="154"/>
      <c r="Z169" s="154"/>
      <c r="AA169" s="155"/>
      <c r="AR169" s="22"/>
      <c r="AT169" s="22"/>
      <c r="AU169" s="22"/>
      <c r="AY169" s="22"/>
      <c r="BE169" s="156"/>
      <c r="BF169" s="156"/>
      <c r="BG169" s="156"/>
      <c r="BH169" s="156"/>
      <c r="BI169" s="156"/>
      <c r="BJ169" s="22"/>
      <c r="BK169" s="156"/>
      <c r="BL169" s="22"/>
      <c r="BM169" s="22"/>
    </row>
    <row r="170" spans="1:65" ht="25.5" customHeight="1">
      <c r="A170" s="37"/>
      <c r="B170" s="147"/>
      <c r="C170" s="136"/>
      <c r="D170" s="146" t="s">
        <v>248</v>
      </c>
      <c r="E170" s="146"/>
      <c r="F170" s="146"/>
      <c r="G170" s="146"/>
      <c r="H170" s="146"/>
      <c r="I170" s="146"/>
      <c r="J170" s="146"/>
      <c r="K170" s="146"/>
      <c r="L170" s="146"/>
      <c r="M170" s="146"/>
      <c r="N170" s="195">
        <f>SUM(N171:N181)</f>
        <v>0</v>
      </c>
      <c r="O170" s="195"/>
      <c r="P170" s="195"/>
      <c r="Q170" s="195"/>
      <c r="R170" s="152"/>
      <c r="T170" s="153"/>
      <c r="U170" s="48"/>
      <c r="V170" s="154"/>
      <c r="W170" s="154"/>
      <c r="X170" s="154"/>
      <c r="Y170" s="154"/>
      <c r="Z170" s="154"/>
      <c r="AA170" s="155"/>
      <c r="AR170" s="22"/>
      <c r="AT170" s="22"/>
      <c r="AU170" s="22"/>
      <c r="AY170" s="22"/>
      <c r="BE170" s="156"/>
      <c r="BF170" s="156"/>
      <c r="BG170" s="156"/>
      <c r="BH170" s="156"/>
      <c r="BI170" s="156"/>
      <c r="BJ170" s="22"/>
      <c r="BK170" s="156"/>
      <c r="BL170" s="22"/>
      <c r="BM170" s="22"/>
    </row>
    <row r="171" spans="1:65" ht="25.5" customHeight="1">
      <c r="A171" s="37"/>
      <c r="B171" s="147"/>
      <c r="C171" s="148">
        <v>34</v>
      </c>
      <c r="D171" s="148" t="s">
        <v>133</v>
      </c>
      <c r="E171" s="149" t="s">
        <v>249</v>
      </c>
      <c r="F171" s="193" t="s">
        <v>250</v>
      </c>
      <c r="G171" s="193"/>
      <c r="H171" s="193"/>
      <c r="I171" s="193"/>
      <c r="J171" s="150" t="s">
        <v>205</v>
      </c>
      <c r="K171" s="151">
        <v>4</v>
      </c>
      <c r="L171" s="194"/>
      <c r="M171" s="194"/>
      <c r="N171" s="194">
        <f aca="true" t="shared" si="11" ref="N171:N177">ROUND(L171*K171,2)</f>
        <v>0</v>
      </c>
      <c r="O171" s="194"/>
      <c r="P171" s="194"/>
      <c r="Q171" s="194"/>
      <c r="R171" s="152"/>
      <c r="T171" s="153"/>
      <c r="U171" s="48"/>
      <c r="V171" s="154"/>
      <c r="W171" s="154"/>
      <c r="X171" s="154"/>
      <c r="Y171" s="154"/>
      <c r="Z171" s="154"/>
      <c r="AA171" s="155"/>
      <c r="AR171" s="22"/>
      <c r="AT171" s="22"/>
      <c r="AU171" s="22"/>
      <c r="AY171" s="22"/>
      <c r="BE171" s="156"/>
      <c r="BF171" s="156"/>
      <c r="BG171" s="156"/>
      <c r="BH171" s="156"/>
      <c r="BI171" s="156"/>
      <c r="BJ171" s="22"/>
      <c r="BK171" s="156"/>
      <c r="BL171" s="22"/>
      <c r="BM171" s="22"/>
    </row>
    <row r="172" spans="1:65" ht="25.5" customHeight="1">
      <c r="A172" s="37"/>
      <c r="B172" s="147"/>
      <c r="C172" s="148">
        <v>35</v>
      </c>
      <c r="D172" s="148" t="s">
        <v>133</v>
      </c>
      <c r="E172" s="149" t="s">
        <v>251</v>
      </c>
      <c r="F172" s="193" t="s">
        <v>252</v>
      </c>
      <c r="G172" s="193"/>
      <c r="H172" s="193"/>
      <c r="I172" s="193"/>
      <c r="J172" s="150" t="s">
        <v>205</v>
      </c>
      <c r="K172" s="151">
        <v>4</v>
      </c>
      <c r="L172" s="194"/>
      <c r="M172" s="194"/>
      <c r="N172" s="194">
        <f t="shared" si="11"/>
        <v>0</v>
      </c>
      <c r="O172" s="194"/>
      <c r="P172" s="194"/>
      <c r="Q172" s="194"/>
      <c r="R172" s="152"/>
      <c r="T172" s="153"/>
      <c r="U172" s="48"/>
      <c r="V172" s="154"/>
      <c r="W172" s="154"/>
      <c r="X172" s="154"/>
      <c r="Y172" s="154"/>
      <c r="Z172" s="154"/>
      <c r="AA172" s="155"/>
      <c r="AR172" s="22"/>
      <c r="AT172" s="22"/>
      <c r="AU172" s="22"/>
      <c r="AY172" s="22"/>
      <c r="BE172" s="156"/>
      <c r="BF172" s="156"/>
      <c r="BG172" s="156"/>
      <c r="BH172" s="156"/>
      <c r="BI172" s="156"/>
      <c r="BJ172" s="22"/>
      <c r="BK172" s="156"/>
      <c r="BL172" s="22"/>
      <c r="BM172" s="22"/>
    </row>
    <row r="173" spans="1:65" ht="25.5" customHeight="1">
      <c r="A173" s="37"/>
      <c r="B173" s="147"/>
      <c r="C173" s="148">
        <v>36</v>
      </c>
      <c r="D173" s="148" t="s">
        <v>133</v>
      </c>
      <c r="E173" s="149" t="s">
        <v>253</v>
      </c>
      <c r="F173" s="193" t="s">
        <v>254</v>
      </c>
      <c r="G173" s="193"/>
      <c r="H173" s="193"/>
      <c r="I173" s="193"/>
      <c r="J173" s="150" t="s">
        <v>205</v>
      </c>
      <c r="K173" s="151">
        <v>2</v>
      </c>
      <c r="L173" s="194"/>
      <c r="M173" s="194"/>
      <c r="N173" s="194">
        <f t="shared" si="11"/>
        <v>0</v>
      </c>
      <c r="O173" s="194"/>
      <c r="P173" s="194"/>
      <c r="Q173" s="194"/>
      <c r="R173" s="152"/>
      <c r="T173" s="153"/>
      <c r="U173" s="48"/>
      <c r="V173" s="154"/>
      <c r="W173" s="154"/>
      <c r="X173" s="154"/>
      <c r="Y173" s="154"/>
      <c r="Z173" s="154"/>
      <c r="AA173" s="155"/>
      <c r="AR173" s="22"/>
      <c r="AT173" s="22"/>
      <c r="AU173" s="22"/>
      <c r="AY173" s="22"/>
      <c r="BE173" s="156"/>
      <c r="BF173" s="156"/>
      <c r="BG173" s="156"/>
      <c r="BH173" s="156"/>
      <c r="BI173" s="156"/>
      <c r="BJ173" s="22"/>
      <c r="BK173" s="156"/>
      <c r="BL173" s="22"/>
      <c r="BM173" s="22"/>
    </row>
    <row r="174" spans="1:65" ht="25.5" customHeight="1">
      <c r="A174" s="37"/>
      <c r="B174" s="147"/>
      <c r="C174" s="148">
        <v>37</v>
      </c>
      <c r="D174" s="148" t="s">
        <v>133</v>
      </c>
      <c r="E174" s="149" t="s">
        <v>255</v>
      </c>
      <c r="F174" s="193" t="s">
        <v>256</v>
      </c>
      <c r="G174" s="193"/>
      <c r="H174" s="193"/>
      <c r="I174" s="193"/>
      <c r="J174" s="150" t="s">
        <v>193</v>
      </c>
      <c r="K174" s="151">
        <v>5</v>
      </c>
      <c r="L174" s="194"/>
      <c r="M174" s="194"/>
      <c r="N174" s="194">
        <f t="shared" si="11"/>
        <v>0</v>
      </c>
      <c r="O174" s="194"/>
      <c r="P174" s="194"/>
      <c r="Q174" s="194"/>
      <c r="R174" s="152"/>
      <c r="T174" s="153"/>
      <c r="U174" s="48"/>
      <c r="V174" s="154"/>
      <c r="W174" s="154"/>
      <c r="X174" s="154"/>
      <c r="Y174" s="154"/>
      <c r="Z174" s="154"/>
      <c r="AA174" s="155"/>
      <c r="AR174" s="22"/>
      <c r="AT174" s="22"/>
      <c r="AU174" s="22"/>
      <c r="AY174" s="22"/>
      <c r="BE174" s="156"/>
      <c r="BF174" s="156"/>
      <c r="BG174" s="156"/>
      <c r="BH174" s="156"/>
      <c r="BI174" s="156"/>
      <c r="BJ174" s="22"/>
      <c r="BK174" s="156"/>
      <c r="BL174" s="22"/>
      <c r="BM174" s="22"/>
    </row>
    <row r="175" spans="1:65" ht="25.5" customHeight="1">
      <c r="A175" s="37"/>
      <c r="B175" s="147"/>
      <c r="C175" s="148">
        <v>38</v>
      </c>
      <c r="D175" s="148" t="s">
        <v>133</v>
      </c>
      <c r="E175" s="149" t="s">
        <v>257</v>
      </c>
      <c r="F175" s="193" t="s">
        <v>258</v>
      </c>
      <c r="G175" s="193"/>
      <c r="H175" s="193"/>
      <c r="I175" s="193"/>
      <c r="J175" s="150" t="s">
        <v>193</v>
      </c>
      <c r="K175" s="151">
        <v>1</v>
      </c>
      <c r="L175" s="194"/>
      <c r="M175" s="194"/>
      <c r="N175" s="194">
        <f t="shared" si="11"/>
        <v>0</v>
      </c>
      <c r="O175" s="194"/>
      <c r="P175" s="194"/>
      <c r="Q175" s="194"/>
      <c r="R175" s="152"/>
      <c r="T175" s="153"/>
      <c r="U175" s="48"/>
      <c r="V175" s="154"/>
      <c r="W175" s="154"/>
      <c r="X175" s="154"/>
      <c r="Y175" s="154"/>
      <c r="Z175" s="154"/>
      <c r="AA175" s="155"/>
      <c r="AR175" s="22"/>
      <c r="AT175" s="22"/>
      <c r="AU175" s="22"/>
      <c r="AY175" s="22"/>
      <c r="BE175" s="156"/>
      <c r="BF175" s="156"/>
      <c r="BG175" s="156"/>
      <c r="BH175" s="156"/>
      <c r="BI175" s="156"/>
      <c r="BJ175" s="22"/>
      <c r="BK175" s="156"/>
      <c r="BL175" s="22"/>
      <c r="BM175" s="22"/>
    </row>
    <row r="176" spans="1:65" ht="25.5" customHeight="1">
      <c r="A176" s="37"/>
      <c r="B176" s="147"/>
      <c r="C176" s="148">
        <v>39</v>
      </c>
      <c r="D176" s="148" t="s">
        <v>133</v>
      </c>
      <c r="E176" s="149" t="s">
        <v>259</v>
      </c>
      <c r="F176" s="193" t="s">
        <v>260</v>
      </c>
      <c r="G176" s="193"/>
      <c r="H176" s="193"/>
      <c r="I176" s="193"/>
      <c r="J176" s="150" t="s">
        <v>193</v>
      </c>
      <c r="K176" s="151">
        <v>1</v>
      </c>
      <c r="L176" s="194"/>
      <c r="M176" s="194"/>
      <c r="N176" s="194">
        <f t="shared" si="11"/>
        <v>0</v>
      </c>
      <c r="O176" s="194"/>
      <c r="P176" s="194"/>
      <c r="Q176" s="194"/>
      <c r="R176" s="152"/>
      <c r="T176" s="153"/>
      <c r="U176" s="48"/>
      <c r="V176" s="154"/>
      <c r="W176" s="154"/>
      <c r="X176" s="154"/>
      <c r="Y176" s="154"/>
      <c r="Z176" s="154"/>
      <c r="AA176" s="155"/>
      <c r="AR176" s="22"/>
      <c r="AT176" s="22"/>
      <c r="AU176" s="22"/>
      <c r="AY176" s="22"/>
      <c r="BE176" s="156"/>
      <c r="BF176" s="156"/>
      <c r="BG176" s="156"/>
      <c r="BH176" s="156"/>
      <c r="BI176" s="156"/>
      <c r="BJ176" s="22"/>
      <c r="BK176" s="156"/>
      <c r="BL176" s="22"/>
      <c r="BM176" s="22"/>
    </row>
    <row r="177" spans="1:65" ht="25.5" customHeight="1">
      <c r="A177" s="37"/>
      <c r="B177" s="147"/>
      <c r="C177" s="148">
        <v>40</v>
      </c>
      <c r="D177" s="148" t="s">
        <v>133</v>
      </c>
      <c r="E177" s="149" t="s">
        <v>261</v>
      </c>
      <c r="F177" s="193" t="s">
        <v>262</v>
      </c>
      <c r="G177" s="193"/>
      <c r="H177" s="193"/>
      <c r="I177" s="193"/>
      <c r="J177" s="150" t="s">
        <v>205</v>
      </c>
      <c r="K177" s="151">
        <v>10</v>
      </c>
      <c r="L177" s="194"/>
      <c r="M177" s="194"/>
      <c r="N177" s="194">
        <f t="shared" si="11"/>
        <v>0</v>
      </c>
      <c r="O177" s="194"/>
      <c r="P177" s="194"/>
      <c r="Q177" s="194"/>
      <c r="R177" s="152"/>
      <c r="T177" s="153"/>
      <c r="U177" s="48"/>
      <c r="V177" s="154"/>
      <c r="W177" s="154"/>
      <c r="X177" s="154"/>
      <c r="Y177" s="154"/>
      <c r="Z177" s="154"/>
      <c r="AA177" s="155"/>
      <c r="AR177" s="22"/>
      <c r="AT177" s="22"/>
      <c r="AU177" s="22"/>
      <c r="AY177" s="22"/>
      <c r="BE177" s="156"/>
      <c r="BF177" s="156"/>
      <c r="BG177" s="156"/>
      <c r="BH177" s="156"/>
      <c r="BI177" s="156"/>
      <c r="BJ177" s="22"/>
      <c r="BK177" s="156"/>
      <c r="BL177" s="22"/>
      <c r="BM177" s="22"/>
    </row>
    <row r="178" spans="1:65" ht="28.9" customHeight="1">
      <c r="A178" s="37"/>
      <c r="B178" s="147"/>
      <c r="C178" s="161"/>
      <c r="D178" s="161"/>
      <c r="E178" s="162"/>
      <c r="F178" s="199" t="s">
        <v>263</v>
      </c>
      <c r="G178" s="199"/>
      <c r="H178" s="199"/>
      <c r="I178" s="199"/>
      <c r="J178" s="161"/>
      <c r="K178" s="163">
        <v>10</v>
      </c>
      <c r="L178" s="161"/>
      <c r="M178" s="161"/>
      <c r="N178" s="161"/>
      <c r="O178" s="161"/>
      <c r="P178" s="161"/>
      <c r="Q178" s="161"/>
      <c r="R178" s="152"/>
      <c r="T178" s="153"/>
      <c r="U178" s="48"/>
      <c r="V178" s="154"/>
      <c r="W178" s="154"/>
      <c r="X178" s="154"/>
      <c r="Y178" s="154"/>
      <c r="Z178" s="154"/>
      <c r="AA178" s="155"/>
      <c r="AR178" s="22"/>
      <c r="AT178" s="22"/>
      <c r="AU178" s="22"/>
      <c r="AY178" s="22"/>
      <c r="BE178" s="156"/>
      <c r="BF178" s="156"/>
      <c r="BG178" s="156"/>
      <c r="BH178" s="156"/>
      <c r="BI178" s="156"/>
      <c r="BJ178" s="22"/>
      <c r="BK178" s="156"/>
      <c r="BL178" s="22"/>
      <c r="BM178" s="22"/>
    </row>
    <row r="179" spans="1:65" ht="66.4" customHeight="1">
      <c r="A179" s="37"/>
      <c r="B179" s="147"/>
      <c r="C179" s="157">
        <v>41</v>
      </c>
      <c r="D179" s="157" t="s">
        <v>190</v>
      </c>
      <c r="E179" s="158" t="s">
        <v>264</v>
      </c>
      <c r="F179" s="197" t="s">
        <v>265</v>
      </c>
      <c r="G179" s="197"/>
      <c r="H179" s="197"/>
      <c r="I179" s="197"/>
      <c r="J179" s="159" t="s">
        <v>193</v>
      </c>
      <c r="K179" s="160">
        <v>2</v>
      </c>
      <c r="L179" s="198"/>
      <c r="M179" s="198"/>
      <c r="N179" s="198">
        <f>ROUND(L179*K179,2)</f>
        <v>0</v>
      </c>
      <c r="O179" s="198"/>
      <c r="P179" s="198"/>
      <c r="Q179" s="198"/>
      <c r="R179" s="152"/>
      <c r="T179" s="153"/>
      <c r="U179" s="48"/>
      <c r="V179" s="154"/>
      <c r="W179" s="154"/>
      <c r="X179" s="154"/>
      <c r="Y179" s="154"/>
      <c r="Z179" s="154"/>
      <c r="AA179" s="155"/>
      <c r="AR179" s="22"/>
      <c r="AT179" s="22"/>
      <c r="AU179" s="22"/>
      <c r="AY179" s="22"/>
      <c r="BE179" s="156"/>
      <c r="BF179" s="156"/>
      <c r="BG179" s="156"/>
      <c r="BH179" s="156"/>
      <c r="BI179" s="156"/>
      <c r="BJ179" s="22"/>
      <c r="BK179" s="156"/>
      <c r="BL179" s="22"/>
      <c r="BM179" s="22"/>
    </row>
    <row r="180" spans="1:65" ht="55.15" customHeight="1">
      <c r="A180" s="37"/>
      <c r="B180" s="147"/>
      <c r="C180" s="148">
        <v>42</v>
      </c>
      <c r="D180" s="148" t="s">
        <v>133</v>
      </c>
      <c r="E180" s="149" t="s">
        <v>266</v>
      </c>
      <c r="F180" s="193" t="s">
        <v>267</v>
      </c>
      <c r="G180" s="193"/>
      <c r="H180" s="193"/>
      <c r="I180" s="193"/>
      <c r="J180" s="150" t="s">
        <v>209</v>
      </c>
      <c r="K180" s="151">
        <v>343.532</v>
      </c>
      <c r="L180" s="194"/>
      <c r="M180" s="194"/>
      <c r="N180" s="194">
        <f>ROUND(L180*K180,2)</f>
        <v>0</v>
      </c>
      <c r="O180" s="194"/>
      <c r="P180" s="194"/>
      <c r="Q180" s="194"/>
      <c r="R180" s="152"/>
      <c r="T180" s="153"/>
      <c r="U180" s="48"/>
      <c r="V180" s="154"/>
      <c r="W180" s="154"/>
      <c r="X180" s="154"/>
      <c r="Y180" s="154"/>
      <c r="Z180" s="154"/>
      <c r="AA180" s="155"/>
      <c r="AR180" s="22"/>
      <c r="AT180" s="22"/>
      <c r="AU180" s="22"/>
      <c r="AY180" s="22"/>
      <c r="BE180" s="156"/>
      <c r="BF180" s="156"/>
      <c r="BG180" s="156"/>
      <c r="BH180" s="156"/>
      <c r="BI180" s="156"/>
      <c r="BJ180" s="22"/>
      <c r="BK180" s="156"/>
      <c r="BL180" s="22"/>
      <c r="BM180" s="22"/>
    </row>
    <row r="181" spans="1:65" ht="25.5" customHeight="1">
      <c r="A181" s="37"/>
      <c r="B181" s="147"/>
      <c r="C181" s="148">
        <v>43</v>
      </c>
      <c r="D181" s="148" t="s">
        <v>133</v>
      </c>
      <c r="E181" s="149" t="s">
        <v>268</v>
      </c>
      <c r="F181" s="193" t="s">
        <v>269</v>
      </c>
      <c r="G181" s="193"/>
      <c r="H181" s="193"/>
      <c r="I181" s="193"/>
      <c r="J181" s="150" t="s">
        <v>209</v>
      </c>
      <c r="K181" s="151">
        <v>343.532</v>
      </c>
      <c r="L181" s="194"/>
      <c r="M181" s="194"/>
      <c r="N181" s="194">
        <f>ROUND(L181*K181,2)</f>
        <v>0</v>
      </c>
      <c r="O181" s="194"/>
      <c r="P181" s="194"/>
      <c r="Q181" s="194"/>
      <c r="R181" s="152"/>
      <c r="T181" s="153"/>
      <c r="U181" s="48"/>
      <c r="V181" s="154"/>
      <c r="W181" s="154"/>
      <c r="X181" s="154"/>
      <c r="Y181" s="154"/>
      <c r="Z181" s="154"/>
      <c r="AA181" s="155"/>
      <c r="AR181" s="22"/>
      <c r="AT181" s="22"/>
      <c r="AU181" s="22"/>
      <c r="AY181" s="22"/>
      <c r="BE181" s="156"/>
      <c r="BF181" s="156"/>
      <c r="BG181" s="156"/>
      <c r="BH181" s="156"/>
      <c r="BI181" s="156"/>
      <c r="BJ181" s="22"/>
      <c r="BK181" s="156"/>
      <c r="BL181" s="22"/>
      <c r="BM181" s="22"/>
    </row>
    <row r="182" spans="1:63" s="139" customFormat="1" ht="29.85" customHeight="1">
      <c r="A182" s="37"/>
      <c r="B182" s="135"/>
      <c r="C182" s="136"/>
      <c r="D182" s="146" t="s">
        <v>108</v>
      </c>
      <c r="E182" s="146"/>
      <c r="F182" s="146"/>
      <c r="G182" s="146"/>
      <c r="H182" s="146"/>
      <c r="I182" s="146"/>
      <c r="J182" s="146"/>
      <c r="K182" s="146"/>
      <c r="L182" s="146"/>
      <c r="M182" s="146"/>
      <c r="N182" s="195">
        <f>SUM(N183:N203)</f>
        <v>0</v>
      </c>
      <c r="O182" s="195"/>
      <c r="P182" s="195"/>
      <c r="Q182" s="195"/>
      <c r="R182" s="138"/>
      <c r="T182" s="140"/>
      <c r="U182" s="136"/>
      <c r="V182" s="136"/>
      <c r="W182" s="141">
        <f>SUM(W183:W203)</f>
        <v>6.317000000000001</v>
      </c>
      <c r="X182" s="136"/>
      <c r="Y182" s="141">
        <f>SUM(Y183:Y203)</f>
        <v>0.042260000000000006</v>
      </c>
      <c r="Z182" s="136"/>
      <c r="AA182" s="142">
        <f>SUM(AA183:AA203)</f>
        <v>0.13942000000000002</v>
      </c>
      <c r="AR182" s="143" t="s">
        <v>138</v>
      </c>
      <c r="AT182" s="144" t="s">
        <v>74</v>
      </c>
      <c r="AU182" s="144" t="s">
        <v>80</v>
      </c>
      <c r="AY182" s="143" t="s">
        <v>132</v>
      </c>
      <c r="BK182" s="145">
        <f>SUM(BK183:BK203)</f>
        <v>0</v>
      </c>
    </row>
    <row r="183" spans="2:65" s="37" customFormat="1" ht="16.5" customHeight="1">
      <c r="B183" s="147"/>
      <c r="C183" s="148">
        <v>44</v>
      </c>
      <c r="D183" s="148" t="s">
        <v>133</v>
      </c>
      <c r="E183" s="149" t="s">
        <v>270</v>
      </c>
      <c r="F183" s="193" t="s">
        <v>271</v>
      </c>
      <c r="G183" s="193"/>
      <c r="H183" s="193"/>
      <c r="I183" s="193"/>
      <c r="J183" s="150" t="s">
        <v>272</v>
      </c>
      <c r="K183" s="151">
        <v>1</v>
      </c>
      <c r="L183" s="194"/>
      <c r="M183" s="194"/>
      <c r="N183" s="194">
        <f aca="true" t="shared" si="12" ref="N183:N203">ROUND(L183*K183,2)</f>
        <v>0</v>
      </c>
      <c r="O183" s="194"/>
      <c r="P183" s="194"/>
      <c r="Q183" s="194"/>
      <c r="R183" s="152"/>
      <c r="T183" s="153"/>
      <c r="U183" s="48" t="s">
        <v>42</v>
      </c>
      <c r="V183" s="154">
        <v>0.548</v>
      </c>
      <c r="W183" s="154">
        <f>V183*K183</f>
        <v>0.548</v>
      </c>
      <c r="X183" s="154">
        <v>0</v>
      </c>
      <c r="Y183" s="154">
        <f>X183*K183</f>
        <v>0</v>
      </c>
      <c r="Z183" s="154">
        <v>0.01933</v>
      </c>
      <c r="AA183" s="155">
        <f>Z183*K183</f>
        <v>0.01933</v>
      </c>
      <c r="AR183" s="22" t="s">
        <v>198</v>
      </c>
      <c r="AT183" s="22" t="s">
        <v>133</v>
      </c>
      <c r="AU183" s="22" t="s">
        <v>138</v>
      </c>
      <c r="AY183" s="22" t="s">
        <v>132</v>
      </c>
      <c r="BE183" s="156">
        <f>IF(U183="základní",N183,0)</f>
        <v>0</v>
      </c>
      <c r="BF183" s="156">
        <f>IF(U183="snížená",N183,0)</f>
        <v>0</v>
      </c>
      <c r="BG183" s="156">
        <f>IF(U183="zákl. přenesená",N183,0)</f>
        <v>0</v>
      </c>
      <c r="BH183" s="156">
        <f>IF(U183="sníž. přenesená",N183,0)</f>
        <v>0</v>
      </c>
      <c r="BI183" s="156">
        <f>IF(U183="nulová",N183,0)</f>
        <v>0</v>
      </c>
      <c r="BJ183" s="22" t="s">
        <v>138</v>
      </c>
      <c r="BK183" s="156">
        <f>ROUND(L183*K183,2)</f>
        <v>0</v>
      </c>
      <c r="BL183" s="22" t="s">
        <v>198</v>
      </c>
      <c r="BM183" s="22" t="s">
        <v>273</v>
      </c>
    </row>
    <row r="184" spans="2:65" s="37" customFormat="1" ht="29.65" customHeight="1">
      <c r="B184" s="147"/>
      <c r="C184" s="148">
        <v>45</v>
      </c>
      <c r="D184" s="148" t="s">
        <v>133</v>
      </c>
      <c r="E184" s="149" t="s">
        <v>274</v>
      </c>
      <c r="F184" s="193" t="s">
        <v>275</v>
      </c>
      <c r="G184" s="193"/>
      <c r="H184" s="193"/>
      <c r="I184" s="193"/>
      <c r="J184" s="150" t="s">
        <v>193</v>
      </c>
      <c r="K184" s="151">
        <v>1</v>
      </c>
      <c r="L184" s="194"/>
      <c r="M184" s="194"/>
      <c r="N184" s="194">
        <f t="shared" si="12"/>
        <v>0</v>
      </c>
      <c r="O184" s="194"/>
      <c r="P184" s="194"/>
      <c r="Q184" s="194"/>
      <c r="R184" s="152"/>
      <c r="T184" s="153"/>
      <c r="U184" s="48"/>
      <c r="V184" s="154"/>
      <c r="W184" s="154"/>
      <c r="X184" s="154"/>
      <c r="Y184" s="154"/>
      <c r="Z184" s="154"/>
      <c r="AA184" s="155"/>
      <c r="AR184" s="22"/>
      <c r="AT184" s="22"/>
      <c r="AU184" s="22"/>
      <c r="AY184" s="22"/>
      <c r="BE184" s="156"/>
      <c r="BF184" s="156"/>
      <c r="BG184" s="156"/>
      <c r="BH184" s="156"/>
      <c r="BI184" s="156"/>
      <c r="BJ184" s="22"/>
      <c r="BK184" s="156"/>
      <c r="BL184" s="22"/>
      <c r="BM184" s="22"/>
    </row>
    <row r="185" spans="2:65" s="37" customFormat="1" ht="25.5" customHeight="1">
      <c r="B185" s="147"/>
      <c r="C185" s="148">
        <v>46</v>
      </c>
      <c r="D185" s="148" t="s">
        <v>133</v>
      </c>
      <c r="E185" s="149" t="s">
        <v>276</v>
      </c>
      <c r="F185" s="193" t="s">
        <v>277</v>
      </c>
      <c r="G185" s="193"/>
      <c r="H185" s="193"/>
      <c r="I185" s="193"/>
      <c r="J185" s="150" t="s">
        <v>272</v>
      </c>
      <c r="K185" s="151">
        <v>1</v>
      </c>
      <c r="L185" s="194"/>
      <c r="M185" s="194"/>
      <c r="N185" s="194">
        <f t="shared" si="12"/>
        <v>0</v>
      </c>
      <c r="O185" s="194"/>
      <c r="P185" s="194"/>
      <c r="Q185" s="194"/>
      <c r="R185" s="152"/>
      <c r="T185" s="153"/>
      <c r="U185" s="48" t="s">
        <v>42</v>
      </c>
      <c r="V185" s="154">
        <v>0.362</v>
      </c>
      <c r="W185" s="154">
        <f aca="true" t="shared" si="13" ref="W185:W203">V185*K185</f>
        <v>0.362</v>
      </c>
      <c r="X185" s="154">
        <v>0</v>
      </c>
      <c r="Y185" s="154">
        <f aca="true" t="shared" si="14" ref="Y185:Y203">X185*K185</f>
        <v>0</v>
      </c>
      <c r="Z185" s="154">
        <v>0.01946</v>
      </c>
      <c r="AA185" s="155">
        <f aca="true" t="shared" si="15" ref="AA185:AA203">Z185*K185</f>
        <v>0.01946</v>
      </c>
      <c r="AR185" s="22" t="s">
        <v>198</v>
      </c>
      <c r="AT185" s="22" t="s">
        <v>133</v>
      </c>
      <c r="AU185" s="22" t="s">
        <v>138</v>
      </c>
      <c r="AY185" s="22" t="s">
        <v>132</v>
      </c>
      <c r="BE185" s="156">
        <f aca="true" t="shared" si="16" ref="BE185:BE203">IF(U185="základní",N185,0)</f>
        <v>0</v>
      </c>
      <c r="BF185" s="156">
        <f aca="true" t="shared" si="17" ref="BF185:BF203">IF(U185="snížená",N185,0)</f>
        <v>0</v>
      </c>
      <c r="BG185" s="156">
        <f aca="true" t="shared" si="18" ref="BG185:BG203">IF(U185="zákl. přenesená",N185,0)</f>
        <v>0</v>
      </c>
      <c r="BH185" s="156">
        <f aca="true" t="shared" si="19" ref="BH185:BH203">IF(U185="sníž. přenesená",N185,0)</f>
        <v>0</v>
      </c>
      <c r="BI185" s="156">
        <f aca="true" t="shared" si="20" ref="BI185:BI203">IF(U185="nulová",N185,0)</f>
        <v>0</v>
      </c>
      <c r="BJ185" s="22" t="s">
        <v>138</v>
      </c>
      <c r="BK185" s="156">
        <f aca="true" t="shared" si="21" ref="BK185:BK203">ROUND(L185*K185,2)</f>
        <v>0</v>
      </c>
      <c r="BL185" s="22" t="s">
        <v>198</v>
      </c>
      <c r="BM185" s="22" t="s">
        <v>278</v>
      </c>
    </row>
    <row r="186" spans="2:65" s="37" customFormat="1" ht="44.25" customHeight="1">
      <c r="B186" s="147"/>
      <c r="C186" s="148">
        <v>47</v>
      </c>
      <c r="D186" s="148" t="s">
        <v>133</v>
      </c>
      <c r="E186" s="149" t="s">
        <v>279</v>
      </c>
      <c r="F186" s="193" t="s">
        <v>280</v>
      </c>
      <c r="G186" s="193"/>
      <c r="H186" s="193"/>
      <c r="I186" s="193"/>
      <c r="J186" s="150" t="s">
        <v>193</v>
      </c>
      <c r="K186" s="151">
        <v>1</v>
      </c>
      <c r="L186" s="194"/>
      <c r="M186" s="194"/>
      <c r="N186" s="194">
        <f t="shared" si="12"/>
        <v>0</v>
      </c>
      <c r="O186" s="194"/>
      <c r="P186" s="194"/>
      <c r="Q186" s="194"/>
      <c r="R186" s="152"/>
      <c r="T186" s="153"/>
      <c r="U186" s="48" t="s">
        <v>42</v>
      </c>
      <c r="V186" s="154">
        <v>1.1</v>
      </c>
      <c r="W186" s="154">
        <f t="shared" si="13"/>
        <v>1.1</v>
      </c>
      <c r="X186" s="154">
        <v>0.01878</v>
      </c>
      <c r="Y186" s="154">
        <f t="shared" si="14"/>
        <v>0.01878</v>
      </c>
      <c r="Z186" s="154">
        <v>0</v>
      </c>
      <c r="AA186" s="155">
        <f t="shared" si="15"/>
        <v>0</v>
      </c>
      <c r="AR186" s="22" t="s">
        <v>198</v>
      </c>
      <c r="AT186" s="22" t="s">
        <v>133</v>
      </c>
      <c r="AU186" s="22" t="s">
        <v>138</v>
      </c>
      <c r="AY186" s="22" t="s">
        <v>132</v>
      </c>
      <c r="BE186" s="156">
        <f t="shared" si="16"/>
        <v>0</v>
      </c>
      <c r="BF186" s="156">
        <f t="shared" si="17"/>
        <v>0</v>
      </c>
      <c r="BG186" s="156">
        <f t="shared" si="18"/>
        <v>0</v>
      </c>
      <c r="BH186" s="156">
        <f t="shared" si="19"/>
        <v>0</v>
      </c>
      <c r="BI186" s="156">
        <f t="shared" si="20"/>
        <v>0</v>
      </c>
      <c r="BJ186" s="22" t="s">
        <v>138</v>
      </c>
      <c r="BK186" s="156">
        <f t="shared" si="21"/>
        <v>0</v>
      </c>
      <c r="BL186" s="22" t="s">
        <v>198</v>
      </c>
      <c r="BM186" s="22" t="s">
        <v>281</v>
      </c>
    </row>
    <row r="187" spans="2:65" s="37" customFormat="1" ht="16.5" customHeight="1">
      <c r="B187" s="147"/>
      <c r="C187" s="148">
        <v>48</v>
      </c>
      <c r="D187" s="148" t="s">
        <v>133</v>
      </c>
      <c r="E187" s="149" t="s">
        <v>282</v>
      </c>
      <c r="F187" s="193" t="s">
        <v>283</v>
      </c>
      <c r="G187" s="193"/>
      <c r="H187" s="193"/>
      <c r="I187" s="193"/>
      <c r="J187" s="150" t="s">
        <v>272</v>
      </c>
      <c r="K187" s="151">
        <v>1</v>
      </c>
      <c r="L187" s="194"/>
      <c r="M187" s="194"/>
      <c r="N187" s="194">
        <f t="shared" si="12"/>
        <v>0</v>
      </c>
      <c r="O187" s="194"/>
      <c r="P187" s="194"/>
      <c r="Q187" s="194"/>
      <c r="R187" s="152"/>
      <c r="T187" s="153"/>
      <c r="U187" s="48" t="s">
        <v>42</v>
      </c>
      <c r="V187" s="154">
        <v>0.455</v>
      </c>
      <c r="W187" s="154">
        <f t="shared" si="13"/>
        <v>0.455</v>
      </c>
      <c r="X187" s="154">
        <v>0</v>
      </c>
      <c r="Y187" s="154">
        <f t="shared" si="14"/>
        <v>0</v>
      </c>
      <c r="Z187" s="154">
        <v>0.0951</v>
      </c>
      <c r="AA187" s="155">
        <f t="shared" si="15"/>
        <v>0.0951</v>
      </c>
      <c r="AR187" s="22" t="s">
        <v>198</v>
      </c>
      <c r="AT187" s="22" t="s">
        <v>133</v>
      </c>
      <c r="AU187" s="22" t="s">
        <v>138</v>
      </c>
      <c r="AY187" s="22" t="s">
        <v>132</v>
      </c>
      <c r="BE187" s="156">
        <f t="shared" si="16"/>
        <v>0</v>
      </c>
      <c r="BF187" s="156">
        <f t="shared" si="17"/>
        <v>0</v>
      </c>
      <c r="BG187" s="156">
        <f t="shared" si="18"/>
        <v>0</v>
      </c>
      <c r="BH187" s="156">
        <f t="shared" si="19"/>
        <v>0</v>
      </c>
      <c r="BI187" s="156">
        <f t="shared" si="20"/>
        <v>0</v>
      </c>
      <c r="BJ187" s="22" t="s">
        <v>138</v>
      </c>
      <c r="BK187" s="156">
        <f t="shared" si="21"/>
        <v>0</v>
      </c>
      <c r="BL187" s="22" t="s">
        <v>198</v>
      </c>
      <c r="BM187" s="22" t="s">
        <v>284</v>
      </c>
    </row>
    <row r="188" spans="2:65" s="37" customFormat="1" ht="25.5" customHeight="1">
      <c r="B188" s="147"/>
      <c r="C188" s="148">
        <v>49</v>
      </c>
      <c r="D188" s="148" t="s">
        <v>133</v>
      </c>
      <c r="E188" s="149" t="s">
        <v>285</v>
      </c>
      <c r="F188" s="193" t="s">
        <v>286</v>
      </c>
      <c r="G188" s="193"/>
      <c r="H188" s="193"/>
      <c r="I188" s="193"/>
      <c r="J188" s="150" t="s">
        <v>272</v>
      </c>
      <c r="K188" s="151">
        <v>1</v>
      </c>
      <c r="L188" s="194"/>
      <c r="M188" s="194"/>
      <c r="N188" s="194">
        <f t="shared" si="12"/>
        <v>0</v>
      </c>
      <c r="O188" s="194"/>
      <c r="P188" s="194"/>
      <c r="Q188" s="194"/>
      <c r="R188" s="152"/>
      <c r="T188" s="153"/>
      <c r="U188" s="48" t="s">
        <v>42</v>
      </c>
      <c r="V188" s="154">
        <v>1.5</v>
      </c>
      <c r="W188" s="154">
        <f t="shared" si="13"/>
        <v>1.5</v>
      </c>
      <c r="X188" s="154">
        <v>0.01534</v>
      </c>
      <c r="Y188" s="154">
        <f t="shared" si="14"/>
        <v>0.01534</v>
      </c>
      <c r="Z188" s="154">
        <v>0</v>
      </c>
      <c r="AA188" s="155">
        <f t="shared" si="15"/>
        <v>0</v>
      </c>
      <c r="AR188" s="22" t="s">
        <v>198</v>
      </c>
      <c r="AT188" s="22" t="s">
        <v>133</v>
      </c>
      <c r="AU188" s="22" t="s">
        <v>138</v>
      </c>
      <c r="AY188" s="22" t="s">
        <v>132</v>
      </c>
      <c r="BE188" s="156">
        <f t="shared" si="16"/>
        <v>0</v>
      </c>
      <c r="BF188" s="156">
        <f t="shared" si="17"/>
        <v>0</v>
      </c>
      <c r="BG188" s="156">
        <f t="shared" si="18"/>
        <v>0</v>
      </c>
      <c r="BH188" s="156">
        <f t="shared" si="19"/>
        <v>0</v>
      </c>
      <c r="BI188" s="156">
        <f t="shared" si="20"/>
        <v>0</v>
      </c>
      <c r="BJ188" s="22" t="s">
        <v>138</v>
      </c>
      <c r="BK188" s="156">
        <f t="shared" si="21"/>
        <v>0</v>
      </c>
      <c r="BL188" s="22" t="s">
        <v>198</v>
      </c>
      <c r="BM188" s="22" t="s">
        <v>287</v>
      </c>
    </row>
    <row r="189" spans="2:65" s="37" customFormat="1" ht="25.5" customHeight="1">
      <c r="B189" s="147"/>
      <c r="C189" s="148">
        <v>50</v>
      </c>
      <c r="D189" s="148" t="s">
        <v>133</v>
      </c>
      <c r="E189" s="149" t="s">
        <v>288</v>
      </c>
      <c r="F189" s="193" t="s">
        <v>289</v>
      </c>
      <c r="G189" s="193"/>
      <c r="H189" s="193"/>
      <c r="I189" s="193"/>
      <c r="J189" s="150" t="s">
        <v>272</v>
      </c>
      <c r="K189" s="151">
        <v>1</v>
      </c>
      <c r="L189" s="194"/>
      <c r="M189" s="194"/>
      <c r="N189" s="194">
        <f t="shared" si="12"/>
        <v>0</v>
      </c>
      <c r="O189" s="194"/>
      <c r="P189" s="194"/>
      <c r="Q189" s="194"/>
      <c r="R189" s="152"/>
      <c r="T189" s="153"/>
      <c r="U189" s="48" t="s">
        <v>42</v>
      </c>
      <c r="V189" s="154">
        <v>0.25</v>
      </c>
      <c r="W189" s="154">
        <f t="shared" si="13"/>
        <v>0.25</v>
      </c>
      <c r="X189" s="154">
        <v>0.0008</v>
      </c>
      <c r="Y189" s="154">
        <f t="shared" si="14"/>
        <v>0.0008</v>
      </c>
      <c r="Z189" s="154">
        <v>0</v>
      </c>
      <c r="AA189" s="155">
        <f t="shared" si="15"/>
        <v>0</v>
      </c>
      <c r="AR189" s="22" t="s">
        <v>198</v>
      </c>
      <c r="AT189" s="22" t="s">
        <v>133</v>
      </c>
      <c r="AU189" s="22" t="s">
        <v>138</v>
      </c>
      <c r="AY189" s="22" t="s">
        <v>132</v>
      </c>
      <c r="BE189" s="156">
        <f t="shared" si="16"/>
        <v>0</v>
      </c>
      <c r="BF189" s="156">
        <f t="shared" si="17"/>
        <v>0</v>
      </c>
      <c r="BG189" s="156">
        <f t="shared" si="18"/>
        <v>0</v>
      </c>
      <c r="BH189" s="156">
        <f t="shared" si="19"/>
        <v>0</v>
      </c>
      <c r="BI189" s="156">
        <f t="shared" si="20"/>
        <v>0</v>
      </c>
      <c r="BJ189" s="22" t="s">
        <v>138</v>
      </c>
      <c r="BK189" s="156">
        <f t="shared" si="21"/>
        <v>0</v>
      </c>
      <c r="BL189" s="22" t="s">
        <v>198</v>
      </c>
      <c r="BM189" s="22" t="s">
        <v>290</v>
      </c>
    </row>
    <row r="190" spans="2:65" s="37" customFormat="1" ht="25.5" customHeight="1">
      <c r="B190" s="147"/>
      <c r="C190" s="148">
        <v>51</v>
      </c>
      <c r="D190" s="148" t="s">
        <v>133</v>
      </c>
      <c r="E190" s="149" t="s">
        <v>291</v>
      </c>
      <c r="F190" s="193" t="s">
        <v>292</v>
      </c>
      <c r="G190" s="193"/>
      <c r="H190" s="193"/>
      <c r="I190" s="193"/>
      <c r="J190" s="150" t="s">
        <v>272</v>
      </c>
      <c r="K190" s="151">
        <v>1</v>
      </c>
      <c r="L190" s="194"/>
      <c r="M190" s="194"/>
      <c r="N190" s="194">
        <f t="shared" si="12"/>
        <v>0</v>
      </c>
      <c r="O190" s="194"/>
      <c r="P190" s="194"/>
      <c r="Q190" s="194"/>
      <c r="R190" s="152"/>
      <c r="T190" s="153"/>
      <c r="U190" s="48" t="s">
        <v>42</v>
      </c>
      <c r="V190" s="154">
        <v>0.25</v>
      </c>
      <c r="W190" s="154">
        <f t="shared" si="13"/>
        <v>0.25</v>
      </c>
      <c r="X190" s="154">
        <v>0.0013</v>
      </c>
      <c r="Y190" s="154">
        <f t="shared" si="14"/>
        <v>0.0013</v>
      </c>
      <c r="Z190" s="154">
        <v>0</v>
      </c>
      <c r="AA190" s="155">
        <f t="shared" si="15"/>
        <v>0</v>
      </c>
      <c r="AR190" s="22" t="s">
        <v>198</v>
      </c>
      <c r="AT190" s="22" t="s">
        <v>133</v>
      </c>
      <c r="AU190" s="22" t="s">
        <v>138</v>
      </c>
      <c r="AY190" s="22" t="s">
        <v>132</v>
      </c>
      <c r="BE190" s="156">
        <f t="shared" si="16"/>
        <v>0</v>
      </c>
      <c r="BF190" s="156">
        <f t="shared" si="17"/>
        <v>0</v>
      </c>
      <c r="BG190" s="156">
        <f t="shared" si="18"/>
        <v>0</v>
      </c>
      <c r="BH190" s="156">
        <f t="shared" si="19"/>
        <v>0</v>
      </c>
      <c r="BI190" s="156">
        <f t="shared" si="20"/>
        <v>0</v>
      </c>
      <c r="BJ190" s="22" t="s">
        <v>138</v>
      </c>
      <c r="BK190" s="156">
        <f t="shared" si="21"/>
        <v>0</v>
      </c>
      <c r="BL190" s="22" t="s">
        <v>198</v>
      </c>
      <c r="BM190" s="22" t="s">
        <v>293</v>
      </c>
    </row>
    <row r="191" spans="2:65" s="37" customFormat="1" ht="38.25" customHeight="1">
      <c r="B191" s="147"/>
      <c r="C191" s="148">
        <v>52</v>
      </c>
      <c r="D191" s="148" t="s">
        <v>133</v>
      </c>
      <c r="E191" s="149" t="s">
        <v>294</v>
      </c>
      <c r="F191" s="193" t="s">
        <v>295</v>
      </c>
      <c r="G191" s="193"/>
      <c r="H191" s="193"/>
      <c r="I191" s="193"/>
      <c r="J191" s="150" t="s">
        <v>272</v>
      </c>
      <c r="K191" s="151">
        <v>1</v>
      </c>
      <c r="L191" s="194"/>
      <c r="M191" s="194"/>
      <c r="N191" s="194">
        <f t="shared" si="12"/>
        <v>0</v>
      </c>
      <c r="O191" s="194"/>
      <c r="P191" s="194"/>
      <c r="Q191" s="194"/>
      <c r="R191" s="152"/>
      <c r="T191" s="153"/>
      <c r="U191" s="48" t="s">
        <v>42</v>
      </c>
      <c r="V191" s="154">
        <v>0.25</v>
      </c>
      <c r="W191" s="154">
        <f t="shared" si="13"/>
        <v>0.25</v>
      </c>
      <c r="X191" s="154">
        <v>0.00085</v>
      </c>
      <c r="Y191" s="154">
        <f t="shared" si="14"/>
        <v>0.00085</v>
      </c>
      <c r="Z191" s="154">
        <v>0</v>
      </c>
      <c r="AA191" s="155">
        <f t="shared" si="15"/>
        <v>0</v>
      </c>
      <c r="AR191" s="22" t="s">
        <v>198</v>
      </c>
      <c r="AT191" s="22" t="s">
        <v>133</v>
      </c>
      <c r="AU191" s="22" t="s">
        <v>138</v>
      </c>
      <c r="AY191" s="22" t="s">
        <v>132</v>
      </c>
      <c r="BE191" s="156">
        <f t="shared" si="16"/>
        <v>0</v>
      </c>
      <c r="BF191" s="156">
        <f t="shared" si="17"/>
        <v>0</v>
      </c>
      <c r="BG191" s="156">
        <f t="shared" si="18"/>
        <v>0</v>
      </c>
      <c r="BH191" s="156">
        <f t="shared" si="19"/>
        <v>0</v>
      </c>
      <c r="BI191" s="156">
        <f t="shared" si="20"/>
        <v>0</v>
      </c>
      <c r="BJ191" s="22" t="s">
        <v>138</v>
      </c>
      <c r="BK191" s="156">
        <f t="shared" si="21"/>
        <v>0</v>
      </c>
      <c r="BL191" s="22" t="s">
        <v>198</v>
      </c>
      <c r="BM191" s="22" t="s">
        <v>296</v>
      </c>
    </row>
    <row r="192" spans="2:65" s="37" customFormat="1" ht="16.5" customHeight="1">
      <c r="B192" s="147"/>
      <c r="C192" s="148">
        <v>53</v>
      </c>
      <c r="D192" s="148" t="s">
        <v>133</v>
      </c>
      <c r="E192" s="149" t="s">
        <v>297</v>
      </c>
      <c r="F192" s="193" t="s">
        <v>298</v>
      </c>
      <c r="G192" s="193"/>
      <c r="H192" s="193"/>
      <c r="I192" s="193"/>
      <c r="J192" s="150" t="s">
        <v>146</v>
      </c>
      <c r="K192" s="151">
        <v>1</v>
      </c>
      <c r="L192" s="194"/>
      <c r="M192" s="194"/>
      <c r="N192" s="194">
        <f t="shared" si="12"/>
        <v>0</v>
      </c>
      <c r="O192" s="194"/>
      <c r="P192" s="194"/>
      <c r="Q192" s="194"/>
      <c r="R192" s="152"/>
      <c r="T192" s="153"/>
      <c r="U192" s="48" t="s">
        <v>42</v>
      </c>
      <c r="V192" s="154">
        <v>0</v>
      </c>
      <c r="W192" s="154">
        <f t="shared" si="13"/>
        <v>0</v>
      </c>
      <c r="X192" s="154">
        <v>0</v>
      </c>
      <c r="Y192" s="154">
        <f t="shared" si="14"/>
        <v>0</v>
      </c>
      <c r="Z192" s="154">
        <v>0</v>
      </c>
      <c r="AA192" s="155">
        <f t="shared" si="15"/>
        <v>0</v>
      </c>
      <c r="AR192" s="22" t="s">
        <v>198</v>
      </c>
      <c r="AT192" s="22" t="s">
        <v>133</v>
      </c>
      <c r="AU192" s="22" t="s">
        <v>138</v>
      </c>
      <c r="AY192" s="22" t="s">
        <v>132</v>
      </c>
      <c r="BE192" s="156">
        <f t="shared" si="16"/>
        <v>0</v>
      </c>
      <c r="BF192" s="156">
        <f t="shared" si="17"/>
        <v>0</v>
      </c>
      <c r="BG192" s="156">
        <f t="shared" si="18"/>
        <v>0</v>
      </c>
      <c r="BH192" s="156">
        <f t="shared" si="19"/>
        <v>0</v>
      </c>
      <c r="BI192" s="156">
        <f t="shared" si="20"/>
        <v>0</v>
      </c>
      <c r="BJ192" s="22" t="s">
        <v>138</v>
      </c>
      <c r="BK192" s="156">
        <f t="shared" si="21"/>
        <v>0</v>
      </c>
      <c r="BL192" s="22" t="s">
        <v>198</v>
      </c>
      <c r="BM192" s="22" t="s">
        <v>299</v>
      </c>
    </row>
    <row r="193" spans="2:65" s="37" customFormat="1" ht="66.95" customHeight="1">
      <c r="B193" s="147"/>
      <c r="C193" s="148">
        <v>54</v>
      </c>
      <c r="D193" s="148" t="s">
        <v>133</v>
      </c>
      <c r="E193" s="149" t="s">
        <v>300</v>
      </c>
      <c r="F193" s="193" t="s">
        <v>301</v>
      </c>
      <c r="G193" s="193"/>
      <c r="H193" s="193"/>
      <c r="I193" s="193"/>
      <c r="J193" s="150" t="s">
        <v>193</v>
      </c>
      <c r="K193" s="151">
        <v>1</v>
      </c>
      <c r="L193" s="194"/>
      <c r="M193" s="194"/>
      <c r="N193" s="194">
        <f t="shared" si="12"/>
        <v>0</v>
      </c>
      <c r="O193" s="194"/>
      <c r="P193" s="194"/>
      <c r="Q193" s="194"/>
      <c r="R193" s="152"/>
      <c r="T193" s="153"/>
      <c r="U193" s="48" t="s">
        <v>42</v>
      </c>
      <c r="V193" s="154">
        <v>0</v>
      </c>
      <c r="W193" s="154">
        <f t="shared" si="13"/>
        <v>0</v>
      </c>
      <c r="X193" s="154">
        <v>0</v>
      </c>
      <c r="Y193" s="154">
        <f t="shared" si="14"/>
        <v>0</v>
      </c>
      <c r="Z193" s="154">
        <v>0</v>
      </c>
      <c r="AA193" s="155">
        <f t="shared" si="15"/>
        <v>0</v>
      </c>
      <c r="AR193" s="22" t="s">
        <v>198</v>
      </c>
      <c r="AT193" s="22" t="s">
        <v>133</v>
      </c>
      <c r="AU193" s="22" t="s">
        <v>138</v>
      </c>
      <c r="AY193" s="22" t="s">
        <v>132</v>
      </c>
      <c r="BE193" s="156">
        <f t="shared" si="16"/>
        <v>0</v>
      </c>
      <c r="BF193" s="156">
        <f t="shared" si="17"/>
        <v>0</v>
      </c>
      <c r="BG193" s="156">
        <f t="shared" si="18"/>
        <v>0</v>
      </c>
      <c r="BH193" s="156">
        <f t="shared" si="19"/>
        <v>0</v>
      </c>
      <c r="BI193" s="156">
        <f t="shared" si="20"/>
        <v>0</v>
      </c>
      <c r="BJ193" s="22" t="s">
        <v>138</v>
      </c>
      <c r="BK193" s="156">
        <f t="shared" si="21"/>
        <v>0</v>
      </c>
      <c r="BL193" s="22" t="s">
        <v>198</v>
      </c>
      <c r="BM193" s="22" t="s">
        <v>302</v>
      </c>
    </row>
    <row r="194" spans="2:65" s="37" customFormat="1" ht="16.5" customHeight="1">
      <c r="B194" s="147"/>
      <c r="C194" s="148">
        <v>55</v>
      </c>
      <c r="D194" s="148" t="s">
        <v>133</v>
      </c>
      <c r="E194" s="149" t="s">
        <v>303</v>
      </c>
      <c r="F194" s="193" t="s">
        <v>304</v>
      </c>
      <c r="G194" s="193"/>
      <c r="H194" s="193"/>
      <c r="I194" s="193"/>
      <c r="J194" s="150" t="s">
        <v>305</v>
      </c>
      <c r="K194" s="151">
        <v>1</v>
      </c>
      <c r="L194" s="194"/>
      <c r="M194" s="194"/>
      <c r="N194" s="194">
        <f t="shared" si="12"/>
        <v>0</v>
      </c>
      <c r="O194" s="194"/>
      <c r="P194" s="194"/>
      <c r="Q194" s="194"/>
      <c r="R194" s="152"/>
      <c r="T194" s="153"/>
      <c r="U194" s="48" t="s">
        <v>42</v>
      </c>
      <c r="V194" s="154">
        <v>0</v>
      </c>
      <c r="W194" s="154">
        <f t="shared" si="13"/>
        <v>0</v>
      </c>
      <c r="X194" s="154">
        <v>0</v>
      </c>
      <c r="Y194" s="154">
        <f t="shared" si="14"/>
        <v>0</v>
      </c>
      <c r="Z194" s="154">
        <v>0</v>
      </c>
      <c r="AA194" s="155">
        <f t="shared" si="15"/>
        <v>0</v>
      </c>
      <c r="AR194" s="22" t="s">
        <v>198</v>
      </c>
      <c r="AT194" s="22" t="s">
        <v>133</v>
      </c>
      <c r="AU194" s="22" t="s">
        <v>138</v>
      </c>
      <c r="AY194" s="22" t="s">
        <v>132</v>
      </c>
      <c r="BE194" s="156">
        <f t="shared" si="16"/>
        <v>0</v>
      </c>
      <c r="BF194" s="156">
        <f t="shared" si="17"/>
        <v>0</v>
      </c>
      <c r="BG194" s="156">
        <f t="shared" si="18"/>
        <v>0</v>
      </c>
      <c r="BH194" s="156">
        <f t="shared" si="19"/>
        <v>0</v>
      </c>
      <c r="BI194" s="156">
        <f t="shared" si="20"/>
        <v>0</v>
      </c>
      <c r="BJ194" s="22" t="s">
        <v>138</v>
      </c>
      <c r="BK194" s="156">
        <f t="shared" si="21"/>
        <v>0</v>
      </c>
      <c r="BL194" s="22" t="s">
        <v>198</v>
      </c>
      <c r="BM194" s="22" t="s">
        <v>306</v>
      </c>
    </row>
    <row r="195" spans="2:65" s="37" customFormat="1" ht="25.5" customHeight="1">
      <c r="B195" s="147"/>
      <c r="C195" s="148">
        <v>56</v>
      </c>
      <c r="D195" s="148" t="s">
        <v>133</v>
      </c>
      <c r="E195" s="149" t="s">
        <v>307</v>
      </c>
      <c r="F195" s="193" t="s">
        <v>308</v>
      </c>
      <c r="G195" s="193"/>
      <c r="H195" s="193"/>
      <c r="I195" s="193"/>
      <c r="J195" s="150" t="s">
        <v>146</v>
      </c>
      <c r="K195" s="151">
        <v>1</v>
      </c>
      <c r="L195" s="194"/>
      <c r="M195" s="194"/>
      <c r="N195" s="194">
        <f t="shared" si="12"/>
        <v>0</v>
      </c>
      <c r="O195" s="194"/>
      <c r="P195" s="194"/>
      <c r="Q195" s="194"/>
      <c r="R195" s="152"/>
      <c r="T195" s="153"/>
      <c r="U195" s="48" t="s">
        <v>42</v>
      </c>
      <c r="V195" s="154">
        <v>0</v>
      </c>
      <c r="W195" s="154">
        <f t="shared" si="13"/>
        <v>0</v>
      </c>
      <c r="X195" s="154">
        <v>0</v>
      </c>
      <c r="Y195" s="154">
        <f t="shared" si="14"/>
        <v>0</v>
      </c>
      <c r="Z195" s="154">
        <v>0</v>
      </c>
      <c r="AA195" s="155">
        <f t="shared" si="15"/>
        <v>0</v>
      </c>
      <c r="AR195" s="22" t="s">
        <v>198</v>
      </c>
      <c r="AT195" s="22" t="s">
        <v>133</v>
      </c>
      <c r="AU195" s="22" t="s">
        <v>138</v>
      </c>
      <c r="AY195" s="22" t="s">
        <v>132</v>
      </c>
      <c r="BE195" s="156">
        <f t="shared" si="16"/>
        <v>0</v>
      </c>
      <c r="BF195" s="156">
        <f t="shared" si="17"/>
        <v>0</v>
      </c>
      <c r="BG195" s="156">
        <f t="shared" si="18"/>
        <v>0</v>
      </c>
      <c r="BH195" s="156">
        <f t="shared" si="19"/>
        <v>0</v>
      </c>
      <c r="BI195" s="156">
        <f t="shared" si="20"/>
        <v>0</v>
      </c>
      <c r="BJ195" s="22" t="s">
        <v>138</v>
      </c>
      <c r="BK195" s="156">
        <f t="shared" si="21"/>
        <v>0</v>
      </c>
      <c r="BL195" s="22" t="s">
        <v>198</v>
      </c>
      <c r="BM195" s="22" t="s">
        <v>309</v>
      </c>
    </row>
    <row r="196" spans="2:65" s="37" customFormat="1" ht="16.5" customHeight="1">
      <c r="B196" s="147"/>
      <c r="C196" s="148">
        <v>57</v>
      </c>
      <c r="D196" s="148" t="s">
        <v>133</v>
      </c>
      <c r="E196" s="149" t="s">
        <v>310</v>
      </c>
      <c r="F196" s="193" t="s">
        <v>311</v>
      </c>
      <c r="G196" s="193"/>
      <c r="H196" s="193"/>
      <c r="I196" s="193"/>
      <c r="J196" s="150" t="s">
        <v>272</v>
      </c>
      <c r="K196" s="151">
        <v>1</v>
      </c>
      <c r="L196" s="194"/>
      <c r="M196" s="194"/>
      <c r="N196" s="194">
        <f t="shared" si="12"/>
        <v>0</v>
      </c>
      <c r="O196" s="194"/>
      <c r="P196" s="194"/>
      <c r="Q196" s="194"/>
      <c r="R196" s="152"/>
      <c r="T196" s="153"/>
      <c r="U196" s="48" t="s">
        <v>42</v>
      </c>
      <c r="V196" s="154">
        <v>0.217</v>
      </c>
      <c r="W196" s="154">
        <f t="shared" si="13"/>
        <v>0.217</v>
      </c>
      <c r="X196" s="154">
        <v>0</v>
      </c>
      <c r="Y196" s="154">
        <f t="shared" si="14"/>
        <v>0</v>
      </c>
      <c r="Z196" s="154">
        <v>0.00156</v>
      </c>
      <c r="AA196" s="155">
        <f t="shared" si="15"/>
        <v>0.00156</v>
      </c>
      <c r="AR196" s="22" t="s">
        <v>198</v>
      </c>
      <c r="AT196" s="22" t="s">
        <v>133</v>
      </c>
      <c r="AU196" s="22" t="s">
        <v>138</v>
      </c>
      <c r="AY196" s="22" t="s">
        <v>132</v>
      </c>
      <c r="BE196" s="156">
        <f t="shared" si="16"/>
        <v>0</v>
      </c>
      <c r="BF196" s="156">
        <f t="shared" si="17"/>
        <v>0</v>
      </c>
      <c r="BG196" s="156">
        <f t="shared" si="18"/>
        <v>0</v>
      </c>
      <c r="BH196" s="156">
        <f t="shared" si="19"/>
        <v>0</v>
      </c>
      <c r="BI196" s="156">
        <f t="shared" si="20"/>
        <v>0</v>
      </c>
      <c r="BJ196" s="22" t="s">
        <v>138</v>
      </c>
      <c r="BK196" s="156">
        <f t="shared" si="21"/>
        <v>0</v>
      </c>
      <c r="BL196" s="22" t="s">
        <v>198</v>
      </c>
      <c r="BM196" s="22" t="s">
        <v>312</v>
      </c>
    </row>
    <row r="197" spans="2:65" s="37" customFormat="1" ht="25.5" customHeight="1">
      <c r="B197" s="147"/>
      <c r="C197" s="148">
        <v>58</v>
      </c>
      <c r="D197" s="148" t="s">
        <v>133</v>
      </c>
      <c r="E197" s="149" t="s">
        <v>313</v>
      </c>
      <c r="F197" s="193" t="s">
        <v>314</v>
      </c>
      <c r="G197" s="193"/>
      <c r="H197" s="193"/>
      <c r="I197" s="193"/>
      <c r="J197" s="150" t="s">
        <v>193</v>
      </c>
      <c r="K197" s="151">
        <v>1</v>
      </c>
      <c r="L197" s="194"/>
      <c r="M197" s="194"/>
      <c r="N197" s="194">
        <f t="shared" si="12"/>
        <v>0</v>
      </c>
      <c r="O197" s="194"/>
      <c r="P197" s="194"/>
      <c r="Q197" s="194"/>
      <c r="R197" s="152"/>
      <c r="T197" s="153"/>
      <c r="U197" s="48" t="s">
        <v>42</v>
      </c>
      <c r="V197" s="154">
        <v>0.2</v>
      </c>
      <c r="W197" s="154">
        <f t="shared" si="13"/>
        <v>0.2</v>
      </c>
      <c r="X197" s="154">
        <v>0.00184</v>
      </c>
      <c r="Y197" s="154">
        <f t="shared" si="14"/>
        <v>0.00184</v>
      </c>
      <c r="Z197" s="154">
        <v>0</v>
      </c>
      <c r="AA197" s="155">
        <f t="shared" si="15"/>
        <v>0</v>
      </c>
      <c r="AR197" s="22" t="s">
        <v>198</v>
      </c>
      <c r="AT197" s="22" t="s">
        <v>133</v>
      </c>
      <c r="AU197" s="22" t="s">
        <v>138</v>
      </c>
      <c r="AY197" s="22" t="s">
        <v>132</v>
      </c>
      <c r="BE197" s="156">
        <f t="shared" si="16"/>
        <v>0</v>
      </c>
      <c r="BF197" s="156">
        <f t="shared" si="17"/>
        <v>0</v>
      </c>
      <c r="BG197" s="156">
        <f t="shared" si="18"/>
        <v>0</v>
      </c>
      <c r="BH197" s="156">
        <f t="shared" si="19"/>
        <v>0</v>
      </c>
      <c r="BI197" s="156">
        <f t="shared" si="20"/>
        <v>0</v>
      </c>
      <c r="BJ197" s="22" t="s">
        <v>138</v>
      </c>
      <c r="BK197" s="156">
        <f t="shared" si="21"/>
        <v>0</v>
      </c>
      <c r="BL197" s="22" t="s">
        <v>198</v>
      </c>
      <c r="BM197" s="22" t="s">
        <v>315</v>
      </c>
    </row>
    <row r="198" spans="2:65" s="37" customFormat="1" ht="25.5" customHeight="1">
      <c r="B198" s="147"/>
      <c r="C198" s="148">
        <v>59</v>
      </c>
      <c r="D198" s="148" t="s">
        <v>133</v>
      </c>
      <c r="E198" s="149" t="s">
        <v>316</v>
      </c>
      <c r="F198" s="193" t="s">
        <v>317</v>
      </c>
      <c r="G198" s="193"/>
      <c r="H198" s="193"/>
      <c r="I198" s="193"/>
      <c r="J198" s="150" t="s">
        <v>193</v>
      </c>
      <c r="K198" s="151">
        <v>1</v>
      </c>
      <c r="L198" s="194"/>
      <c r="M198" s="194"/>
      <c r="N198" s="194">
        <f t="shared" si="12"/>
        <v>0</v>
      </c>
      <c r="O198" s="194"/>
      <c r="P198" s="194"/>
      <c r="Q198" s="194"/>
      <c r="R198" s="152"/>
      <c r="T198" s="153"/>
      <c r="U198" s="48" t="s">
        <v>42</v>
      </c>
      <c r="V198" s="154">
        <v>0.407</v>
      </c>
      <c r="W198" s="154">
        <f t="shared" si="13"/>
        <v>0.407</v>
      </c>
      <c r="X198" s="154">
        <v>0</v>
      </c>
      <c r="Y198" s="154">
        <f t="shared" si="14"/>
        <v>0</v>
      </c>
      <c r="Z198" s="154">
        <v>0.00225</v>
      </c>
      <c r="AA198" s="155">
        <f t="shared" si="15"/>
        <v>0.00225</v>
      </c>
      <c r="AR198" s="22" t="s">
        <v>198</v>
      </c>
      <c r="AT198" s="22" t="s">
        <v>133</v>
      </c>
      <c r="AU198" s="22" t="s">
        <v>138</v>
      </c>
      <c r="AY198" s="22" t="s">
        <v>132</v>
      </c>
      <c r="BE198" s="156">
        <f t="shared" si="16"/>
        <v>0</v>
      </c>
      <c r="BF198" s="156">
        <f t="shared" si="17"/>
        <v>0</v>
      </c>
      <c r="BG198" s="156">
        <f t="shared" si="18"/>
        <v>0</v>
      </c>
      <c r="BH198" s="156">
        <f t="shared" si="19"/>
        <v>0</v>
      </c>
      <c r="BI198" s="156">
        <f t="shared" si="20"/>
        <v>0</v>
      </c>
      <c r="BJ198" s="22" t="s">
        <v>138</v>
      </c>
      <c r="BK198" s="156">
        <f t="shared" si="21"/>
        <v>0</v>
      </c>
      <c r="BL198" s="22" t="s">
        <v>198</v>
      </c>
      <c r="BM198" s="22" t="s">
        <v>318</v>
      </c>
    </row>
    <row r="199" spans="2:65" s="37" customFormat="1" ht="16.5" customHeight="1">
      <c r="B199" s="147"/>
      <c r="C199" s="148">
        <v>60</v>
      </c>
      <c r="D199" s="148" t="s">
        <v>133</v>
      </c>
      <c r="E199" s="149" t="s">
        <v>319</v>
      </c>
      <c r="F199" s="193" t="s">
        <v>320</v>
      </c>
      <c r="G199" s="193"/>
      <c r="H199" s="193"/>
      <c r="I199" s="193"/>
      <c r="J199" s="150" t="s">
        <v>272</v>
      </c>
      <c r="K199" s="151">
        <v>1</v>
      </c>
      <c r="L199" s="194"/>
      <c r="M199" s="194"/>
      <c r="N199" s="194">
        <f t="shared" si="12"/>
        <v>0</v>
      </c>
      <c r="O199" s="194"/>
      <c r="P199" s="194"/>
      <c r="Q199" s="194"/>
      <c r="R199" s="152"/>
      <c r="T199" s="153"/>
      <c r="U199" s="48" t="s">
        <v>42</v>
      </c>
      <c r="V199" s="154">
        <v>0.2</v>
      </c>
      <c r="W199" s="154">
        <f t="shared" si="13"/>
        <v>0.2</v>
      </c>
      <c r="X199" s="154">
        <v>0.00184</v>
      </c>
      <c r="Y199" s="154">
        <f t="shared" si="14"/>
        <v>0.00184</v>
      </c>
      <c r="Z199" s="154">
        <v>0</v>
      </c>
      <c r="AA199" s="155">
        <f t="shared" si="15"/>
        <v>0</v>
      </c>
      <c r="AR199" s="22" t="s">
        <v>198</v>
      </c>
      <c r="AT199" s="22" t="s">
        <v>133</v>
      </c>
      <c r="AU199" s="22" t="s">
        <v>138</v>
      </c>
      <c r="AY199" s="22" t="s">
        <v>132</v>
      </c>
      <c r="BE199" s="156">
        <f t="shared" si="16"/>
        <v>0</v>
      </c>
      <c r="BF199" s="156">
        <f t="shared" si="17"/>
        <v>0</v>
      </c>
      <c r="BG199" s="156">
        <f t="shared" si="18"/>
        <v>0</v>
      </c>
      <c r="BH199" s="156">
        <f t="shared" si="19"/>
        <v>0</v>
      </c>
      <c r="BI199" s="156">
        <f t="shared" si="20"/>
        <v>0</v>
      </c>
      <c r="BJ199" s="22" t="s">
        <v>138</v>
      </c>
      <c r="BK199" s="156">
        <f t="shared" si="21"/>
        <v>0</v>
      </c>
      <c r="BL199" s="22" t="s">
        <v>198</v>
      </c>
      <c r="BM199" s="22" t="s">
        <v>321</v>
      </c>
    </row>
    <row r="200" spans="2:65" s="37" customFormat="1" ht="25.5" customHeight="1">
      <c r="B200" s="147"/>
      <c r="C200" s="148">
        <v>61</v>
      </c>
      <c r="D200" s="148" t="s">
        <v>133</v>
      </c>
      <c r="E200" s="149" t="s">
        <v>322</v>
      </c>
      <c r="F200" s="193" t="s">
        <v>323</v>
      </c>
      <c r="G200" s="193"/>
      <c r="H200" s="193"/>
      <c r="I200" s="193"/>
      <c r="J200" s="150" t="s">
        <v>193</v>
      </c>
      <c r="K200" s="151">
        <v>2</v>
      </c>
      <c r="L200" s="194"/>
      <c r="M200" s="194"/>
      <c r="N200" s="194">
        <f t="shared" si="12"/>
        <v>0</v>
      </c>
      <c r="O200" s="194"/>
      <c r="P200" s="194"/>
      <c r="Q200" s="194"/>
      <c r="R200" s="152"/>
      <c r="T200" s="153"/>
      <c r="U200" s="48" t="s">
        <v>42</v>
      </c>
      <c r="V200" s="154">
        <v>0.063</v>
      </c>
      <c r="W200" s="154">
        <f t="shared" si="13"/>
        <v>0.126</v>
      </c>
      <c r="X200" s="154">
        <v>0</v>
      </c>
      <c r="Y200" s="154">
        <f t="shared" si="14"/>
        <v>0</v>
      </c>
      <c r="Z200" s="154">
        <v>0.00086</v>
      </c>
      <c r="AA200" s="155">
        <f t="shared" si="15"/>
        <v>0.00172</v>
      </c>
      <c r="AR200" s="22" t="s">
        <v>198</v>
      </c>
      <c r="AT200" s="22" t="s">
        <v>133</v>
      </c>
      <c r="AU200" s="22" t="s">
        <v>138</v>
      </c>
      <c r="AY200" s="22" t="s">
        <v>132</v>
      </c>
      <c r="BE200" s="156">
        <f t="shared" si="16"/>
        <v>0</v>
      </c>
      <c r="BF200" s="156">
        <f t="shared" si="17"/>
        <v>0</v>
      </c>
      <c r="BG200" s="156">
        <f t="shared" si="18"/>
        <v>0</v>
      </c>
      <c r="BH200" s="156">
        <f t="shared" si="19"/>
        <v>0</v>
      </c>
      <c r="BI200" s="156">
        <f t="shared" si="20"/>
        <v>0</v>
      </c>
      <c r="BJ200" s="22" t="s">
        <v>138</v>
      </c>
      <c r="BK200" s="156">
        <f t="shared" si="21"/>
        <v>0</v>
      </c>
      <c r="BL200" s="22" t="s">
        <v>198</v>
      </c>
      <c r="BM200" s="22" t="s">
        <v>324</v>
      </c>
    </row>
    <row r="201" spans="2:65" s="37" customFormat="1" ht="16.5" customHeight="1">
      <c r="B201" s="147"/>
      <c r="C201" s="148">
        <v>62</v>
      </c>
      <c r="D201" s="148" t="s">
        <v>133</v>
      </c>
      <c r="E201" s="149" t="s">
        <v>325</v>
      </c>
      <c r="F201" s="193" t="s">
        <v>326</v>
      </c>
      <c r="G201" s="193"/>
      <c r="H201" s="193"/>
      <c r="I201" s="193"/>
      <c r="J201" s="150" t="s">
        <v>193</v>
      </c>
      <c r="K201" s="151">
        <v>1</v>
      </c>
      <c r="L201" s="194"/>
      <c r="M201" s="194"/>
      <c r="N201" s="194">
        <f t="shared" si="12"/>
        <v>0</v>
      </c>
      <c r="O201" s="194"/>
      <c r="P201" s="194"/>
      <c r="Q201" s="194"/>
      <c r="R201" s="152"/>
      <c r="T201" s="153"/>
      <c r="U201" s="48" t="s">
        <v>42</v>
      </c>
      <c r="V201" s="154">
        <v>0.113</v>
      </c>
      <c r="W201" s="154">
        <f t="shared" si="13"/>
        <v>0.113</v>
      </c>
      <c r="X201" s="154">
        <v>0.00023</v>
      </c>
      <c r="Y201" s="154">
        <f t="shared" si="14"/>
        <v>0.00023</v>
      </c>
      <c r="Z201" s="154">
        <v>0</v>
      </c>
      <c r="AA201" s="155">
        <f t="shared" si="15"/>
        <v>0</v>
      </c>
      <c r="AR201" s="22" t="s">
        <v>198</v>
      </c>
      <c r="AT201" s="22" t="s">
        <v>133</v>
      </c>
      <c r="AU201" s="22" t="s">
        <v>138</v>
      </c>
      <c r="AY201" s="22" t="s">
        <v>132</v>
      </c>
      <c r="BE201" s="156">
        <f t="shared" si="16"/>
        <v>0</v>
      </c>
      <c r="BF201" s="156">
        <f t="shared" si="17"/>
        <v>0</v>
      </c>
      <c r="BG201" s="156">
        <f t="shared" si="18"/>
        <v>0</v>
      </c>
      <c r="BH201" s="156">
        <f t="shared" si="19"/>
        <v>0</v>
      </c>
      <c r="BI201" s="156">
        <f t="shared" si="20"/>
        <v>0</v>
      </c>
      <c r="BJ201" s="22" t="s">
        <v>138</v>
      </c>
      <c r="BK201" s="156">
        <f t="shared" si="21"/>
        <v>0</v>
      </c>
      <c r="BL201" s="22" t="s">
        <v>198</v>
      </c>
      <c r="BM201" s="22" t="s">
        <v>327</v>
      </c>
    </row>
    <row r="202" spans="2:65" s="37" customFormat="1" ht="25.5" customHeight="1">
      <c r="B202" s="147"/>
      <c r="C202" s="148">
        <v>63</v>
      </c>
      <c r="D202" s="148" t="s">
        <v>133</v>
      </c>
      <c r="E202" s="149" t="s">
        <v>328</v>
      </c>
      <c r="F202" s="193" t="s">
        <v>329</v>
      </c>
      <c r="G202" s="193"/>
      <c r="H202" s="193"/>
      <c r="I202" s="193"/>
      <c r="J202" s="150" t="s">
        <v>193</v>
      </c>
      <c r="K202" s="151">
        <v>1</v>
      </c>
      <c r="L202" s="194"/>
      <c r="M202" s="194"/>
      <c r="N202" s="194">
        <f t="shared" si="12"/>
        <v>0</v>
      </c>
      <c r="O202" s="194"/>
      <c r="P202" s="194"/>
      <c r="Q202" s="194"/>
      <c r="R202" s="152"/>
      <c r="T202" s="153"/>
      <c r="U202" s="48" t="s">
        <v>42</v>
      </c>
      <c r="V202" s="154">
        <v>0.339</v>
      </c>
      <c r="W202" s="154">
        <f t="shared" si="13"/>
        <v>0.339</v>
      </c>
      <c r="X202" s="154">
        <v>0.00128</v>
      </c>
      <c r="Y202" s="154">
        <f t="shared" si="14"/>
        <v>0.00128</v>
      </c>
      <c r="Z202" s="154">
        <v>0</v>
      </c>
      <c r="AA202" s="155">
        <f t="shared" si="15"/>
        <v>0</v>
      </c>
      <c r="AR202" s="22" t="s">
        <v>198</v>
      </c>
      <c r="AT202" s="22" t="s">
        <v>133</v>
      </c>
      <c r="AU202" s="22" t="s">
        <v>138</v>
      </c>
      <c r="AY202" s="22" t="s">
        <v>132</v>
      </c>
      <c r="BE202" s="156">
        <f t="shared" si="16"/>
        <v>0</v>
      </c>
      <c r="BF202" s="156">
        <f t="shared" si="17"/>
        <v>0</v>
      </c>
      <c r="BG202" s="156">
        <f t="shared" si="18"/>
        <v>0</v>
      </c>
      <c r="BH202" s="156">
        <f t="shared" si="19"/>
        <v>0</v>
      </c>
      <c r="BI202" s="156">
        <f t="shared" si="20"/>
        <v>0</v>
      </c>
      <c r="BJ202" s="22" t="s">
        <v>138</v>
      </c>
      <c r="BK202" s="156">
        <f t="shared" si="21"/>
        <v>0</v>
      </c>
      <c r="BL202" s="22" t="s">
        <v>198</v>
      </c>
      <c r="BM202" s="22" t="s">
        <v>330</v>
      </c>
    </row>
    <row r="203" spans="2:65" s="37" customFormat="1" ht="25.5" customHeight="1">
      <c r="B203" s="147"/>
      <c r="C203" s="148">
        <v>64</v>
      </c>
      <c r="D203" s="148" t="s">
        <v>133</v>
      </c>
      <c r="E203" s="149" t="s">
        <v>331</v>
      </c>
      <c r="F203" s="193" t="s">
        <v>332</v>
      </c>
      <c r="G203" s="193"/>
      <c r="H203" s="193"/>
      <c r="I203" s="193"/>
      <c r="J203" s="150" t="s">
        <v>209</v>
      </c>
      <c r="K203" s="151">
        <v>621.762</v>
      </c>
      <c r="L203" s="194"/>
      <c r="M203" s="194"/>
      <c r="N203" s="194">
        <f t="shared" si="12"/>
        <v>0</v>
      </c>
      <c r="O203" s="194"/>
      <c r="P203" s="194"/>
      <c r="Q203" s="194"/>
      <c r="R203" s="152"/>
      <c r="T203" s="153"/>
      <c r="U203" s="48" t="s">
        <v>42</v>
      </c>
      <c r="V203" s="154">
        <v>0</v>
      </c>
      <c r="W203" s="154">
        <f t="shared" si="13"/>
        <v>0</v>
      </c>
      <c r="X203" s="154">
        <v>0</v>
      </c>
      <c r="Y203" s="154">
        <f t="shared" si="14"/>
        <v>0</v>
      </c>
      <c r="Z203" s="154">
        <v>0</v>
      </c>
      <c r="AA203" s="155">
        <f t="shared" si="15"/>
        <v>0</v>
      </c>
      <c r="AR203" s="22" t="s">
        <v>198</v>
      </c>
      <c r="AT203" s="22" t="s">
        <v>133</v>
      </c>
      <c r="AU203" s="22" t="s">
        <v>138</v>
      </c>
      <c r="AY203" s="22" t="s">
        <v>132</v>
      </c>
      <c r="BE203" s="156">
        <f t="shared" si="16"/>
        <v>0</v>
      </c>
      <c r="BF203" s="156">
        <f t="shared" si="17"/>
        <v>0</v>
      </c>
      <c r="BG203" s="156">
        <f t="shared" si="18"/>
        <v>0</v>
      </c>
      <c r="BH203" s="156">
        <f t="shared" si="19"/>
        <v>0</v>
      </c>
      <c r="BI203" s="156">
        <f t="shared" si="20"/>
        <v>0</v>
      </c>
      <c r="BJ203" s="22" t="s">
        <v>138</v>
      </c>
      <c r="BK203" s="156">
        <f t="shared" si="21"/>
        <v>0</v>
      </c>
      <c r="BL203" s="22" t="s">
        <v>198</v>
      </c>
      <c r="BM203" s="22" t="s">
        <v>333</v>
      </c>
    </row>
    <row r="204" spans="1:63" s="139" customFormat="1" ht="29.85" customHeight="1">
      <c r="A204" s="37"/>
      <c r="B204" s="135"/>
      <c r="C204" s="136"/>
      <c r="D204" s="146" t="s">
        <v>109</v>
      </c>
      <c r="E204" s="146"/>
      <c r="F204" s="146"/>
      <c r="G204" s="146"/>
      <c r="H204" s="146"/>
      <c r="I204" s="146"/>
      <c r="J204" s="146"/>
      <c r="K204" s="146"/>
      <c r="L204" s="146"/>
      <c r="M204" s="146"/>
      <c r="N204" s="195">
        <f>SUM(N205:N209)</f>
        <v>0</v>
      </c>
      <c r="O204" s="195"/>
      <c r="P204" s="195"/>
      <c r="Q204" s="195"/>
      <c r="R204" s="138"/>
      <c r="T204" s="140"/>
      <c r="U204" s="136"/>
      <c r="V204" s="136"/>
      <c r="W204" s="141">
        <f>SUM(W205:W206)</f>
        <v>2.5</v>
      </c>
      <c r="X204" s="136"/>
      <c r="Y204" s="141">
        <f>SUM(Y205:Y206)</f>
        <v>0.0092</v>
      </c>
      <c r="Z204" s="136"/>
      <c r="AA204" s="142">
        <f>SUM(AA205:AA206)</f>
        <v>0</v>
      </c>
      <c r="AR204" s="143" t="s">
        <v>138</v>
      </c>
      <c r="AT204" s="144" t="s">
        <v>74</v>
      </c>
      <c r="AU204" s="144" t="s">
        <v>80</v>
      </c>
      <c r="AY204" s="143" t="s">
        <v>132</v>
      </c>
      <c r="BK204" s="145">
        <f>SUM(BK205:BK206)</f>
        <v>0</v>
      </c>
    </row>
    <row r="205" spans="2:65" s="37" customFormat="1" ht="38.25" customHeight="1">
      <c r="B205" s="147"/>
      <c r="C205" s="148">
        <v>65</v>
      </c>
      <c r="D205" s="148" t="s">
        <v>133</v>
      </c>
      <c r="E205" s="149" t="s">
        <v>334</v>
      </c>
      <c r="F205" s="193" t="s">
        <v>335</v>
      </c>
      <c r="G205" s="193"/>
      <c r="H205" s="193"/>
      <c r="I205" s="193"/>
      <c r="J205" s="150" t="s">
        <v>193</v>
      </c>
      <c r="K205" s="151">
        <v>1</v>
      </c>
      <c r="L205" s="194"/>
      <c r="M205" s="194"/>
      <c r="N205" s="194">
        <f>ROUND(L205*K205,2)</f>
        <v>0</v>
      </c>
      <c r="O205" s="194"/>
      <c r="P205" s="194"/>
      <c r="Q205" s="194"/>
      <c r="R205" s="152"/>
      <c r="T205" s="153"/>
      <c r="U205" s="48" t="s">
        <v>42</v>
      </c>
      <c r="V205" s="154">
        <v>2.5</v>
      </c>
      <c r="W205" s="154">
        <f>V205*K205</f>
        <v>2.5</v>
      </c>
      <c r="X205" s="154">
        <v>0.0092</v>
      </c>
      <c r="Y205" s="154">
        <f>X205*K205</f>
        <v>0.0092</v>
      </c>
      <c r="Z205" s="154">
        <v>0</v>
      </c>
      <c r="AA205" s="155">
        <f>Z205*K205</f>
        <v>0</v>
      </c>
      <c r="AR205" s="22" t="s">
        <v>198</v>
      </c>
      <c r="AT205" s="22" t="s">
        <v>133</v>
      </c>
      <c r="AU205" s="22" t="s">
        <v>138</v>
      </c>
      <c r="AY205" s="22" t="s">
        <v>132</v>
      </c>
      <c r="BE205" s="156">
        <f>IF(U205="základní",N205,0)</f>
        <v>0</v>
      </c>
      <c r="BF205" s="156">
        <f>IF(U205="snížená",N205,0)</f>
        <v>0</v>
      </c>
      <c r="BG205" s="156">
        <f>IF(U205="zákl. přenesená",N205,0)</f>
        <v>0</v>
      </c>
      <c r="BH205" s="156">
        <f>IF(U205="sníž. přenesená",N205,0)</f>
        <v>0</v>
      </c>
      <c r="BI205" s="156">
        <f>IF(U205="nulová",N205,0)</f>
        <v>0</v>
      </c>
      <c r="BJ205" s="22" t="s">
        <v>138</v>
      </c>
      <c r="BK205" s="156">
        <f>ROUND(L205*K205,2)</f>
        <v>0</v>
      </c>
      <c r="BL205" s="22" t="s">
        <v>198</v>
      </c>
      <c r="BM205" s="22" t="s">
        <v>336</v>
      </c>
    </row>
    <row r="206" spans="2:65" s="37" customFormat="1" ht="25.5" customHeight="1">
      <c r="B206" s="147"/>
      <c r="C206" s="148">
        <v>66</v>
      </c>
      <c r="D206" s="148" t="s">
        <v>133</v>
      </c>
      <c r="E206" s="149" t="s">
        <v>337</v>
      </c>
      <c r="F206" s="193" t="s">
        <v>338</v>
      </c>
      <c r="G206" s="193"/>
      <c r="H206" s="193"/>
      <c r="I206" s="193"/>
      <c r="J206" s="150" t="s">
        <v>193</v>
      </c>
      <c r="K206" s="151">
        <v>1</v>
      </c>
      <c r="L206" s="194"/>
      <c r="M206" s="194"/>
      <c r="N206" s="194">
        <f>ROUND(L206*K206,2)</f>
        <v>0</v>
      </c>
      <c r="O206" s="194"/>
      <c r="P206" s="194"/>
      <c r="Q206" s="194"/>
      <c r="R206" s="152"/>
      <c r="T206" s="153"/>
      <c r="U206" s="48" t="s">
        <v>42</v>
      </c>
      <c r="V206" s="154">
        <v>0</v>
      </c>
      <c r="W206" s="154">
        <f>V206*K206</f>
        <v>0</v>
      </c>
      <c r="X206" s="154">
        <v>0</v>
      </c>
      <c r="Y206" s="154">
        <f>X206*K206</f>
        <v>0</v>
      </c>
      <c r="Z206" s="154">
        <v>0</v>
      </c>
      <c r="AA206" s="155">
        <f>Z206*K206</f>
        <v>0</v>
      </c>
      <c r="AR206" s="22" t="s">
        <v>198</v>
      </c>
      <c r="AT206" s="22" t="s">
        <v>133</v>
      </c>
      <c r="AU206" s="22" t="s">
        <v>138</v>
      </c>
      <c r="AY206" s="22" t="s">
        <v>132</v>
      </c>
      <c r="BE206" s="156">
        <f>IF(U206="základní",N206,0)</f>
        <v>0</v>
      </c>
      <c r="BF206" s="156">
        <f>IF(U206="snížená",N206,0)</f>
        <v>0</v>
      </c>
      <c r="BG206" s="156">
        <f>IF(U206="zákl. přenesená",N206,0)</f>
        <v>0</v>
      </c>
      <c r="BH206" s="156">
        <f>IF(U206="sníž. přenesená",N206,0)</f>
        <v>0</v>
      </c>
      <c r="BI206" s="156">
        <f>IF(U206="nulová",N206,0)</f>
        <v>0</v>
      </c>
      <c r="BJ206" s="22" t="s">
        <v>138</v>
      </c>
      <c r="BK206" s="156">
        <f>ROUND(L206*K206,2)</f>
        <v>0</v>
      </c>
      <c r="BL206" s="22" t="s">
        <v>198</v>
      </c>
      <c r="BM206" s="22" t="s">
        <v>339</v>
      </c>
    </row>
    <row r="207" spans="2:65" s="37" customFormat="1" ht="25.5" customHeight="1">
      <c r="B207" s="147"/>
      <c r="C207" s="148">
        <v>67</v>
      </c>
      <c r="D207" s="148" t="s">
        <v>133</v>
      </c>
      <c r="E207" s="149" t="s">
        <v>340</v>
      </c>
      <c r="F207" s="193" t="s">
        <v>341</v>
      </c>
      <c r="G207" s="193"/>
      <c r="H207" s="193"/>
      <c r="I207" s="193"/>
      <c r="J207" s="150" t="s">
        <v>193</v>
      </c>
      <c r="K207" s="151">
        <v>1</v>
      </c>
      <c r="L207" s="194"/>
      <c r="M207" s="194"/>
      <c r="N207" s="194">
        <f>ROUND(L207*K207,2)</f>
        <v>0</v>
      </c>
      <c r="O207" s="194"/>
      <c r="P207" s="194"/>
      <c r="Q207" s="194"/>
      <c r="R207" s="152"/>
      <c r="T207" s="153"/>
      <c r="U207" s="48"/>
      <c r="V207" s="154"/>
      <c r="W207" s="154"/>
      <c r="X207" s="154"/>
      <c r="Y207" s="154"/>
      <c r="Z207" s="154"/>
      <c r="AA207" s="155"/>
      <c r="AR207" s="22"/>
      <c r="AT207" s="22"/>
      <c r="AU207" s="22"/>
      <c r="AY207" s="22"/>
      <c r="BE207" s="156"/>
      <c r="BF207" s="156"/>
      <c r="BG207" s="156"/>
      <c r="BH207" s="156"/>
      <c r="BI207" s="156"/>
      <c r="BJ207" s="22"/>
      <c r="BK207" s="156"/>
      <c r="BL207" s="22"/>
      <c r="BM207" s="22"/>
    </row>
    <row r="208" spans="2:65" s="37" customFormat="1" ht="25.5" customHeight="1">
      <c r="B208" s="147"/>
      <c r="C208" s="148">
        <v>68</v>
      </c>
      <c r="D208" s="148" t="s">
        <v>133</v>
      </c>
      <c r="E208" s="149" t="s">
        <v>342</v>
      </c>
      <c r="F208" s="193" t="s">
        <v>343</v>
      </c>
      <c r="G208" s="193"/>
      <c r="H208" s="193"/>
      <c r="I208" s="193"/>
      <c r="J208" s="150" t="s">
        <v>209</v>
      </c>
      <c r="K208" s="151">
        <v>108.35</v>
      </c>
      <c r="L208" s="194"/>
      <c r="M208" s="194"/>
      <c r="N208" s="194">
        <f>ROUND(L208*K208,2)</f>
        <v>0</v>
      </c>
      <c r="O208" s="194"/>
      <c r="P208" s="194"/>
      <c r="Q208" s="194"/>
      <c r="R208" s="152"/>
      <c r="T208" s="153"/>
      <c r="U208" s="48"/>
      <c r="V208" s="154"/>
      <c r="W208" s="154"/>
      <c r="X208" s="154"/>
      <c r="Y208" s="154"/>
      <c r="Z208" s="154"/>
      <c r="AA208" s="155"/>
      <c r="AR208" s="22"/>
      <c r="AT208" s="22"/>
      <c r="AU208" s="22"/>
      <c r="AY208" s="22"/>
      <c r="BE208" s="156"/>
      <c r="BF208" s="156"/>
      <c r="BG208" s="156"/>
      <c r="BH208" s="156"/>
      <c r="BI208" s="156"/>
      <c r="BJ208" s="22"/>
      <c r="BK208" s="156"/>
      <c r="BL208" s="22"/>
      <c r="BM208" s="22"/>
    </row>
    <row r="209" spans="2:65" s="37" customFormat="1" ht="25.5" customHeight="1">
      <c r="B209" s="147"/>
      <c r="C209" s="148">
        <v>69</v>
      </c>
      <c r="D209" s="148" t="s">
        <v>133</v>
      </c>
      <c r="E209" s="149" t="s">
        <v>344</v>
      </c>
      <c r="F209" s="193" t="s">
        <v>345</v>
      </c>
      <c r="G209" s="193"/>
      <c r="H209" s="193"/>
      <c r="I209" s="193"/>
      <c r="J209" s="150" t="s">
        <v>209</v>
      </c>
      <c r="K209" s="151">
        <v>108.35</v>
      </c>
      <c r="L209" s="194"/>
      <c r="M209" s="194"/>
      <c r="N209" s="194">
        <f>ROUND(L209*K209,2)</f>
        <v>0</v>
      </c>
      <c r="O209" s="194"/>
      <c r="P209" s="194"/>
      <c r="Q209" s="194"/>
      <c r="R209" s="152"/>
      <c r="T209" s="153"/>
      <c r="U209" s="48"/>
      <c r="V209" s="154"/>
      <c r="W209" s="154"/>
      <c r="X209" s="154"/>
      <c r="Y209" s="154"/>
      <c r="Z209" s="154"/>
      <c r="AA209" s="155"/>
      <c r="AR209" s="22"/>
      <c r="AT209" s="22"/>
      <c r="AU209" s="22"/>
      <c r="AY209" s="22"/>
      <c r="BE209" s="156"/>
      <c r="BF209" s="156"/>
      <c r="BG209" s="156"/>
      <c r="BH209" s="156"/>
      <c r="BI209" s="156"/>
      <c r="BJ209" s="22"/>
      <c r="BK209" s="156"/>
      <c r="BL209" s="22"/>
      <c r="BM209" s="22"/>
    </row>
    <row r="210" spans="1:65" ht="25.5" customHeight="1">
      <c r="A210" s="37"/>
      <c r="B210" s="147"/>
      <c r="C210" s="136"/>
      <c r="D210" s="146" t="s">
        <v>346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195">
        <f>SUM(N211:N212)</f>
        <v>0</v>
      </c>
      <c r="O210" s="195"/>
      <c r="P210" s="195"/>
      <c r="Q210" s="195"/>
      <c r="R210" s="152"/>
      <c r="T210" s="153"/>
      <c r="U210" s="48"/>
      <c r="V210" s="154"/>
      <c r="W210" s="154"/>
      <c r="X210" s="154"/>
      <c r="Y210" s="154"/>
      <c r="Z210" s="154"/>
      <c r="AA210" s="155"/>
      <c r="AR210" s="22"/>
      <c r="AT210" s="22"/>
      <c r="AU210" s="22"/>
      <c r="AY210" s="22"/>
      <c r="BE210" s="156"/>
      <c r="BF210" s="156"/>
      <c r="BG210" s="156"/>
      <c r="BH210" s="156"/>
      <c r="BI210" s="156"/>
      <c r="BJ210" s="22"/>
      <c r="BK210" s="156"/>
      <c r="BL210" s="22"/>
      <c r="BM210" s="22"/>
    </row>
    <row r="211" spans="1:65" ht="25.5" customHeight="1">
      <c r="A211" s="37"/>
      <c r="B211" s="147"/>
      <c r="C211" s="148">
        <v>70</v>
      </c>
      <c r="D211" s="148" t="s">
        <v>133</v>
      </c>
      <c r="E211" s="149" t="s">
        <v>347</v>
      </c>
      <c r="F211" s="193" t="s">
        <v>348</v>
      </c>
      <c r="G211" s="193"/>
      <c r="H211" s="193"/>
      <c r="I211" s="193"/>
      <c r="J211" s="150" t="s">
        <v>193</v>
      </c>
      <c r="K211" s="151">
        <v>1</v>
      </c>
      <c r="L211" s="194"/>
      <c r="M211" s="194"/>
      <c r="N211" s="194">
        <f>ROUND(L211*K211,2)</f>
        <v>0</v>
      </c>
      <c r="O211" s="194"/>
      <c r="P211" s="194"/>
      <c r="Q211" s="194"/>
      <c r="R211" s="152"/>
      <c r="T211" s="153"/>
      <c r="U211" s="48"/>
      <c r="V211" s="154"/>
      <c r="W211" s="154"/>
      <c r="X211" s="154"/>
      <c r="Y211" s="154"/>
      <c r="Z211" s="154"/>
      <c r="AA211" s="155"/>
      <c r="AR211" s="22"/>
      <c r="AT211" s="22"/>
      <c r="AU211" s="22"/>
      <c r="AY211" s="22"/>
      <c r="BE211" s="156"/>
      <c r="BF211" s="156"/>
      <c r="BG211" s="156"/>
      <c r="BH211" s="156"/>
      <c r="BI211" s="156"/>
      <c r="BJ211" s="22"/>
      <c r="BK211" s="156"/>
      <c r="BL211" s="22"/>
      <c r="BM211" s="22"/>
    </row>
    <row r="212" spans="1:65" ht="25.5" customHeight="1">
      <c r="A212" s="37"/>
      <c r="B212" s="147"/>
      <c r="C212" s="157">
        <v>71</v>
      </c>
      <c r="D212" s="157" t="s">
        <v>190</v>
      </c>
      <c r="E212" s="158" t="s">
        <v>349</v>
      </c>
      <c r="F212" s="197" t="s">
        <v>350</v>
      </c>
      <c r="G212" s="197"/>
      <c r="H212" s="197"/>
      <c r="I212" s="197"/>
      <c r="J212" s="159" t="s">
        <v>193</v>
      </c>
      <c r="K212" s="160">
        <v>1</v>
      </c>
      <c r="L212" s="198"/>
      <c r="M212" s="198"/>
      <c r="N212" s="198">
        <f>ROUND(L212*K212,2)</f>
        <v>0</v>
      </c>
      <c r="O212" s="198"/>
      <c r="P212" s="198"/>
      <c r="Q212" s="198"/>
      <c r="R212" s="152"/>
      <c r="T212" s="153"/>
      <c r="U212" s="48"/>
      <c r="V212" s="154"/>
      <c r="W212" s="154"/>
      <c r="X212" s="154"/>
      <c r="Y212" s="154"/>
      <c r="Z212" s="154"/>
      <c r="AA212" s="155"/>
      <c r="AR212" s="22"/>
      <c r="AT212" s="22"/>
      <c r="AU212" s="22"/>
      <c r="AY212" s="22"/>
      <c r="BE212" s="156"/>
      <c r="BF212" s="156"/>
      <c r="BG212" s="156"/>
      <c r="BH212" s="156"/>
      <c r="BI212" s="156"/>
      <c r="BJ212" s="22"/>
      <c r="BK212" s="156"/>
      <c r="BL212" s="22"/>
      <c r="BM212" s="22"/>
    </row>
    <row r="213" spans="1:63" s="139" customFormat="1" ht="29.85" customHeight="1">
      <c r="A213" s="37"/>
      <c r="B213" s="135"/>
      <c r="C213" s="136"/>
      <c r="D213" s="146" t="s">
        <v>110</v>
      </c>
      <c r="E213" s="146"/>
      <c r="F213" s="146"/>
      <c r="G213" s="146"/>
      <c r="H213" s="146"/>
      <c r="I213" s="146"/>
      <c r="J213" s="146"/>
      <c r="K213" s="146"/>
      <c r="L213" s="146"/>
      <c r="M213" s="146"/>
      <c r="N213" s="195">
        <f>SUM(N214:N218)</f>
        <v>0</v>
      </c>
      <c r="O213" s="195"/>
      <c r="P213" s="195"/>
      <c r="Q213" s="195"/>
      <c r="R213" s="138"/>
      <c r="T213" s="140"/>
      <c r="U213" s="136"/>
      <c r="V213" s="136"/>
      <c r="W213" s="141">
        <f>SUM(W214:W218)</f>
        <v>6.1175440000000005</v>
      </c>
      <c r="X213" s="136"/>
      <c r="Y213" s="141">
        <f>SUM(Y214:Y218)</f>
        <v>0.20428542</v>
      </c>
      <c r="Z213" s="136"/>
      <c r="AA213" s="142">
        <f>SUM(AA214:AA218)</f>
        <v>0</v>
      </c>
      <c r="AR213" s="143" t="s">
        <v>138</v>
      </c>
      <c r="AT213" s="144" t="s">
        <v>74</v>
      </c>
      <c r="AU213" s="144" t="s">
        <v>80</v>
      </c>
      <c r="AY213" s="143" t="s">
        <v>132</v>
      </c>
      <c r="BK213" s="145">
        <f>SUM(BK214:BK218)</f>
        <v>0</v>
      </c>
    </row>
    <row r="214" spans="2:65" s="37" customFormat="1" ht="38.25" customHeight="1">
      <c r="B214" s="147"/>
      <c r="C214" s="148">
        <v>72</v>
      </c>
      <c r="D214" s="148" t="s">
        <v>133</v>
      </c>
      <c r="E214" s="149" t="s">
        <v>351</v>
      </c>
      <c r="F214" s="193" t="s">
        <v>352</v>
      </c>
      <c r="G214" s="193"/>
      <c r="H214" s="193"/>
      <c r="I214" s="193"/>
      <c r="J214" s="150" t="s">
        <v>136</v>
      </c>
      <c r="K214" s="151">
        <v>6.346</v>
      </c>
      <c r="L214" s="194"/>
      <c r="M214" s="194"/>
      <c r="N214" s="194">
        <f>ROUND(L214*K214,2)</f>
        <v>0</v>
      </c>
      <c r="O214" s="194"/>
      <c r="P214" s="194"/>
      <c r="Q214" s="194"/>
      <c r="R214" s="152"/>
      <c r="T214" s="153"/>
      <c r="U214" s="48" t="s">
        <v>42</v>
      </c>
      <c r="V214" s="154">
        <v>0.62</v>
      </c>
      <c r="W214" s="154">
        <f>V214*K214</f>
        <v>3.93452</v>
      </c>
      <c r="X214" s="154">
        <v>0.00362</v>
      </c>
      <c r="Y214" s="154">
        <f>X214*K214</f>
        <v>0.02297252</v>
      </c>
      <c r="Z214" s="154">
        <v>0</v>
      </c>
      <c r="AA214" s="155">
        <f>Z214*K214</f>
        <v>0</v>
      </c>
      <c r="AR214" s="22" t="s">
        <v>198</v>
      </c>
      <c r="AT214" s="22" t="s">
        <v>133</v>
      </c>
      <c r="AU214" s="22" t="s">
        <v>138</v>
      </c>
      <c r="AY214" s="22" t="s">
        <v>132</v>
      </c>
      <c r="BE214" s="156">
        <f>IF(U214="základní",N214,0)</f>
        <v>0</v>
      </c>
      <c r="BF214" s="156">
        <f>IF(U214="snížená",N214,0)</f>
        <v>0</v>
      </c>
      <c r="BG214" s="156">
        <f>IF(U214="zákl. přenesená",N214,0)</f>
        <v>0</v>
      </c>
      <c r="BH214" s="156">
        <f>IF(U214="sníž. přenesená",N214,0)</f>
        <v>0</v>
      </c>
      <c r="BI214" s="156">
        <f>IF(U214="nulová",N214,0)</f>
        <v>0</v>
      </c>
      <c r="BJ214" s="22" t="s">
        <v>138</v>
      </c>
      <c r="BK214" s="156">
        <f>ROUND(L214*K214,2)</f>
        <v>0</v>
      </c>
      <c r="BL214" s="22" t="s">
        <v>198</v>
      </c>
      <c r="BM214" s="22" t="s">
        <v>353</v>
      </c>
    </row>
    <row r="215" spans="1:65" ht="16.5" customHeight="1">
      <c r="A215" s="37"/>
      <c r="B215" s="147"/>
      <c r="C215" s="157">
        <v>73</v>
      </c>
      <c r="D215" s="157" t="s">
        <v>190</v>
      </c>
      <c r="E215" s="158" t="s">
        <v>354</v>
      </c>
      <c r="F215" s="197" t="s">
        <v>355</v>
      </c>
      <c r="G215" s="197"/>
      <c r="H215" s="197"/>
      <c r="I215" s="197"/>
      <c r="J215" s="159" t="s">
        <v>136</v>
      </c>
      <c r="K215" s="160">
        <v>6.981</v>
      </c>
      <c r="L215" s="198"/>
      <c r="M215" s="198"/>
      <c r="N215" s="198">
        <f>ROUND(L215*K215,2)</f>
        <v>0</v>
      </c>
      <c r="O215" s="198"/>
      <c r="P215" s="198"/>
      <c r="Q215" s="198"/>
      <c r="R215" s="152"/>
      <c r="T215" s="153"/>
      <c r="U215" s="48" t="s">
        <v>42</v>
      </c>
      <c r="V215" s="154">
        <v>0</v>
      </c>
      <c r="W215" s="154">
        <f>V215*K215</f>
        <v>0</v>
      </c>
      <c r="X215" s="154">
        <v>0.0192</v>
      </c>
      <c r="Y215" s="154">
        <f>X215*K215</f>
        <v>0.1340352</v>
      </c>
      <c r="Z215" s="154">
        <v>0</v>
      </c>
      <c r="AA215" s="155">
        <f>Z215*K215</f>
        <v>0</v>
      </c>
      <c r="AR215" s="22" t="s">
        <v>216</v>
      </c>
      <c r="AT215" s="22" t="s">
        <v>190</v>
      </c>
      <c r="AU215" s="22" t="s">
        <v>138</v>
      </c>
      <c r="AY215" s="22" t="s">
        <v>132</v>
      </c>
      <c r="BE215" s="156">
        <f>IF(U215="základní",N215,0)</f>
        <v>0</v>
      </c>
      <c r="BF215" s="156">
        <f>IF(U215="snížená",N215,0)</f>
        <v>0</v>
      </c>
      <c r="BG215" s="156">
        <f>IF(U215="zákl. přenesená",N215,0)</f>
        <v>0</v>
      </c>
      <c r="BH215" s="156">
        <f>IF(U215="sníž. přenesená",N215,0)</f>
        <v>0</v>
      </c>
      <c r="BI215" s="156">
        <f>IF(U215="nulová",N215,0)</f>
        <v>0</v>
      </c>
      <c r="BJ215" s="22" t="s">
        <v>138</v>
      </c>
      <c r="BK215" s="156">
        <f>ROUND(L215*K215,2)</f>
        <v>0</v>
      </c>
      <c r="BL215" s="22" t="s">
        <v>198</v>
      </c>
      <c r="BM215" s="22" t="s">
        <v>356</v>
      </c>
    </row>
    <row r="216" spans="1:65" ht="16.5" customHeight="1">
      <c r="A216" s="37"/>
      <c r="B216" s="147"/>
      <c r="C216" s="148">
        <v>74</v>
      </c>
      <c r="D216" s="148" t="s">
        <v>133</v>
      </c>
      <c r="E216" s="149" t="s">
        <v>357</v>
      </c>
      <c r="F216" s="193" t="s">
        <v>358</v>
      </c>
      <c r="G216" s="193"/>
      <c r="H216" s="193"/>
      <c r="I216" s="193"/>
      <c r="J216" s="150" t="s">
        <v>136</v>
      </c>
      <c r="K216" s="151">
        <v>6.346</v>
      </c>
      <c r="L216" s="194"/>
      <c r="M216" s="194"/>
      <c r="N216" s="194">
        <f>ROUND(L216*K216,2)</f>
        <v>0</v>
      </c>
      <c r="O216" s="194"/>
      <c r="P216" s="194"/>
      <c r="Q216" s="194"/>
      <c r="R216" s="152"/>
      <c r="T216" s="153"/>
      <c r="U216" s="48" t="s">
        <v>42</v>
      </c>
      <c r="V216" s="154">
        <v>0.044</v>
      </c>
      <c r="W216" s="154">
        <f>V216*K216</f>
        <v>0.27922399999999997</v>
      </c>
      <c r="X216" s="154">
        <v>0.0003</v>
      </c>
      <c r="Y216" s="154">
        <f>X216*K216</f>
        <v>0.0019037999999999998</v>
      </c>
      <c r="Z216" s="154">
        <v>0</v>
      </c>
      <c r="AA216" s="155">
        <f>Z216*K216</f>
        <v>0</v>
      </c>
      <c r="AR216" s="22" t="s">
        <v>198</v>
      </c>
      <c r="AT216" s="22" t="s">
        <v>133</v>
      </c>
      <c r="AU216" s="22" t="s">
        <v>138</v>
      </c>
      <c r="AY216" s="22" t="s">
        <v>132</v>
      </c>
      <c r="BE216" s="156">
        <f>IF(U216="základní",N216,0)</f>
        <v>0</v>
      </c>
      <c r="BF216" s="156">
        <f>IF(U216="snížená",N216,0)</f>
        <v>0</v>
      </c>
      <c r="BG216" s="156">
        <f>IF(U216="zákl. přenesená",N216,0)</f>
        <v>0</v>
      </c>
      <c r="BH216" s="156">
        <f>IF(U216="sníž. přenesená",N216,0)</f>
        <v>0</v>
      </c>
      <c r="BI216" s="156">
        <f>IF(U216="nulová",N216,0)</f>
        <v>0</v>
      </c>
      <c r="BJ216" s="22" t="s">
        <v>138</v>
      </c>
      <c r="BK216" s="156">
        <f>ROUND(L216*K216,2)</f>
        <v>0</v>
      </c>
      <c r="BL216" s="22" t="s">
        <v>198</v>
      </c>
      <c r="BM216" s="22" t="s">
        <v>359</v>
      </c>
    </row>
    <row r="217" spans="1:65" ht="25.5" customHeight="1">
      <c r="A217" s="37"/>
      <c r="B217" s="147"/>
      <c r="C217" s="157">
        <v>75</v>
      </c>
      <c r="D217" s="148" t="s">
        <v>133</v>
      </c>
      <c r="E217" s="149" t="s">
        <v>360</v>
      </c>
      <c r="F217" s="193" t="s">
        <v>361</v>
      </c>
      <c r="G217" s="193"/>
      <c r="H217" s="193"/>
      <c r="I217" s="193"/>
      <c r="J217" s="150" t="s">
        <v>136</v>
      </c>
      <c r="K217" s="151">
        <v>6.346</v>
      </c>
      <c r="L217" s="194"/>
      <c r="M217" s="194"/>
      <c r="N217" s="194">
        <f>ROUND(L217*K217,2)</f>
        <v>0</v>
      </c>
      <c r="O217" s="194"/>
      <c r="P217" s="194"/>
      <c r="Q217" s="194"/>
      <c r="R217" s="152"/>
      <c r="T217" s="153"/>
      <c r="U217" s="48" t="s">
        <v>42</v>
      </c>
      <c r="V217" s="154">
        <v>0.3</v>
      </c>
      <c r="W217" s="154">
        <f>V217*K217</f>
        <v>1.9038</v>
      </c>
      <c r="X217" s="154">
        <v>0.00715</v>
      </c>
      <c r="Y217" s="154">
        <f>X217*K217</f>
        <v>0.0453739</v>
      </c>
      <c r="Z217" s="154">
        <v>0</v>
      </c>
      <c r="AA217" s="155">
        <f>Z217*K217</f>
        <v>0</v>
      </c>
      <c r="AR217" s="22" t="s">
        <v>198</v>
      </c>
      <c r="AT217" s="22" t="s">
        <v>133</v>
      </c>
      <c r="AU217" s="22" t="s">
        <v>138</v>
      </c>
      <c r="AY217" s="22" t="s">
        <v>132</v>
      </c>
      <c r="BE217" s="156">
        <f>IF(U217="základní",N217,0)</f>
        <v>0</v>
      </c>
      <c r="BF217" s="156">
        <f>IF(U217="snížená",N217,0)</f>
        <v>0</v>
      </c>
      <c r="BG217" s="156">
        <f>IF(U217="zákl. přenesená",N217,0)</f>
        <v>0</v>
      </c>
      <c r="BH217" s="156">
        <f>IF(U217="sníž. přenesená",N217,0)</f>
        <v>0</v>
      </c>
      <c r="BI217" s="156">
        <f>IF(U217="nulová",N217,0)</f>
        <v>0</v>
      </c>
      <c r="BJ217" s="22" t="s">
        <v>138</v>
      </c>
      <c r="BK217" s="156">
        <f>ROUND(L217*K217,2)</f>
        <v>0</v>
      </c>
      <c r="BL217" s="22" t="s">
        <v>198</v>
      </c>
      <c r="BM217" s="22" t="s">
        <v>362</v>
      </c>
    </row>
    <row r="218" spans="1:65" ht="25.5" customHeight="1">
      <c r="A218" s="37"/>
      <c r="B218" s="147"/>
      <c r="C218" s="148">
        <v>76</v>
      </c>
      <c r="D218" s="148" t="s">
        <v>133</v>
      </c>
      <c r="E218" s="149" t="s">
        <v>363</v>
      </c>
      <c r="F218" s="193" t="s">
        <v>364</v>
      </c>
      <c r="G218" s="193"/>
      <c r="H218" s="193"/>
      <c r="I218" s="193"/>
      <c r="J218" s="150" t="s">
        <v>209</v>
      </c>
      <c r="K218" s="151">
        <v>62.465</v>
      </c>
      <c r="L218" s="194"/>
      <c r="M218" s="194"/>
      <c r="N218" s="194">
        <f>ROUND(L218*K218,2)</f>
        <v>0</v>
      </c>
      <c r="O218" s="194"/>
      <c r="P218" s="194"/>
      <c r="Q218" s="194"/>
      <c r="R218" s="152"/>
      <c r="T218" s="153"/>
      <c r="U218" s="48" t="s">
        <v>42</v>
      </c>
      <c r="V218" s="154">
        <v>0</v>
      </c>
      <c r="W218" s="154">
        <f>V218*K218</f>
        <v>0</v>
      </c>
      <c r="X218" s="154">
        <v>0</v>
      </c>
      <c r="Y218" s="154">
        <f>X218*K218</f>
        <v>0</v>
      </c>
      <c r="Z218" s="154">
        <v>0</v>
      </c>
      <c r="AA218" s="155">
        <f>Z218*K218</f>
        <v>0</v>
      </c>
      <c r="AR218" s="22" t="s">
        <v>198</v>
      </c>
      <c r="AT218" s="22" t="s">
        <v>133</v>
      </c>
      <c r="AU218" s="22" t="s">
        <v>138</v>
      </c>
      <c r="AY218" s="22" t="s">
        <v>132</v>
      </c>
      <c r="BE218" s="156">
        <f>IF(U218="základní",N218,0)</f>
        <v>0</v>
      </c>
      <c r="BF218" s="156">
        <f>IF(U218="snížená",N218,0)</f>
        <v>0</v>
      </c>
      <c r="BG218" s="156">
        <f>IF(U218="zákl. přenesená",N218,0)</f>
        <v>0</v>
      </c>
      <c r="BH218" s="156">
        <f>IF(U218="sníž. přenesená",N218,0)</f>
        <v>0</v>
      </c>
      <c r="BI218" s="156">
        <f>IF(U218="nulová",N218,0)</f>
        <v>0</v>
      </c>
      <c r="BJ218" s="22" t="s">
        <v>138</v>
      </c>
      <c r="BK218" s="156">
        <f>ROUND(L218*K218,2)</f>
        <v>0</v>
      </c>
      <c r="BL218" s="22" t="s">
        <v>198</v>
      </c>
      <c r="BM218" s="22" t="s">
        <v>365</v>
      </c>
    </row>
    <row r="219" spans="1:63" s="139" customFormat="1" ht="29.85" customHeight="1">
      <c r="A219" s="37"/>
      <c r="B219" s="135"/>
      <c r="C219" s="136"/>
      <c r="D219" s="146" t="s">
        <v>111</v>
      </c>
      <c r="E219" s="146"/>
      <c r="F219" s="146"/>
      <c r="G219" s="146"/>
      <c r="H219" s="146"/>
      <c r="I219" s="146"/>
      <c r="J219" s="146"/>
      <c r="K219" s="146"/>
      <c r="L219" s="146"/>
      <c r="M219" s="146"/>
      <c r="N219" s="195">
        <f>SUM(N220:N222)</f>
        <v>0</v>
      </c>
      <c r="O219" s="195"/>
      <c r="P219" s="195"/>
      <c r="Q219" s="195"/>
      <c r="R219" s="138"/>
      <c r="T219" s="140"/>
      <c r="U219" s="136"/>
      <c r="V219" s="136"/>
      <c r="W219" s="141">
        <f>SUM(W220:W222)</f>
        <v>3.6746499999999997</v>
      </c>
      <c r="X219" s="136"/>
      <c r="Y219" s="141">
        <f>SUM(Y220:Y222)</f>
        <v>0</v>
      </c>
      <c r="Z219" s="136"/>
      <c r="AA219" s="142">
        <f>SUM(AA220:AA222)</f>
        <v>0.018805000000000002</v>
      </c>
      <c r="AR219" s="143" t="s">
        <v>138</v>
      </c>
      <c r="AT219" s="144" t="s">
        <v>74</v>
      </c>
      <c r="AU219" s="144" t="s">
        <v>80</v>
      </c>
      <c r="AY219" s="143" t="s">
        <v>132</v>
      </c>
      <c r="BK219" s="145">
        <f>SUM(BK220:BK222)</f>
        <v>0</v>
      </c>
    </row>
    <row r="220" spans="2:65" s="37" customFormat="1" ht="25.5" customHeight="1">
      <c r="B220" s="147"/>
      <c r="C220" s="148">
        <v>77</v>
      </c>
      <c r="D220" s="148" t="s">
        <v>133</v>
      </c>
      <c r="E220" s="149" t="s">
        <v>366</v>
      </c>
      <c r="F220" s="193" t="s">
        <v>367</v>
      </c>
      <c r="G220" s="193"/>
      <c r="H220" s="193"/>
      <c r="I220" s="193"/>
      <c r="J220" s="150" t="s">
        <v>136</v>
      </c>
      <c r="K220" s="151">
        <v>6.346</v>
      </c>
      <c r="L220" s="194"/>
      <c r="M220" s="194"/>
      <c r="N220" s="194">
        <f>ROUND(L220*K220,2)</f>
        <v>0</v>
      </c>
      <c r="O220" s="194"/>
      <c r="P220" s="194"/>
      <c r="Q220" s="194"/>
      <c r="R220" s="152"/>
      <c r="T220" s="153"/>
      <c r="U220" s="48" t="s">
        <v>42</v>
      </c>
      <c r="V220" s="154">
        <v>0.105</v>
      </c>
      <c r="W220" s="154">
        <f>V220*K220</f>
        <v>0.66633</v>
      </c>
      <c r="X220" s="154">
        <v>0</v>
      </c>
      <c r="Y220" s="154">
        <f>X220*K220</f>
        <v>0</v>
      </c>
      <c r="Z220" s="154">
        <v>0.0025</v>
      </c>
      <c r="AA220" s="155">
        <f>Z220*K220</f>
        <v>0.015865</v>
      </c>
      <c r="AR220" s="22" t="s">
        <v>198</v>
      </c>
      <c r="AT220" s="22" t="s">
        <v>133</v>
      </c>
      <c r="AU220" s="22" t="s">
        <v>138</v>
      </c>
      <c r="AY220" s="22" t="s">
        <v>132</v>
      </c>
      <c r="BE220" s="156">
        <f>IF(U220="základní",N220,0)</f>
        <v>0</v>
      </c>
      <c r="BF220" s="156">
        <f>IF(U220="snížená",N220,0)</f>
        <v>0</v>
      </c>
      <c r="BG220" s="156">
        <f>IF(U220="zákl. přenesená",N220,0)</f>
        <v>0</v>
      </c>
      <c r="BH220" s="156">
        <f>IF(U220="sníž. přenesená",N220,0)</f>
        <v>0</v>
      </c>
      <c r="BI220" s="156">
        <f>IF(U220="nulová",N220,0)</f>
        <v>0</v>
      </c>
      <c r="BJ220" s="22" t="s">
        <v>138</v>
      </c>
      <c r="BK220" s="156">
        <f>ROUND(L220*K220,2)</f>
        <v>0</v>
      </c>
      <c r="BL220" s="22" t="s">
        <v>198</v>
      </c>
      <c r="BM220" s="22" t="s">
        <v>368</v>
      </c>
    </row>
    <row r="221" spans="2:65" s="37" customFormat="1" ht="25.5" customHeight="1">
      <c r="B221" s="147"/>
      <c r="C221" s="148">
        <v>78</v>
      </c>
      <c r="D221" s="148" t="s">
        <v>133</v>
      </c>
      <c r="E221" s="149" t="s">
        <v>369</v>
      </c>
      <c r="F221" s="193" t="s">
        <v>370</v>
      </c>
      <c r="G221" s="193"/>
      <c r="H221" s="193"/>
      <c r="I221" s="193"/>
      <c r="J221" s="150" t="s">
        <v>205</v>
      </c>
      <c r="K221" s="151">
        <v>9.8</v>
      </c>
      <c r="L221" s="194"/>
      <c r="M221" s="194"/>
      <c r="N221" s="194">
        <f>ROUND(L221*K221,2)</f>
        <v>0</v>
      </c>
      <c r="O221" s="194"/>
      <c r="P221" s="194"/>
      <c r="Q221" s="194"/>
      <c r="R221" s="152"/>
      <c r="T221" s="153"/>
      <c r="U221" s="48" t="s">
        <v>42</v>
      </c>
      <c r="V221" s="154">
        <v>0.035</v>
      </c>
      <c r="W221" s="154">
        <f>V221*K221</f>
        <v>0.3430000000000001</v>
      </c>
      <c r="X221" s="154">
        <v>0</v>
      </c>
      <c r="Y221" s="154">
        <f>X221*K221</f>
        <v>0</v>
      </c>
      <c r="Z221" s="154">
        <v>0.0003</v>
      </c>
      <c r="AA221" s="155">
        <f>Z221*K221</f>
        <v>0.00294</v>
      </c>
      <c r="AR221" s="22" t="s">
        <v>198</v>
      </c>
      <c r="AT221" s="22" t="s">
        <v>133</v>
      </c>
      <c r="AU221" s="22" t="s">
        <v>138</v>
      </c>
      <c r="AY221" s="22" t="s">
        <v>132</v>
      </c>
      <c r="BE221" s="156">
        <f>IF(U221="základní",N221,0)</f>
        <v>0</v>
      </c>
      <c r="BF221" s="156">
        <f>IF(U221="snížená",N221,0)</f>
        <v>0</v>
      </c>
      <c r="BG221" s="156">
        <f>IF(U221="zákl. přenesená",N221,0)</f>
        <v>0</v>
      </c>
      <c r="BH221" s="156">
        <f>IF(U221="sníž. přenesená",N221,0)</f>
        <v>0</v>
      </c>
      <c r="BI221" s="156">
        <f>IF(U221="nulová",N221,0)</f>
        <v>0</v>
      </c>
      <c r="BJ221" s="22" t="s">
        <v>138</v>
      </c>
      <c r="BK221" s="156">
        <f>ROUND(L221*K221,2)</f>
        <v>0</v>
      </c>
      <c r="BL221" s="22" t="s">
        <v>198</v>
      </c>
      <c r="BM221" s="22" t="s">
        <v>371</v>
      </c>
    </row>
    <row r="222" spans="2:65" s="37" customFormat="1" ht="16.5" customHeight="1">
      <c r="B222" s="147"/>
      <c r="C222" s="148">
        <v>79</v>
      </c>
      <c r="D222" s="148" t="s">
        <v>133</v>
      </c>
      <c r="E222" s="149" t="s">
        <v>372</v>
      </c>
      <c r="F222" s="193" t="s">
        <v>373</v>
      </c>
      <c r="G222" s="193"/>
      <c r="H222" s="193"/>
      <c r="I222" s="193"/>
      <c r="J222" s="150" t="s">
        <v>136</v>
      </c>
      <c r="K222" s="151">
        <v>6.346</v>
      </c>
      <c r="L222" s="194"/>
      <c r="M222" s="194"/>
      <c r="N222" s="194">
        <f>ROUND(L222*K222,2)</f>
        <v>0</v>
      </c>
      <c r="O222" s="194"/>
      <c r="P222" s="194"/>
      <c r="Q222" s="194"/>
      <c r="R222" s="152"/>
      <c r="T222" s="153"/>
      <c r="U222" s="48" t="s">
        <v>42</v>
      </c>
      <c r="V222" s="154">
        <v>0.42</v>
      </c>
      <c r="W222" s="154">
        <f>V222*K222</f>
        <v>2.66532</v>
      </c>
      <c r="X222" s="154">
        <v>0</v>
      </c>
      <c r="Y222" s="154">
        <f>X222*K222</f>
        <v>0</v>
      </c>
      <c r="Z222" s="154">
        <v>0</v>
      </c>
      <c r="AA222" s="155">
        <f>Z222*K222</f>
        <v>0</v>
      </c>
      <c r="AR222" s="22" t="s">
        <v>198</v>
      </c>
      <c r="AT222" s="22" t="s">
        <v>133</v>
      </c>
      <c r="AU222" s="22" t="s">
        <v>138</v>
      </c>
      <c r="AY222" s="22" t="s">
        <v>132</v>
      </c>
      <c r="BE222" s="156">
        <f>IF(U222="základní",N222,0)</f>
        <v>0</v>
      </c>
      <c r="BF222" s="156">
        <f>IF(U222="snížená",N222,0)</f>
        <v>0</v>
      </c>
      <c r="BG222" s="156">
        <f>IF(U222="zákl. přenesená",N222,0)</f>
        <v>0</v>
      </c>
      <c r="BH222" s="156">
        <f>IF(U222="sníž. přenesená",N222,0)</f>
        <v>0</v>
      </c>
      <c r="BI222" s="156">
        <f>IF(U222="nulová",N222,0)</f>
        <v>0</v>
      </c>
      <c r="BJ222" s="22" t="s">
        <v>138</v>
      </c>
      <c r="BK222" s="156">
        <f>ROUND(L222*K222,2)</f>
        <v>0</v>
      </c>
      <c r="BL222" s="22" t="s">
        <v>198</v>
      </c>
      <c r="BM222" s="22" t="s">
        <v>374</v>
      </c>
    </row>
    <row r="223" spans="1:63" s="139" customFormat="1" ht="29.85" customHeight="1">
      <c r="A223" s="37"/>
      <c r="B223" s="135"/>
      <c r="C223" s="136"/>
      <c r="D223" s="146" t="s">
        <v>112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195">
        <f>SUM(N224:N230)</f>
        <v>0</v>
      </c>
      <c r="O223" s="195"/>
      <c r="P223" s="195"/>
      <c r="Q223" s="195"/>
      <c r="R223" s="138"/>
      <c r="T223" s="140"/>
      <c r="U223" s="136"/>
      <c r="V223" s="136"/>
      <c r="W223" s="141">
        <f>SUM(W224:W230)</f>
        <v>22.52752</v>
      </c>
      <c r="X223" s="136"/>
      <c r="Y223" s="141">
        <f>SUM(Y224:Y230)</f>
        <v>0.48360819999999993</v>
      </c>
      <c r="Z223" s="136"/>
      <c r="AA223" s="142">
        <f>SUM(AA224:AA230)</f>
        <v>0</v>
      </c>
      <c r="AR223" s="143" t="s">
        <v>138</v>
      </c>
      <c r="AT223" s="144" t="s">
        <v>74</v>
      </c>
      <c r="AU223" s="144" t="s">
        <v>80</v>
      </c>
      <c r="AY223" s="143" t="s">
        <v>132</v>
      </c>
      <c r="BK223" s="145">
        <f>SUM(BK224:BK230)</f>
        <v>0</v>
      </c>
    </row>
    <row r="224" spans="2:65" s="37" customFormat="1" ht="38.25" customHeight="1">
      <c r="B224" s="147"/>
      <c r="C224" s="148">
        <v>80</v>
      </c>
      <c r="D224" s="148" t="s">
        <v>133</v>
      </c>
      <c r="E224" s="149" t="s">
        <v>375</v>
      </c>
      <c r="F224" s="193" t="s">
        <v>376</v>
      </c>
      <c r="G224" s="193"/>
      <c r="H224" s="193"/>
      <c r="I224" s="193"/>
      <c r="J224" s="150" t="s">
        <v>136</v>
      </c>
      <c r="K224" s="151">
        <v>19.68</v>
      </c>
      <c r="L224" s="194"/>
      <c r="M224" s="194"/>
      <c r="N224" s="194">
        <f aca="true" t="shared" si="22" ref="N224:N230">ROUND(L224*K224,2)</f>
        <v>0</v>
      </c>
      <c r="O224" s="194"/>
      <c r="P224" s="194"/>
      <c r="Q224" s="194"/>
      <c r="R224" s="152"/>
      <c r="T224" s="153"/>
      <c r="U224" s="48" t="s">
        <v>42</v>
      </c>
      <c r="V224" s="154">
        <v>0.746</v>
      </c>
      <c r="W224" s="154">
        <f aca="true" t="shared" si="23" ref="W224:W230">V224*K224</f>
        <v>14.68128</v>
      </c>
      <c r="X224" s="154">
        <v>0.003</v>
      </c>
      <c r="Y224" s="154">
        <f aca="true" t="shared" si="24" ref="Y224:Y230">X224*K224</f>
        <v>0.05904</v>
      </c>
      <c r="Z224" s="154">
        <v>0</v>
      </c>
      <c r="AA224" s="155">
        <f aca="true" t="shared" si="25" ref="AA224:AA230">Z224*K224</f>
        <v>0</v>
      </c>
      <c r="AR224" s="22" t="s">
        <v>198</v>
      </c>
      <c r="AT224" s="22" t="s">
        <v>133</v>
      </c>
      <c r="AU224" s="22" t="s">
        <v>138</v>
      </c>
      <c r="AY224" s="22" t="s">
        <v>132</v>
      </c>
      <c r="BE224" s="156">
        <f aca="true" t="shared" si="26" ref="BE224:BE230">IF(U224="základní",N224,0)</f>
        <v>0</v>
      </c>
      <c r="BF224" s="156">
        <f aca="true" t="shared" si="27" ref="BF224:BF230">IF(U224="snížená",N224,0)</f>
        <v>0</v>
      </c>
      <c r="BG224" s="156">
        <f aca="true" t="shared" si="28" ref="BG224:BG230">IF(U224="zákl. přenesená",N224,0)</f>
        <v>0</v>
      </c>
      <c r="BH224" s="156">
        <f aca="true" t="shared" si="29" ref="BH224:BH230">IF(U224="sníž. přenesená",N224,0)</f>
        <v>0</v>
      </c>
      <c r="BI224" s="156">
        <f aca="true" t="shared" si="30" ref="BI224:BI230">IF(U224="nulová",N224,0)</f>
        <v>0</v>
      </c>
      <c r="BJ224" s="22" t="s">
        <v>138</v>
      </c>
      <c r="BK224" s="156">
        <f aca="true" t="shared" si="31" ref="BK224:BK230">ROUND(L224*K224,2)</f>
        <v>0</v>
      </c>
      <c r="BL224" s="22" t="s">
        <v>198</v>
      </c>
      <c r="BM224" s="22" t="s">
        <v>377</v>
      </c>
    </row>
    <row r="225" spans="1:65" ht="16.5" customHeight="1">
      <c r="A225" s="37"/>
      <c r="B225" s="147"/>
      <c r="C225" s="157">
        <v>81</v>
      </c>
      <c r="D225" s="157" t="s">
        <v>190</v>
      </c>
      <c r="E225" s="158" t="s">
        <v>378</v>
      </c>
      <c r="F225" s="197" t="s">
        <v>379</v>
      </c>
      <c r="G225" s="197"/>
      <c r="H225" s="197"/>
      <c r="I225" s="197"/>
      <c r="J225" s="159" t="s">
        <v>136</v>
      </c>
      <c r="K225" s="160">
        <v>21.659</v>
      </c>
      <c r="L225" s="198"/>
      <c r="M225" s="198"/>
      <c r="N225" s="198">
        <f t="shared" si="22"/>
        <v>0</v>
      </c>
      <c r="O225" s="198"/>
      <c r="P225" s="198"/>
      <c r="Q225" s="198"/>
      <c r="R225" s="152"/>
      <c r="T225" s="153"/>
      <c r="U225" s="48" t="s">
        <v>42</v>
      </c>
      <c r="V225" s="154">
        <v>0</v>
      </c>
      <c r="W225" s="154">
        <f t="shared" si="23"/>
        <v>0</v>
      </c>
      <c r="X225" s="154">
        <v>0.0118</v>
      </c>
      <c r="Y225" s="154">
        <f t="shared" si="24"/>
        <v>0.2555762</v>
      </c>
      <c r="Z225" s="154">
        <v>0</v>
      </c>
      <c r="AA225" s="155">
        <f t="shared" si="25"/>
        <v>0</v>
      </c>
      <c r="AR225" s="22" t="s">
        <v>216</v>
      </c>
      <c r="AT225" s="22" t="s">
        <v>190</v>
      </c>
      <c r="AU225" s="22" t="s">
        <v>138</v>
      </c>
      <c r="AY225" s="22" t="s">
        <v>132</v>
      </c>
      <c r="BE225" s="156">
        <f t="shared" si="26"/>
        <v>0</v>
      </c>
      <c r="BF225" s="156">
        <f t="shared" si="27"/>
        <v>0</v>
      </c>
      <c r="BG225" s="156">
        <f t="shared" si="28"/>
        <v>0</v>
      </c>
      <c r="BH225" s="156">
        <f t="shared" si="29"/>
        <v>0</v>
      </c>
      <c r="BI225" s="156">
        <f t="shared" si="30"/>
        <v>0</v>
      </c>
      <c r="BJ225" s="22" t="s">
        <v>138</v>
      </c>
      <c r="BK225" s="156">
        <f t="shared" si="31"/>
        <v>0</v>
      </c>
      <c r="BL225" s="22" t="s">
        <v>198</v>
      </c>
      <c r="BM225" s="22" t="s">
        <v>380</v>
      </c>
    </row>
    <row r="226" spans="1:65" ht="25.5" customHeight="1">
      <c r="A226" s="37"/>
      <c r="B226" s="147"/>
      <c r="C226" s="148">
        <v>82</v>
      </c>
      <c r="D226" s="148" t="s">
        <v>133</v>
      </c>
      <c r="E226" s="149" t="s">
        <v>381</v>
      </c>
      <c r="F226" s="193" t="s">
        <v>382</v>
      </c>
      <c r="G226" s="193"/>
      <c r="H226" s="193"/>
      <c r="I226" s="193"/>
      <c r="J226" s="150" t="s">
        <v>136</v>
      </c>
      <c r="K226" s="151">
        <v>19.68</v>
      </c>
      <c r="L226" s="194"/>
      <c r="M226" s="194"/>
      <c r="N226" s="194">
        <f t="shared" si="22"/>
        <v>0</v>
      </c>
      <c r="O226" s="194"/>
      <c r="P226" s="194"/>
      <c r="Q226" s="194"/>
      <c r="R226" s="152"/>
      <c r="T226" s="153"/>
      <c r="U226" s="48" t="s">
        <v>42</v>
      </c>
      <c r="V226" s="154">
        <v>0.149</v>
      </c>
      <c r="W226" s="154">
        <f t="shared" si="23"/>
        <v>2.93232</v>
      </c>
      <c r="X226" s="154">
        <v>0.008</v>
      </c>
      <c r="Y226" s="154">
        <f t="shared" si="24"/>
        <v>0.15744</v>
      </c>
      <c r="Z226" s="154">
        <v>0</v>
      </c>
      <c r="AA226" s="155">
        <f t="shared" si="25"/>
        <v>0</v>
      </c>
      <c r="AR226" s="22" t="s">
        <v>198</v>
      </c>
      <c r="AT226" s="22" t="s">
        <v>133</v>
      </c>
      <c r="AU226" s="22" t="s">
        <v>138</v>
      </c>
      <c r="AY226" s="22" t="s">
        <v>132</v>
      </c>
      <c r="BE226" s="156">
        <f t="shared" si="26"/>
        <v>0</v>
      </c>
      <c r="BF226" s="156">
        <f t="shared" si="27"/>
        <v>0</v>
      </c>
      <c r="BG226" s="156">
        <f t="shared" si="28"/>
        <v>0</v>
      </c>
      <c r="BH226" s="156">
        <f t="shared" si="29"/>
        <v>0</v>
      </c>
      <c r="BI226" s="156">
        <f t="shared" si="30"/>
        <v>0</v>
      </c>
      <c r="BJ226" s="22" t="s">
        <v>138</v>
      </c>
      <c r="BK226" s="156">
        <f t="shared" si="31"/>
        <v>0</v>
      </c>
      <c r="BL226" s="22" t="s">
        <v>198</v>
      </c>
      <c r="BM226" s="22" t="s">
        <v>383</v>
      </c>
    </row>
    <row r="227" spans="1:65" ht="25.5" customHeight="1">
      <c r="A227" s="37"/>
      <c r="B227" s="147"/>
      <c r="C227" s="157">
        <v>83</v>
      </c>
      <c r="D227" s="148" t="s">
        <v>133</v>
      </c>
      <c r="E227" s="149" t="s">
        <v>384</v>
      </c>
      <c r="F227" s="193" t="s">
        <v>385</v>
      </c>
      <c r="G227" s="193"/>
      <c r="H227" s="193"/>
      <c r="I227" s="193"/>
      <c r="J227" s="150" t="s">
        <v>205</v>
      </c>
      <c r="K227" s="151">
        <v>10</v>
      </c>
      <c r="L227" s="194"/>
      <c r="M227" s="194"/>
      <c r="N227" s="194">
        <f t="shared" si="22"/>
        <v>0</v>
      </c>
      <c r="O227" s="194"/>
      <c r="P227" s="194"/>
      <c r="Q227" s="194"/>
      <c r="R227" s="152"/>
      <c r="T227" s="153"/>
      <c r="U227" s="48" t="s">
        <v>42</v>
      </c>
      <c r="V227" s="154">
        <v>0.248</v>
      </c>
      <c r="W227" s="154">
        <f t="shared" si="23"/>
        <v>2.48</v>
      </c>
      <c r="X227" s="154">
        <v>0.00031</v>
      </c>
      <c r="Y227" s="154">
        <f t="shared" si="24"/>
        <v>0.0031</v>
      </c>
      <c r="Z227" s="154">
        <v>0</v>
      </c>
      <c r="AA227" s="155">
        <f t="shared" si="25"/>
        <v>0</v>
      </c>
      <c r="AR227" s="22" t="s">
        <v>198</v>
      </c>
      <c r="AT227" s="22" t="s">
        <v>133</v>
      </c>
      <c r="AU227" s="22" t="s">
        <v>138</v>
      </c>
      <c r="AY227" s="22" t="s">
        <v>132</v>
      </c>
      <c r="BE227" s="156">
        <f t="shared" si="26"/>
        <v>0</v>
      </c>
      <c r="BF227" s="156">
        <f t="shared" si="27"/>
        <v>0</v>
      </c>
      <c r="BG227" s="156">
        <f t="shared" si="28"/>
        <v>0</v>
      </c>
      <c r="BH227" s="156">
        <f t="shared" si="29"/>
        <v>0</v>
      </c>
      <c r="BI227" s="156">
        <f t="shared" si="30"/>
        <v>0</v>
      </c>
      <c r="BJ227" s="22" t="s">
        <v>138</v>
      </c>
      <c r="BK227" s="156">
        <f t="shared" si="31"/>
        <v>0</v>
      </c>
      <c r="BL227" s="22" t="s">
        <v>198</v>
      </c>
      <c r="BM227" s="22" t="s">
        <v>386</v>
      </c>
    </row>
    <row r="228" spans="1:65" ht="25.5" customHeight="1">
      <c r="A228" s="37"/>
      <c r="B228" s="147"/>
      <c r="C228" s="148">
        <v>84</v>
      </c>
      <c r="D228" s="148" t="s">
        <v>133</v>
      </c>
      <c r="E228" s="149" t="s">
        <v>387</v>
      </c>
      <c r="F228" s="193" t="s">
        <v>388</v>
      </c>
      <c r="G228" s="193"/>
      <c r="H228" s="193"/>
      <c r="I228" s="193"/>
      <c r="J228" s="150" t="s">
        <v>205</v>
      </c>
      <c r="K228" s="151">
        <v>9.8</v>
      </c>
      <c r="L228" s="194"/>
      <c r="M228" s="194"/>
      <c r="N228" s="194">
        <f t="shared" si="22"/>
        <v>0</v>
      </c>
      <c r="O228" s="194"/>
      <c r="P228" s="194"/>
      <c r="Q228" s="194"/>
      <c r="R228" s="152"/>
      <c r="T228" s="153"/>
      <c r="U228" s="48" t="s">
        <v>42</v>
      </c>
      <c r="V228" s="154">
        <v>0.16</v>
      </c>
      <c r="W228" s="154">
        <f t="shared" si="23"/>
        <v>1.568</v>
      </c>
      <c r="X228" s="154">
        <v>0.00026</v>
      </c>
      <c r="Y228" s="154">
        <f t="shared" si="24"/>
        <v>0.002548</v>
      </c>
      <c r="Z228" s="154">
        <v>0</v>
      </c>
      <c r="AA228" s="155">
        <f t="shared" si="25"/>
        <v>0</v>
      </c>
      <c r="AR228" s="22" t="s">
        <v>198</v>
      </c>
      <c r="AT228" s="22" t="s">
        <v>133</v>
      </c>
      <c r="AU228" s="22" t="s">
        <v>138</v>
      </c>
      <c r="AY228" s="22" t="s">
        <v>132</v>
      </c>
      <c r="BE228" s="156">
        <f t="shared" si="26"/>
        <v>0</v>
      </c>
      <c r="BF228" s="156">
        <f t="shared" si="27"/>
        <v>0</v>
      </c>
      <c r="BG228" s="156">
        <f t="shared" si="28"/>
        <v>0</v>
      </c>
      <c r="BH228" s="156">
        <f t="shared" si="29"/>
        <v>0</v>
      </c>
      <c r="BI228" s="156">
        <f t="shared" si="30"/>
        <v>0</v>
      </c>
      <c r="BJ228" s="22" t="s">
        <v>138</v>
      </c>
      <c r="BK228" s="156">
        <f t="shared" si="31"/>
        <v>0</v>
      </c>
      <c r="BL228" s="22" t="s">
        <v>198</v>
      </c>
      <c r="BM228" s="22" t="s">
        <v>389</v>
      </c>
    </row>
    <row r="229" spans="1:65" ht="16.5" customHeight="1">
      <c r="A229" s="37"/>
      <c r="B229" s="147"/>
      <c r="C229" s="157">
        <v>85</v>
      </c>
      <c r="D229" s="148" t="s">
        <v>133</v>
      </c>
      <c r="E229" s="149" t="s">
        <v>390</v>
      </c>
      <c r="F229" s="193" t="s">
        <v>391</v>
      </c>
      <c r="G229" s="193"/>
      <c r="H229" s="193"/>
      <c r="I229" s="193"/>
      <c r="J229" s="150" t="s">
        <v>136</v>
      </c>
      <c r="K229" s="151">
        <v>19.68</v>
      </c>
      <c r="L229" s="194"/>
      <c r="M229" s="194"/>
      <c r="N229" s="194">
        <f t="shared" si="22"/>
        <v>0</v>
      </c>
      <c r="O229" s="194"/>
      <c r="P229" s="194"/>
      <c r="Q229" s="194"/>
      <c r="R229" s="152"/>
      <c r="T229" s="153"/>
      <c r="U229" s="48" t="s">
        <v>42</v>
      </c>
      <c r="V229" s="154">
        <v>0.044</v>
      </c>
      <c r="W229" s="154">
        <f t="shared" si="23"/>
        <v>0.8659199999999999</v>
      </c>
      <c r="X229" s="154">
        <v>0.0003</v>
      </c>
      <c r="Y229" s="154">
        <f t="shared" si="24"/>
        <v>0.0059039999999999995</v>
      </c>
      <c r="Z229" s="154">
        <v>0</v>
      </c>
      <c r="AA229" s="155">
        <f t="shared" si="25"/>
        <v>0</v>
      </c>
      <c r="AR229" s="22" t="s">
        <v>198</v>
      </c>
      <c r="AT229" s="22" t="s">
        <v>133</v>
      </c>
      <c r="AU229" s="22" t="s">
        <v>138</v>
      </c>
      <c r="AY229" s="22" t="s">
        <v>132</v>
      </c>
      <c r="BE229" s="156">
        <f t="shared" si="26"/>
        <v>0</v>
      </c>
      <c r="BF229" s="156">
        <f t="shared" si="27"/>
        <v>0</v>
      </c>
      <c r="BG229" s="156">
        <f t="shared" si="28"/>
        <v>0</v>
      </c>
      <c r="BH229" s="156">
        <f t="shared" si="29"/>
        <v>0</v>
      </c>
      <c r="BI229" s="156">
        <f t="shared" si="30"/>
        <v>0</v>
      </c>
      <c r="BJ229" s="22" t="s">
        <v>138</v>
      </c>
      <c r="BK229" s="156">
        <f t="shared" si="31"/>
        <v>0</v>
      </c>
      <c r="BL229" s="22" t="s">
        <v>198</v>
      </c>
      <c r="BM229" s="22" t="s">
        <v>392</v>
      </c>
    </row>
    <row r="230" spans="1:65" ht="25.5" customHeight="1">
      <c r="A230" s="37"/>
      <c r="B230" s="147"/>
      <c r="C230" s="148">
        <v>86</v>
      </c>
      <c r="D230" s="148" t="s">
        <v>133</v>
      </c>
      <c r="E230" s="149" t="s">
        <v>393</v>
      </c>
      <c r="F230" s="193" t="s">
        <v>394</v>
      </c>
      <c r="G230" s="193"/>
      <c r="H230" s="193"/>
      <c r="I230" s="193"/>
      <c r="J230" s="150" t="s">
        <v>209</v>
      </c>
      <c r="K230" s="151">
        <v>223.924</v>
      </c>
      <c r="L230" s="194"/>
      <c r="M230" s="194"/>
      <c r="N230" s="194">
        <f t="shared" si="22"/>
        <v>0</v>
      </c>
      <c r="O230" s="194"/>
      <c r="P230" s="194"/>
      <c r="Q230" s="194"/>
      <c r="R230" s="152"/>
      <c r="T230" s="153"/>
      <c r="U230" s="164" t="s">
        <v>42</v>
      </c>
      <c r="V230" s="165">
        <v>0</v>
      </c>
      <c r="W230" s="165">
        <f t="shared" si="23"/>
        <v>0</v>
      </c>
      <c r="X230" s="165">
        <v>0</v>
      </c>
      <c r="Y230" s="165">
        <f t="shared" si="24"/>
        <v>0</v>
      </c>
      <c r="Z230" s="165">
        <v>0</v>
      </c>
      <c r="AA230" s="166">
        <f t="shared" si="25"/>
        <v>0</v>
      </c>
      <c r="AR230" s="22" t="s">
        <v>198</v>
      </c>
      <c r="AT230" s="22" t="s">
        <v>133</v>
      </c>
      <c r="AU230" s="22" t="s">
        <v>138</v>
      </c>
      <c r="AY230" s="22" t="s">
        <v>132</v>
      </c>
      <c r="BE230" s="156">
        <f t="shared" si="26"/>
        <v>0</v>
      </c>
      <c r="BF230" s="156">
        <f t="shared" si="27"/>
        <v>0</v>
      </c>
      <c r="BG230" s="156">
        <f t="shared" si="28"/>
        <v>0</v>
      </c>
      <c r="BH230" s="156">
        <f t="shared" si="29"/>
        <v>0</v>
      </c>
      <c r="BI230" s="156">
        <f t="shared" si="30"/>
        <v>0</v>
      </c>
      <c r="BJ230" s="22" t="s">
        <v>138</v>
      </c>
      <c r="BK230" s="156">
        <f t="shared" si="31"/>
        <v>0</v>
      </c>
      <c r="BL230" s="22" t="s">
        <v>198</v>
      </c>
      <c r="BM230" s="22" t="s">
        <v>395</v>
      </c>
    </row>
    <row r="231" spans="1:18" ht="40.9" customHeight="1">
      <c r="A231" s="37"/>
      <c r="B231" s="63"/>
      <c r="C231" s="136"/>
      <c r="D231" s="137" t="s">
        <v>396</v>
      </c>
      <c r="E231" s="137"/>
      <c r="F231" s="137"/>
      <c r="G231" s="137"/>
      <c r="H231" s="137"/>
      <c r="I231" s="137"/>
      <c r="J231" s="137"/>
      <c r="K231" s="137"/>
      <c r="L231" s="137"/>
      <c r="M231" s="137"/>
      <c r="N231" s="191">
        <f>SUM(N233,N261,N271)</f>
        <v>0</v>
      </c>
      <c r="O231" s="191"/>
      <c r="P231" s="191"/>
      <c r="Q231" s="191"/>
      <c r="R231" s="39"/>
    </row>
    <row r="232" spans="1:18" ht="11.25" customHeight="1">
      <c r="A232" s="37"/>
      <c r="B232" s="63"/>
      <c r="C232" s="136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67"/>
      <c r="O232" s="167"/>
      <c r="P232" s="167"/>
      <c r="Q232" s="167"/>
      <c r="R232" s="65"/>
    </row>
    <row r="233" spans="1:18" ht="17.65" customHeight="1">
      <c r="A233" s="37"/>
      <c r="B233" s="63"/>
      <c r="C233" s="136"/>
      <c r="D233" s="146" t="s">
        <v>114</v>
      </c>
      <c r="E233" s="146"/>
      <c r="F233" s="146"/>
      <c r="G233" s="146"/>
      <c r="H233" s="146"/>
      <c r="I233" s="146"/>
      <c r="J233" s="146"/>
      <c r="K233" s="146"/>
      <c r="L233" s="146"/>
      <c r="M233" s="146"/>
      <c r="N233" s="200">
        <f>SUM(N234,N246,N259)</f>
        <v>0</v>
      </c>
      <c r="O233" s="200"/>
      <c r="P233" s="200"/>
      <c r="Q233" s="200"/>
      <c r="R233" s="65"/>
    </row>
    <row r="234" spans="3:17" ht="34.7" customHeight="1">
      <c r="C234" s="136"/>
      <c r="D234" s="146" t="s">
        <v>397</v>
      </c>
      <c r="E234" s="146"/>
      <c r="F234" s="146"/>
      <c r="G234" s="146"/>
      <c r="H234" s="146"/>
      <c r="I234" s="146"/>
      <c r="J234" s="146"/>
      <c r="K234" s="146"/>
      <c r="L234" s="146"/>
      <c r="M234" s="146"/>
      <c r="N234" s="192">
        <f>SUM(N235:N245)</f>
        <v>0</v>
      </c>
      <c r="O234" s="192"/>
      <c r="P234" s="192"/>
      <c r="Q234" s="192"/>
    </row>
    <row r="235" spans="3:17" ht="12.75" customHeight="1">
      <c r="C235" s="148">
        <v>87</v>
      </c>
      <c r="D235" s="148" t="s">
        <v>133</v>
      </c>
      <c r="E235" s="149"/>
      <c r="F235" s="193" t="s">
        <v>398</v>
      </c>
      <c r="G235" s="193"/>
      <c r="H235" s="193"/>
      <c r="I235" s="193"/>
      <c r="J235" s="150" t="s">
        <v>205</v>
      </c>
      <c r="K235" s="151">
        <v>10</v>
      </c>
      <c r="L235" s="194"/>
      <c r="M235" s="194"/>
      <c r="N235" s="194">
        <f aca="true" t="shared" si="32" ref="N235:N245">ROUND(L235*K235,2)</f>
        <v>0</v>
      </c>
      <c r="O235" s="194"/>
      <c r="P235" s="194"/>
      <c r="Q235" s="194"/>
    </row>
    <row r="236" spans="3:17" ht="12.75" customHeight="1">
      <c r="C236" s="148">
        <v>88</v>
      </c>
      <c r="D236" s="148" t="s">
        <v>133</v>
      </c>
      <c r="E236" s="149"/>
      <c r="F236" s="193" t="s">
        <v>399</v>
      </c>
      <c r="G236" s="193"/>
      <c r="H236" s="193"/>
      <c r="I236" s="193"/>
      <c r="J236" s="150" t="s">
        <v>205</v>
      </c>
      <c r="K236" s="151">
        <v>10</v>
      </c>
      <c r="L236" s="194"/>
      <c r="M236" s="194"/>
      <c r="N236" s="194">
        <f t="shared" si="32"/>
        <v>0</v>
      </c>
      <c r="O236" s="194"/>
      <c r="P236" s="194"/>
      <c r="Q236" s="194"/>
    </row>
    <row r="237" spans="3:17" ht="12.75" customHeight="1">
      <c r="C237" s="148">
        <v>89</v>
      </c>
      <c r="D237" s="148" t="s">
        <v>133</v>
      </c>
      <c r="E237" s="149"/>
      <c r="F237" s="193" t="s">
        <v>400</v>
      </c>
      <c r="G237" s="193"/>
      <c r="H237" s="193"/>
      <c r="I237" s="193"/>
      <c r="J237" s="150" t="s">
        <v>205</v>
      </c>
      <c r="K237" s="151">
        <v>20</v>
      </c>
      <c r="L237" s="194"/>
      <c r="M237" s="194"/>
      <c r="N237" s="194">
        <f t="shared" si="32"/>
        <v>0</v>
      </c>
      <c r="O237" s="194"/>
      <c r="P237" s="194"/>
      <c r="Q237" s="194"/>
    </row>
    <row r="238" spans="3:17" ht="12.75" customHeight="1">
      <c r="C238" s="148">
        <v>90</v>
      </c>
      <c r="D238" s="148" t="s">
        <v>133</v>
      </c>
      <c r="E238" s="149"/>
      <c r="F238" s="193" t="s">
        <v>401</v>
      </c>
      <c r="G238" s="193"/>
      <c r="H238" s="193"/>
      <c r="I238" s="193"/>
      <c r="J238" s="150" t="s">
        <v>205</v>
      </c>
      <c r="K238" s="151">
        <v>40</v>
      </c>
      <c r="L238" s="194"/>
      <c r="M238" s="194"/>
      <c r="N238" s="194">
        <f t="shared" si="32"/>
        <v>0</v>
      </c>
      <c r="O238" s="194"/>
      <c r="P238" s="194"/>
      <c r="Q238" s="194"/>
    </row>
    <row r="239" spans="3:17" ht="12.75" customHeight="1">
      <c r="C239" s="148">
        <v>91</v>
      </c>
      <c r="D239" s="148" t="s">
        <v>133</v>
      </c>
      <c r="E239" s="149"/>
      <c r="F239" s="193" t="s">
        <v>402</v>
      </c>
      <c r="G239" s="193"/>
      <c r="H239" s="193"/>
      <c r="I239" s="193"/>
      <c r="J239" s="150" t="s">
        <v>205</v>
      </c>
      <c r="K239" s="151">
        <v>10</v>
      </c>
      <c r="L239" s="194"/>
      <c r="M239" s="194"/>
      <c r="N239" s="194">
        <f t="shared" si="32"/>
        <v>0</v>
      </c>
      <c r="O239" s="194"/>
      <c r="P239" s="194"/>
      <c r="Q239" s="194"/>
    </row>
    <row r="240" spans="3:17" ht="12.75" customHeight="1">
      <c r="C240" s="148">
        <v>92</v>
      </c>
      <c r="D240" s="148" t="s">
        <v>133</v>
      </c>
      <c r="E240" s="149"/>
      <c r="F240" s="193" t="s">
        <v>403</v>
      </c>
      <c r="G240" s="193"/>
      <c r="H240" s="193"/>
      <c r="I240" s="193"/>
      <c r="J240" s="150" t="s">
        <v>404</v>
      </c>
      <c r="K240" s="151">
        <v>4</v>
      </c>
      <c r="L240" s="194"/>
      <c r="M240" s="194"/>
      <c r="N240" s="194">
        <f t="shared" si="32"/>
        <v>0</v>
      </c>
      <c r="O240" s="194"/>
      <c r="P240" s="194"/>
      <c r="Q240" s="194"/>
    </row>
    <row r="241" spans="3:17" ht="12.75" customHeight="1">
      <c r="C241" s="148">
        <v>93</v>
      </c>
      <c r="D241" s="148" t="s">
        <v>133</v>
      </c>
      <c r="E241" s="149"/>
      <c r="F241" s="193" t="s">
        <v>405</v>
      </c>
      <c r="G241" s="193"/>
      <c r="H241" s="193"/>
      <c r="I241" s="193"/>
      <c r="J241" s="150" t="s">
        <v>404</v>
      </c>
      <c r="K241" s="151">
        <v>1</v>
      </c>
      <c r="L241" s="194"/>
      <c r="M241" s="194"/>
      <c r="N241" s="194">
        <f t="shared" si="32"/>
        <v>0</v>
      </c>
      <c r="O241" s="194"/>
      <c r="P241" s="194"/>
      <c r="Q241" s="194"/>
    </row>
    <row r="242" spans="3:17" ht="12.75" customHeight="1">
      <c r="C242" s="148">
        <v>94</v>
      </c>
      <c r="D242" s="148" t="s">
        <v>133</v>
      </c>
      <c r="E242" s="149"/>
      <c r="F242" s="193" t="s">
        <v>406</v>
      </c>
      <c r="G242" s="193"/>
      <c r="H242" s="193"/>
      <c r="I242" s="193"/>
      <c r="J242" s="150" t="s">
        <v>404</v>
      </c>
      <c r="K242" s="151">
        <v>1</v>
      </c>
      <c r="L242" s="194"/>
      <c r="M242" s="194"/>
      <c r="N242" s="194">
        <f t="shared" si="32"/>
        <v>0</v>
      </c>
      <c r="O242" s="194"/>
      <c r="P242" s="194"/>
      <c r="Q242" s="194"/>
    </row>
    <row r="243" spans="3:17" ht="12.75" customHeight="1">
      <c r="C243" s="148">
        <v>95</v>
      </c>
      <c r="D243" s="148" t="s">
        <v>133</v>
      </c>
      <c r="E243" s="149"/>
      <c r="F243" s="193" t="s">
        <v>407</v>
      </c>
      <c r="G243" s="193"/>
      <c r="H243" s="193"/>
      <c r="I243" s="193"/>
      <c r="J243" s="150" t="s">
        <v>404</v>
      </c>
      <c r="K243" s="151">
        <v>1</v>
      </c>
      <c r="L243" s="194"/>
      <c r="M243" s="194"/>
      <c r="N243" s="194">
        <f t="shared" si="32"/>
        <v>0</v>
      </c>
      <c r="O243" s="194"/>
      <c r="P243" s="194"/>
      <c r="Q243" s="194"/>
    </row>
    <row r="244" spans="3:17" ht="12.75" customHeight="1">
      <c r="C244" s="148">
        <v>96</v>
      </c>
      <c r="D244" s="148" t="s">
        <v>133</v>
      </c>
      <c r="E244" s="149"/>
      <c r="F244" s="193" t="s">
        <v>408</v>
      </c>
      <c r="G244" s="193"/>
      <c r="H244" s="193"/>
      <c r="I244" s="193"/>
      <c r="J244" s="150" t="s">
        <v>404</v>
      </c>
      <c r="K244" s="151">
        <v>3</v>
      </c>
      <c r="L244" s="194"/>
      <c r="M244" s="194"/>
      <c r="N244" s="194">
        <f t="shared" si="32"/>
        <v>0</v>
      </c>
      <c r="O244" s="194"/>
      <c r="P244" s="194"/>
      <c r="Q244" s="194"/>
    </row>
    <row r="245" spans="3:17" ht="22.9" customHeight="1">
      <c r="C245" s="148">
        <v>97</v>
      </c>
      <c r="D245" s="148" t="s">
        <v>133</v>
      </c>
      <c r="E245" s="149"/>
      <c r="F245" s="193" t="s">
        <v>409</v>
      </c>
      <c r="G245" s="193"/>
      <c r="H245" s="193"/>
      <c r="I245" s="193"/>
      <c r="J245" s="150" t="s">
        <v>404</v>
      </c>
      <c r="K245" s="151">
        <v>1</v>
      </c>
      <c r="L245" s="194"/>
      <c r="M245" s="194"/>
      <c r="N245" s="194">
        <f t="shared" si="32"/>
        <v>0</v>
      </c>
      <c r="O245" s="194"/>
      <c r="P245" s="194"/>
      <c r="Q245" s="194"/>
    </row>
    <row r="246" spans="3:17" ht="32.25" customHeight="1">
      <c r="C246" s="136"/>
      <c r="D246" s="146" t="s">
        <v>410</v>
      </c>
      <c r="E246" s="146"/>
      <c r="F246" s="146"/>
      <c r="G246" s="146"/>
      <c r="H246" s="146"/>
      <c r="I246" s="146"/>
      <c r="J246" s="146"/>
      <c r="K246" s="146"/>
      <c r="L246" s="146"/>
      <c r="M246" s="146"/>
      <c r="N246" s="192">
        <f>SUM(N247:N257)</f>
        <v>0</v>
      </c>
      <c r="O246" s="192"/>
      <c r="P246" s="192"/>
      <c r="Q246" s="192"/>
    </row>
    <row r="247" spans="3:17" ht="12.75" customHeight="1">
      <c r="C247" s="148">
        <v>98</v>
      </c>
      <c r="D247" s="148" t="s">
        <v>133</v>
      </c>
      <c r="E247" s="149"/>
      <c r="F247" s="193" t="s">
        <v>398</v>
      </c>
      <c r="G247" s="193"/>
      <c r="H247" s="193"/>
      <c r="I247" s="193"/>
      <c r="J247" s="150" t="s">
        <v>205</v>
      </c>
      <c r="K247" s="151">
        <v>10</v>
      </c>
      <c r="L247" s="194"/>
      <c r="M247" s="194"/>
      <c r="N247" s="194">
        <f aca="true" t="shared" si="33" ref="N247:N257">ROUND(L247*K247,2)</f>
        <v>0</v>
      </c>
      <c r="O247" s="194"/>
      <c r="P247" s="194"/>
      <c r="Q247" s="194"/>
    </row>
    <row r="248" spans="3:17" ht="12.75" customHeight="1">
      <c r="C248" s="148">
        <v>99</v>
      </c>
      <c r="D248" s="148" t="s">
        <v>133</v>
      </c>
      <c r="E248" s="149"/>
      <c r="F248" s="193" t="s">
        <v>399</v>
      </c>
      <c r="G248" s="193"/>
      <c r="H248" s="193"/>
      <c r="I248" s="193"/>
      <c r="J248" s="150" t="s">
        <v>205</v>
      </c>
      <c r="K248" s="151">
        <v>10</v>
      </c>
      <c r="L248" s="194"/>
      <c r="M248" s="194"/>
      <c r="N248" s="194">
        <f t="shared" si="33"/>
        <v>0</v>
      </c>
      <c r="O248" s="194"/>
      <c r="P248" s="194"/>
      <c r="Q248" s="194"/>
    </row>
    <row r="249" spans="3:17" ht="12.75" customHeight="1">
      <c r="C249" s="148">
        <v>100</v>
      </c>
      <c r="D249" s="148" t="s">
        <v>133</v>
      </c>
      <c r="E249" s="149"/>
      <c r="F249" s="193" t="s">
        <v>400</v>
      </c>
      <c r="G249" s="193"/>
      <c r="H249" s="193"/>
      <c r="I249" s="193"/>
      <c r="J249" s="150" t="s">
        <v>205</v>
      </c>
      <c r="K249" s="151">
        <v>20</v>
      </c>
      <c r="L249" s="194"/>
      <c r="M249" s="194"/>
      <c r="N249" s="194">
        <f t="shared" si="33"/>
        <v>0</v>
      </c>
      <c r="O249" s="194"/>
      <c r="P249" s="194"/>
      <c r="Q249" s="194"/>
    </row>
    <row r="250" spans="3:17" ht="12.75" customHeight="1">
      <c r="C250" s="148">
        <v>101</v>
      </c>
      <c r="D250" s="148" t="s">
        <v>133</v>
      </c>
      <c r="E250" s="149"/>
      <c r="F250" s="193" t="s">
        <v>401</v>
      </c>
      <c r="G250" s="193"/>
      <c r="H250" s="193"/>
      <c r="I250" s="193"/>
      <c r="J250" s="150" t="s">
        <v>205</v>
      </c>
      <c r="K250" s="151">
        <v>42</v>
      </c>
      <c r="L250" s="194"/>
      <c r="M250" s="194"/>
      <c r="N250" s="194">
        <f t="shared" si="33"/>
        <v>0</v>
      </c>
      <c r="O250" s="194"/>
      <c r="P250" s="194"/>
      <c r="Q250" s="194"/>
    </row>
    <row r="251" spans="3:17" ht="12.75" customHeight="1">
      <c r="C251" s="148">
        <v>102</v>
      </c>
      <c r="D251" s="148" t="s">
        <v>133</v>
      </c>
      <c r="E251" s="149"/>
      <c r="F251" s="193" t="s">
        <v>402</v>
      </c>
      <c r="G251" s="193"/>
      <c r="H251" s="193"/>
      <c r="I251" s="193"/>
      <c r="J251" s="150" t="s">
        <v>205</v>
      </c>
      <c r="K251" s="151">
        <v>10</v>
      </c>
      <c r="L251" s="194"/>
      <c r="M251" s="194"/>
      <c r="N251" s="194">
        <f t="shared" si="33"/>
        <v>0</v>
      </c>
      <c r="O251" s="194"/>
      <c r="P251" s="194"/>
      <c r="Q251" s="194"/>
    </row>
    <row r="252" spans="3:17" ht="12.75" customHeight="1">
      <c r="C252" s="148">
        <v>103</v>
      </c>
      <c r="D252" s="148" t="s">
        <v>133</v>
      </c>
      <c r="E252" s="149"/>
      <c r="F252" s="193" t="s">
        <v>403</v>
      </c>
      <c r="G252" s="193"/>
      <c r="H252" s="193"/>
      <c r="I252" s="193"/>
      <c r="J252" s="150" t="s">
        <v>404</v>
      </c>
      <c r="K252" s="151">
        <v>4</v>
      </c>
      <c r="L252" s="194"/>
      <c r="M252" s="194"/>
      <c r="N252" s="194">
        <f t="shared" si="33"/>
        <v>0</v>
      </c>
      <c r="O252" s="194"/>
      <c r="P252" s="194"/>
      <c r="Q252" s="194"/>
    </row>
    <row r="253" spans="3:17" ht="12.75" customHeight="1">
      <c r="C253" s="148">
        <v>104</v>
      </c>
      <c r="D253" s="148" t="s">
        <v>133</v>
      </c>
      <c r="E253" s="149"/>
      <c r="F253" s="193" t="s">
        <v>405</v>
      </c>
      <c r="G253" s="193"/>
      <c r="H253" s="193"/>
      <c r="I253" s="193"/>
      <c r="J253" s="150" t="s">
        <v>404</v>
      </c>
      <c r="K253" s="151">
        <v>1</v>
      </c>
      <c r="L253" s="194"/>
      <c r="M253" s="194"/>
      <c r="N253" s="194">
        <f t="shared" si="33"/>
        <v>0</v>
      </c>
      <c r="O253" s="194"/>
      <c r="P253" s="194"/>
      <c r="Q253" s="194"/>
    </row>
    <row r="254" spans="3:17" ht="12.75" customHeight="1">
      <c r="C254" s="148">
        <v>105</v>
      </c>
      <c r="D254" s="148" t="s">
        <v>133</v>
      </c>
      <c r="E254" s="149"/>
      <c r="F254" s="193" t="s">
        <v>406</v>
      </c>
      <c r="G254" s="193"/>
      <c r="H254" s="193"/>
      <c r="I254" s="193"/>
      <c r="J254" s="150" t="s">
        <v>404</v>
      </c>
      <c r="K254" s="151">
        <v>1</v>
      </c>
      <c r="L254" s="194"/>
      <c r="M254" s="194"/>
      <c r="N254" s="194">
        <f t="shared" si="33"/>
        <v>0</v>
      </c>
      <c r="O254" s="194"/>
      <c r="P254" s="194"/>
      <c r="Q254" s="194"/>
    </row>
    <row r="255" spans="3:17" ht="12.75" customHeight="1">
      <c r="C255" s="148">
        <v>106</v>
      </c>
      <c r="D255" s="148" t="s">
        <v>133</v>
      </c>
      <c r="E255" s="149"/>
      <c r="F255" s="193" t="s">
        <v>407</v>
      </c>
      <c r="G255" s="193"/>
      <c r="H255" s="193"/>
      <c r="I255" s="193"/>
      <c r="J255" s="150" t="s">
        <v>404</v>
      </c>
      <c r="K255" s="151">
        <v>1</v>
      </c>
      <c r="L255" s="194"/>
      <c r="M255" s="194"/>
      <c r="N255" s="194">
        <f t="shared" si="33"/>
        <v>0</v>
      </c>
      <c r="O255" s="194"/>
      <c r="P255" s="194"/>
      <c r="Q255" s="194"/>
    </row>
    <row r="256" spans="3:17" ht="12.75" customHeight="1">
      <c r="C256" s="148">
        <v>107</v>
      </c>
      <c r="D256" s="148" t="s">
        <v>133</v>
      </c>
      <c r="E256" s="149"/>
      <c r="F256" s="193" t="s">
        <v>408</v>
      </c>
      <c r="G256" s="193"/>
      <c r="H256" s="193"/>
      <c r="I256" s="193"/>
      <c r="J256" s="150" t="s">
        <v>404</v>
      </c>
      <c r="K256" s="151">
        <v>3</v>
      </c>
      <c r="L256" s="194"/>
      <c r="M256" s="194"/>
      <c r="N256" s="194">
        <f t="shared" si="33"/>
        <v>0</v>
      </c>
      <c r="O256" s="194"/>
      <c r="P256" s="194"/>
      <c r="Q256" s="194"/>
    </row>
    <row r="257" spans="3:17" ht="22.9" customHeight="1">
      <c r="C257" s="148">
        <v>108</v>
      </c>
      <c r="D257" s="148" t="s">
        <v>133</v>
      </c>
      <c r="E257" s="149"/>
      <c r="F257" s="193" t="s">
        <v>409</v>
      </c>
      <c r="G257" s="193"/>
      <c r="H257" s="193"/>
      <c r="I257" s="193"/>
      <c r="J257" s="150" t="s">
        <v>404</v>
      </c>
      <c r="K257" s="151">
        <v>1</v>
      </c>
      <c r="L257" s="194"/>
      <c r="M257" s="194"/>
      <c r="N257" s="194">
        <f t="shared" si="33"/>
        <v>0</v>
      </c>
      <c r="O257" s="194"/>
      <c r="P257" s="194"/>
      <c r="Q257" s="194"/>
    </row>
    <row r="259" spans="3:17" ht="12.75" customHeight="1">
      <c r="C259" s="148">
        <v>109</v>
      </c>
      <c r="D259" s="148" t="s">
        <v>133</v>
      </c>
      <c r="E259" s="149"/>
      <c r="F259" s="193" t="s">
        <v>411</v>
      </c>
      <c r="G259" s="193"/>
      <c r="H259" s="193"/>
      <c r="I259" s="193"/>
      <c r="J259" s="148" t="s">
        <v>209</v>
      </c>
      <c r="K259" s="151">
        <v>8</v>
      </c>
      <c r="L259" s="194"/>
      <c r="M259" s="194"/>
      <c r="N259" s="194">
        <f>0.08*N246</f>
        <v>0</v>
      </c>
      <c r="O259" s="194"/>
      <c r="P259" s="194"/>
      <c r="Q259" s="194"/>
    </row>
    <row r="260" spans="3:17" ht="13.5">
      <c r="C260" s="201"/>
      <c r="D260" s="201"/>
      <c r="E260" s="201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</row>
    <row r="261" spans="3:17" ht="25.35" customHeight="1">
      <c r="C261" s="146"/>
      <c r="D261" s="146" t="s">
        <v>412</v>
      </c>
      <c r="E261" s="146"/>
      <c r="F261" s="146"/>
      <c r="G261" s="146"/>
      <c r="H261" s="146"/>
      <c r="I261" s="146"/>
      <c r="J261" s="146"/>
      <c r="K261" s="146"/>
      <c r="L261" s="146"/>
      <c r="N261" s="200">
        <f>SUM(N262,N265,N269)</f>
        <v>0</v>
      </c>
      <c r="O261" s="200"/>
      <c r="P261" s="200"/>
      <c r="Q261" s="200"/>
    </row>
    <row r="262" spans="3:17" ht="36" customHeight="1">
      <c r="C262" s="136"/>
      <c r="D262" s="146" t="s">
        <v>413</v>
      </c>
      <c r="E262" s="146"/>
      <c r="F262" s="146"/>
      <c r="G262" s="146"/>
      <c r="H262" s="146"/>
      <c r="I262" s="146"/>
      <c r="J262" s="146"/>
      <c r="K262" s="146"/>
      <c r="L262" s="146"/>
      <c r="M262" s="146"/>
      <c r="N262" s="192">
        <f>SUM(N263:N264)</f>
        <v>0</v>
      </c>
      <c r="O262" s="192"/>
      <c r="P262" s="192"/>
      <c r="Q262" s="192"/>
    </row>
    <row r="263" spans="3:17" ht="24" customHeight="1">
      <c r="C263" s="148">
        <v>110</v>
      </c>
      <c r="D263" s="148" t="s">
        <v>133</v>
      </c>
      <c r="E263" s="149"/>
      <c r="F263" s="193" t="s">
        <v>414</v>
      </c>
      <c r="G263" s="193"/>
      <c r="H263" s="193"/>
      <c r="I263" s="193"/>
      <c r="J263" s="150" t="s">
        <v>404</v>
      </c>
      <c r="K263" s="151">
        <v>1</v>
      </c>
      <c r="L263" s="194"/>
      <c r="M263" s="194"/>
      <c r="N263" s="194">
        <f>ROUND(L263*K263,2)</f>
        <v>0</v>
      </c>
      <c r="O263" s="194"/>
      <c r="P263" s="194"/>
      <c r="Q263" s="194"/>
    </row>
    <row r="264" spans="3:17" ht="22.9" customHeight="1">
      <c r="C264" s="148">
        <v>111</v>
      </c>
      <c r="D264" s="148" t="s">
        <v>133</v>
      </c>
      <c r="E264" s="149"/>
      <c r="F264" s="193" t="s">
        <v>415</v>
      </c>
      <c r="G264" s="193"/>
      <c r="H264" s="193"/>
      <c r="I264" s="193"/>
      <c r="J264" s="150" t="s">
        <v>404</v>
      </c>
      <c r="K264" s="151">
        <v>1</v>
      </c>
      <c r="L264" s="194"/>
      <c r="M264" s="194"/>
      <c r="N264" s="194">
        <f>ROUND(L264*K264,2)</f>
        <v>0</v>
      </c>
      <c r="O264" s="194"/>
      <c r="P264" s="194"/>
      <c r="Q264" s="194"/>
    </row>
    <row r="265" spans="3:17" ht="36.6" customHeight="1">
      <c r="C265" s="136"/>
      <c r="D265" s="146" t="s">
        <v>416</v>
      </c>
      <c r="E265" s="146"/>
      <c r="F265" s="168"/>
      <c r="G265" s="168"/>
      <c r="H265" s="168"/>
      <c r="I265" s="168"/>
      <c r="J265" s="146"/>
      <c r="K265" s="146"/>
      <c r="L265" s="146"/>
      <c r="M265" s="146"/>
      <c r="N265" s="192">
        <f>SUM(N266:N267)</f>
        <v>0</v>
      </c>
      <c r="O265" s="192"/>
      <c r="P265" s="192"/>
      <c r="Q265" s="192"/>
    </row>
    <row r="266" spans="3:17" ht="22.9" customHeight="1">
      <c r="C266" s="148">
        <v>112</v>
      </c>
      <c r="D266" s="148" t="s">
        <v>133</v>
      </c>
      <c r="E266" s="149"/>
      <c r="F266" s="193" t="s">
        <v>414</v>
      </c>
      <c r="G266" s="193"/>
      <c r="H266" s="193"/>
      <c r="I266" s="193"/>
      <c r="J266" s="150" t="s">
        <v>404</v>
      </c>
      <c r="K266" s="151">
        <v>1</v>
      </c>
      <c r="L266" s="194"/>
      <c r="M266" s="194"/>
      <c r="N266" s="194">
        <f>ROUND(L266*K266,2)</f>
        <v>0</v>
      </c>
      <c r="O266" s="194"/>
      <c r="P266" s="194"/>
      <c r="Q266" s="194"/>
    </row>
    <row r="267" spans="3:17" ht="22.9" customHeight="1">
      <c r="C267" s="148">
        <v>113</v>
      </c>
      <c r="D267" s="148" t="s">
        <v>133</v>
      </c>
      <c r="E267" s="149"/>
      <c r="F267" s="193" t="s">
        <v>415</v>
      </c>
      <c r="G267" s="193"/>
      <c r="H267" s="193"/>
      <c r="I267" s="193"/>
      <c r="J267" s="150" t="s">
        <v>404</v>
      </c>
      <c r="K267" s="151">
        <v>1</v>
      </c>
      <c r="L267" s="194"/>
      <c r="M267" s="194"/>
      <c r="N267" s="194">
        <f>ROUND(L267*K267,2)</f>
        <v>0</v>
      </c>
      <c r="O267" s="194"/>
      <c r="P267" s="194"/>
      <c r="Q267" s="194"/>
    </row>
    <row r="268" spans="6:9" ht="13.5">
      <c r="F268" s="169"/>
      <c r="G268" s="169"/>
      <c r="H268" s="169"/>
      <c r="I268" s="169"/>
    </row>
    <row r="269" spans="3:17" ht="12.75" customHeight="1">
      <c r="C269" s="148">
        <v>114</v>
      </c>
      <c r="D269" s="148" t="s">
        <v>133</v>
      </c>
      <c r="E269" s="149"/>
      <c r="F269" s="193" t="s">
        <v>411</v>
      </c>
      <c r="G269" s="193"/>
      <c r="H269" s="193"/>
      <c r="I269" s="193"/>
      <c r="J269" s="148" t="s">
        <v>209</v>
      </c>
      <c r="K269" s="151">
        <v>8</v>
      </c>
      <c r="L269" s="194"/>
      <c r="M269" s="194"/>
      <c r="N269" s="194">
        <f>0.08*N265</f>
        <v>0</v>
      </c>
      <c r="O269" s="194"/>
      <c r="P269" s="194"/>
      <c r="Q269" s="194"/>
    </row>
    <row r="270" spans="6:9" ht="13.5">
      <c r="F270" s="169"/>
      <c r="G270" s="169"/>
      <c r="H270" s="169"/>
      <c r="I270" s="169"/>
    </row>
    <row r="271" spans="4:17" ht="25.9" customHeight="1">
      <c r="D271" s="146" t="s">
        <v>116</v>
      </c>
      <c r="E271" s="146"/>
      <c r="F271" s="168"/>
      <c r="G271" s="168"/>
      <c r="H271" s="168"/>
      <c r="I271" s="168"/>
      <c r="J271" s="146"/>
      <c r="K271" s="146"/>
      <c r="L271" s="146"/>
      <c r="M271" s="146"/>
      <c r="N271" s="192">
        <f>SUM(N272,N273,N274,N275)</f>
        <v>0</v>
      </c>
      <c r="O271" s="192"/>
      <c r="P271" s="192"/>
      <c r="Q271" s="192"/>
    </row>
    <row r="272" spans="3:17" ht="12.75" customHeight="1">
      <c r="C272" s="148">
        <v>115</v>
      </c>
      <c r="D272" s="148" t="s">
        <v>133</v>
      </c>
      <c r="E272" s="149"/>
      <c r="F272" s="193" t="s">
        <v>417</v>
      </c>
      <c r="G272" s="193"/>
      <c r="H272" s="193"/>
      <c r="I272" s="193"/>
      <c r="J272" s="150" t="s">
        <v>418</v>
      </c>
      <c r="K272" s="151">
        <v>4</v>
      </c>
      <c r="L272" s="194"/>
      <c r="M272" s="194"/>
      <c r="N272" s="194">
        <f>ROUND(L272*K272,2)</f>
        <v>0</v>
      </c>
      <c r="O272" s="194"/>
      <c r="P272" s="194"/>
      <c r="Q272" s="194"/>
    </row>
    <row r="273" spans="3:17" ht="12.75" customHeight="1">
      <c r="C273" s="148">
        <v>116</v>
      </c>
      <c r="D273" s="148" t="s">
        <v>133</v>
      </c>
      <c r="E273" s="149"/>
      <c r="F273" s="193" t="s">
        <v>419</v>
      </c>
      <c r="G273" s="193"/>
      <c r="H273" s="193"/>
      <c r="I273" s="193"/>
      <c r="J273" s="150" t="s">
        <v>418</v>
      </c>
      <c r="K273" s="151">
        <v>1</v>
      </c>
      <c r="L273" s="194"/>
      <c r="M273" s="194"/>
      <c r="N273" s="194">
        <f>ROUND(L273*K273,2)</f>
        <v>0</v>
      </c>
      <c r="O273" s="194"/>
      <c r="P273" s="194"/>
      <c r="Q273" s="194"/>
    </row>
    <row r="274" spans="3:17" ht="12.75" customHeight="1">
      <c r="C274" s="148">
        <v>117</v>
      </c>
      <c r="D274" s="148" t="s">
        <v>133</v>
      </c>
      <c r="E274" s="149"/>
      <c r="F274" s="193" t="s">
        <v>420</v>
      </c>
      <c r="G274" s="193"/>
      <c r="H274" s="193"/>
      <c r="I274" s="193"/>
      <c r="J274" s="150" t="s">
        <v>418</v>
      </c>
      <c r="K274" s="151">
        <v>2</v>
      </c>
      <c r="L274" s="194"/>
      <c r="M274" s="194"/>
      <c r="N274" s="194">
        <f>ROUND(L274*K274,2)</f>
        <v>0</v>
      </c>
      <c r="O274" s="194"/>
      <c r="P274" s="194"/>
      <c r="Q274" s="194"/>
    </row>
    <row r="275" spans="3:17" ht="22.9" customHeight="1">
      <c r="C275" s="148">
        <v>118</v>
      </c>
      <c r="D275" s="148" t="s">
        <v>133</v>
      </c>
      <c r="E275" s="149"/>
      <c r="F275" s="193" t="s">
        <v>421</v>
      </c>
      <c r="G275" s="193"/>
      <c r="H275" s="193"/>
      <c r="I275" s="193"/>
      <c r="J275" s="150" t="s">
        <v>418</v>
      </c>
      <c r="K275" s="151">
        <v>6</v>
      </c>
      <c r="L275" s="194"/>
      <c r="M275" s="194"/>
      <c r="N275" s="194">
        <f>ROUND(L275*K275,2)</f>
        <v>0</v>
      </c>
      <c r="O275" s="194"/>
      <c r="P275" s="194"/>
      <c r="Q275" s="194"/>
    </row>
  </sheetData>
  <mergeCells count="448">
    <mergeCell ref="F274:I274"/>
    <mergeCell ref="L274:M274"/>
    <mergeCell ref="N274:Q274"/>
    <mergeCell ref="F275:I275"/>
    <mergeCell ref="L275:M275"/>
    <mergeCell ref="N275:Q275"/>
    <mergeCell ref="F269:I269"/>
    <mergeCell ref="L269:M269"/>
    <mergeCell ref="N269:Q269"/>
    <mergeCell ref="N271:Q271"/>
    <mergeCell ref="F272:I272"/>
    <mergeCell ref="L272:M272"/>
    <mergeCell ref="N272:Q272"/>
    <mergeCell ref="F273:I273"/>
    <mergeCell ref="L273:M273"/>
    <mergeCell ref="N273:Q273"/>
    <mergeCell ref="F264:I264"/>
    <mergeCell ref="L264:M264"/>
    <mergeCell ref="N264:Q264"/>
    <mergeCell ref="N265:Q265"/>
    <mergeCell ref="F266:I266"/>
    <mergeCell ref="L266:M266"/>
    <mergeCell ref="N266:Q266"/>
    <mergeCell ref="F267:I267"/>
    <mergeCell ref="L267:M267"/>
    <mergeCell ref="N267:Q267"/>
    <mergeCell ref="F259:I259"/>
    <mergeCell ref="L259:M259"/>
    <mergeCell ref="N259:Q259"/>
    <mergeCell ref="C260:Q260"/>
    <mergeCell ref="N261:Q261"/>
    <mergeCell ref="N262:Q262"/>
    <mergeCell ref="F263:I263"/>
    <mergeCell ref="L263:M263"/>
    <mergeCell ref="N263:Q263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5:I245"/>
    <mergeCell ref="L245:M245"/>
    <mergeCell ref="N245:Q245"/>
    <mergeCell ref="N246:Q246"/>
    <mergeCell ref="F247:I247"/>
    <mergeCell ref="L247:M247"/>
    <mergeCell ref="N247:Q247"/>
    <mergeCell ref="F248:I248"/>
    <mergeCell ref="L248:M248"/>
    <mergeCell ref="N248:Q248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0:I230"/>
    <mergeCell ref="L230:M230"/>
    <mergeCell ref="N230:Q230"/>
    <mergeCell ref="N231:Q231"/>
    <mergeCell ref="N233:Q233"/>
    <mergeCell ref="N234:Q234"/>
    <mergeCell ref="F235:I235"/>
    <mergeCell ref="L235:M235"/>
    <mergeCell ref="N235:Q235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2:I212"/>
    <mergeCell ref="L212:M212"/>
    <mergeCell ref="N212:Q212"/>
    <mergeCell ref="N213:Q213"/>
    <mergeCell ref="F214:I214"/>
    <mergeCell ref="L214:M214"/>
    <mergeCell ref="N214:Q214"/>
    <mergeCell ref="F215:I215"/>
    <mergeCell ref="L215:M215"/>
    <mergeCell ref="N215:Q215"/>
    <mergeCell ref="F208:I208"/>
    <mergeCell ref="L208:M208"/>
    <mergeCell ref="N208:Q208"/>
    <mergeCell ref="F209:I209"/>
    <mergeCell ref="L209:M209"/>
    <mergeCell ref="N209:Q209"/>
    <mergeCell ref="N210:Q210"/>
    <mergeCell ref="F211:I211"/>
    <mergeCell ref="L211:M211"/>
    <mergeCell ref="N211:Q211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78:I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N170:Q170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1:I161"/>
    <mergeCell ref="L161:M161"/>
    <mergeCell ref="N161:Q161"/>
    <mergeCell ref="N162:Q162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N149:Q149"/>
    <mergeCell ref="F150:I150"/>
    <mergeCell ref="L150:M150"/>
    <mergeCell ref="N150:Q150"/>
    <mergeCell ref="F142:I142"/>
    <mergeCell ref="L142:M142"/>
    <mergeCell ref="N142:Q142"/>
    <mergeCell ref="N143:Q143"/>
    <mergeCell ref="F144:I144"/>
    <mergeCell ref="L144:M144"/>
    <mergeCell ref="N144:Q144"/>
    <mergeCell ref="N145:Q145"/>
    <mergeCell ref="N146:Q146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N137:Q137"/>
    <mergeCell ref="F138:I138"/>
    <mergeCell ref="L138:M138"/>
    <mergeCell ref="N138:Q138"/>
    <mergeCell ref="F131:I131"/>
    <mergeCell ref="L131:M131"/>
    <mergeCell ref="N131:Q131"/>
    <mergeCell ref="N132:Q132"/>
    <mergeCell ref="F133:I133"/>
    <mergeCell ref="L133:M133"/>
    <mergeCell ref="N133:Q133"/>
    <mergeCell ref="F134:I134"/>
    <mergeCell ref="L134:M134"/>
    <mergeCell ref="N134:Q134"/>
    <mergeCell ref="N125:Q125"/>
    <mergeCell ref="N126:Q126"/>
    <mergeCell ref="N127:Q127"/>
    <mergeCell ref="F128:I128"/>
    <mergeCell ref="L128:M128"/>
    <mergeCell ref="N128:Q128"/>
    <mergeCell ref="N129:Q129"/>
    <mergeCell ref="F130:I130"/>
    <mergeCell ref="L130:M130"/>
    <mergeCell ref="N130:Q130"/>
    <mergeCell ref="N107:Q107"/>
    <mergeCell ref="L109:Q109"/>
    <mergeCell ref="C115:Q115"/>
    <mergeCell ref="F117:P117"/>
    <mergeCell ref="M119:P119"/>
    <mergeCell ref="M121:Q121"/>
    <mergeCell ref="M122:Q122"/>
    <mergeCell ref="F124:I124"/>
    <mergeCell ref="L124:M124"/>
    <mergeCell ref="N124:Q124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1:K1"/>
    <mergeCell ref="C2:Q2"/>
    <mergeCell ref="S2:AC2"/>
    <mergeCell ref="C4:Q4"/>
    <mergeCell ref="F6:P6"/>
    <mergeCell ref="O8:P8"/>
    <mergeCell ref="O10:P10"/>
    <mergeCell ref="O11:P11"/>
    <mergeCell ref="O13:P13"/>
  </mergeCells>
  <hyperlinks>
    <hyperlink ref="F1" location="C2" display="1) Krycí list rozpočtu"/>
    <hyperlink ref="H1" location="C85" display="2) Rekapitulace rozpočtu"/>
    <hyperlink ref="L1" location="C120" display="3) Rozpočet"/>
    <hyperlink ref="S1" location="'Rekapitulace stavby'!C2" display="Rekapitulace stavby"/>
  </hyperlinks>
  <printOptions/>
  <pageMargins left="0.583333333333333" right="0.583333333333333" top="0.5" bottom="0.466666666666667" header="0.511805555555555" footer="0"/>
  <pageSetup fitToHeight="100" fitToWidth="1" horizontalDpi="300" verticalDpi="3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notebook-Sembe\Jana</dc:creator>
  <cp:keywords/>
  <dc:description/>
  <cp:lastModifiedBy>Lenka David</cp:lastModifiedBy>
  <dcterms:created xsi:type="dcterms:W3CDTF">2017-12-12T13:13:57Z</dcterms:created>
  <dcterms:modified xsi:type="dcterms:W3CDTF">2017-12-28T10:42:07Z</dcterms:modified>
  <cp:category/>
  <cp:version/>
  <cp:contentType/>
  <cp:contentStatus/>
  <cp:revision>6</cp:revision>
</cp:coreProperties>
</file>