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960" windowHeight="13170" activeTab="0"/>
  </bookViews>
  <sheets>
    <sheet name="Krycí list" sheetId="1" r:id="rId1"/>
    <sheet name="Rekapitulace" sheetId="2" r:id="rId2"/>
    <sheet name="fitness_etapa1" sheetId="3" r:id="rId3"/>
    <sheet name="parkour_etapa2" sheetId="4" r:id="rId4"/>
  </sheets>
  <externalReferences>
    <externalReference r:id="rId7"/>
  </externalReferences>
  <definedNames>
    <definedName name="BPK1">'[1]Položky'!#REF!</definedName>
    <definedName name="BPK2">'[1]Položky'!#REF!</definedName>
    <definedName name="BPK3">'[1]Položky'!#REF!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'Rekapitulace'!$G$9</definedName>
    <definedName name="Dodavka0">'[1]Položky'!#REF!</definedName>
    <definedName name="HSV">'Rekapitulace'!$E$9</definedName>
    <definedName name="HSV0">'[1]Položky'!#REF!</definedName>
    <definedName name="HZS">'Rekapitulace'!$I$9</definedName>
    <definedName name="HZS0">'[1]Položky'!#REF!</definedName>
    <definedName name="JKSO">'Krycí list'!$F$5</definedName>
    <definedName name="MJ">'Krycí list'!$G$5</definedName>
    <definedName name="Mont">'Rekapitulace'!$H$9</definedName>
    <definedName name="Montaz0">'[1]Položky'!#REF!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1">'Rekapitulace'!$1:$6</definedName>
    <definedName name="Objednatel">'Krycí list'!$C$9</definedName>
    <definedName name="_xlnm.Print_Area" localSheetId="2">'fitness_etapa1'!$A$1:$F$30</definedName>
    <definedName name="_xlnm.Print_Area" localSheetId="0">'Krycí list'!$A$1:$G$45</definedName>
    <definedName name="_xlnm.Print_Area" localSheetId="3">'parkour_etapa2'!$A$1:$F$32</definedName>
    <definedName name="_xlnm.Print_Area" localSheetId="1">'Rekapitulace'!$A$1:$I$23</definedName>
    <definedName name="PocetMJ">'Krycí list'!$G$8</definedName>
    <definedName name="Poznamka">'Krycí list'!$B$37</definedName>
    <definedName name="Projektant">'Krycí list'!$C$8</definedName>
    <definedName name="PSV">'Rekapitulace'!$F$9</definedName>
    <definedName name="PSV0">'[1]Položky'!#REF!</definedName>
    <definedName name="SazbaDPH1">'Krycí list'!$C$30</definedName>
    <definedName name="SazbaDPH2">'Krycí list'!$C$32</definedName>
    <definedName name="Typ">'[1]Položky'!#REF!</definedName>
    <definedName name="VRN">'Rekapitulace'!$H$22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<sst xmlns="http://schemas.openxmlformats.org/spreadsheetml/2006/main" count="210" uniqueCount="118">
  <si>
    <t>Zařazení</t>
  </si>
  <si>
    <t>MJ</t>
  </si>
  <si>
    <t>Množství</t>
  </si>
  <si>
    <t>Jednotková cena</t>
  </si>
  <si>
    <t>m</t>
  </si>
  <si>
    <t>m2</t>
  </si>
  <si>
    <t>m3</t>
  </si>
  <si>
    <t>Hloubení jamek pro osazení cvičebních prvků (patky + základové desky)</t>
  </si>
  <si>
    <t>t</t>
  </si>
  <si>
    <t>kpl</t>
  </si>
  <si>
    <t>Celkem bez DPH</t>
  </si>
  <si>
    <t>DPH 21%</t>
  </si>
  <si>
    <t>Celkem s DPH</t>
  </si>
  <si>
    <t>ks</t>
  </si>
  <si>
    <t>Patky ze ZB tvárnic 500/500/250 vyplněné betonem</t>
  </si>
  <si>
    <t>vybourání asfalto-betonu v rýhách 140mm</t>
  </si>
  <si>
    <t>Vybourání stávajícího asfalto-betonového krytu tl. 10-15 cm</t>
  </si>
  <si>
    <t>důkladné očištění celé stávající asfaltové plochy  (zemina, trávní nálet) 28x25m</t>
  </si>
  <si>
    <t xml:space="preserve">proříznutí stávající asfalto-betonové plochy pro tři příčné drenážný rýhy  šířka 350 mm </t>
  </si>
  <si>
    <t>hloubení drenážních rýh hl. 350mm  (celkem hl. 500mm)- š. 350mm</t>
  </si>
  <si>
    <t>nakládka a odvoz odpadu z očištění plochy, suti a výkopku na skládku vč. poplatku za uložení</t>
  </si>
  <si>
    <t>zásyp rýh kamenivem do úrovně výšky plochy asfaltu vč. důkladného hutnění</t>
  </si>
  <si>
    <t>vyříznutí ukončovací drážky povrchu po obvodu stávající asfaltové plochy</t>
  </si>
  <si>
    <t xml:space="preserve">penetrace stávajícího podkadu PU primerem </t>
  </si>
  <si>
    <t>lajnování</t>
  </si>
  <si>
    <t>Srovnání stávajícího podkladu pro betonové patky</t>
  </si>
  <si>
    <t>dodávka a pokládka litý bezpečnostní PUR povrch - výška pádu 1,6m</t>
  </si>
  <si>
    <t>dodávka + montáž fitness stanice č.1</t>
  </si>
  <si>
    <t>dodávka + montáž fitness stanice č.2</t>
  </si>
  <si>
    <t>dodávka + montáž fitness stanice č.3</t>
  </si>
  <si>
    <t>dodávka + montáž fitness stanice č.4</t>
  </si>
  <si>
    <t>dodávka + montáž odpadkový koš</t>
  </si>
  <si>
    <t>dodávka + montáž infocedule</t>
  </si>
  <si>
    <t>Základové patky z betonu prostého C16/20 pro cvičební prvky a mobiliář</t>
  </si>
  <si>
    <t>dodávka + montáž dubových hranolů 0,3x0,3x3,0m vč kotvení</t>
  </si>
  <si>
    <t xml:space="preserve">vyrovnávací elastická podložka průměrná vrstva 15-20mm (vyrovnání stávajícího podkladu) </t>
  </si>
  <si>
    <t>dodávka + montáž parkourových sestav</t>
  </si>
  <si>
    <t>dodávka a pokládka litý bezpečnostní PUR povrch - výška pádu 1,9 m</t>
  </si>
  <si>
    <t xml:space="preserve">Základové patky z betonu prostého C16/20 </t>
  </si>
  <si>
    <t>řezání asfalto-betonu hl. do 15 cm pro patky cvičebních prvků + mobiliáře</t>
  </si>
  <si>
    <t>Podklad z kameniva hrubého drceného (frakce 0-4) tl. 30 mm po zhutnění, vč. zhutnění</t>
  </si>
  <si>
    <t>Podklad z kameniva hrubého drceného (frakce 0-32) tl. 80-120 mm po zhutnění, vč. zhutnění</t>
  </si>
  <si>
    <t>Lože pod základové desky z kameniva 16/32 tl. 150mm po zhutnění, vč. zhutnění</t>
  </si>
  <si>
    <t>REVITALIZACE PLOCHY V ULICI LAUDOVA, Parc.č. 1142/88, k.ú. Řepy</t>
  </si>
  <si>
    <t>1.etapa</t>
  </si>
  <si>
    <t>2.etapa</t>
  </si>
  <si>
    <t>Stavební práce</t>
  </si>
  <si>
    <t>Nové cvičební prvky</t>
  </si>
  <si>
    <t>Nový litý bezpečností povrch</t>
  </si>
  <si>
    <t>Rozpočet:</t>
  </si>
  <si>
    <t>Objekt :</t>
  </si>
  <si>
    <t>Název objektu :</t>
  </si>
  <si>
    <t>JKSO :</t>
  </si>
  <si>
    <t>Stavba :</t>
  </si>
  <si>
    <t>Název stavby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</si>
  <si>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</si>
  <si>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</si>
  <si>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</si>
  <si>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</si>
  <si>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</si>
  <si>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</si>
  <si>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</si>
  <si>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</si>
  <si>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</si>
  <si>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</si>
  <si>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</si>
  <si>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</si>
  <si>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</si>
  <si>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</si>
  <si>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</si>
  <si>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</si>
  <si>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</si>
  <si>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</si>
  <si>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</si>
  <si>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</si>
  <si>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</si>
  <si>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</si>
  <si>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</si>
  <si>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</si>
  <si>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</si>
  <si>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</si>
  <si>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</si>
  <si>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</si>
  <si>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</si>
  <si>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</si>
  <si>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</si>
  <si>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</si>
  <si>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</si>
  <si>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</si>
  <si>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</si>
  <si>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</si>
  <si>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 xml:space="preserve"> 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</si>
  <si>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</si>
  <si>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</si>
  <si>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</si>
  <si>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</si>
  <si>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</si>
  <si>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</si>
  <si>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</si>
  <si>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</si>
  <si>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</si>
  <si>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</si>
  <si>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</si>
  <si>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</si>
  <si>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</si>
  <si>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</si>
  <si>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</si>
  <si>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</si>
  <si>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</si>
  <si>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</si>
  <si>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</si>
  <si>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</si>
  <si>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</si>
  <si>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</si>
  <si>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>fitness_etapa_1</t>
  </si>
  <si>
    <t>parkour_etapa_2</t>
  </si>
  <si>
    <t>Základové desky ze ŽB C20/25 vyztužen KARI sítěmi 6/6 - 100/100 mm při horním a spodním povrchu</t>
  </si>
  <si>
    <t>SLEPÝ ROZPOČET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</si>
</sst>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&quot; Kč&quot;;#,##0&quot; Kč&quot;"/>
    <numFmt numFmtId="166" formatCode="dd/mm/yy"/>
    <numFmt numFmtId="167" formatCode="0.0"/>
    <numFmt numFmtId="168" formatCode="#,##0\ &quot;Kč&quot;"/>
  </numFmts>
  <fonts count="53">
    <font>
      <sz val="10"/>
      <color indexed="8"/>
      <name val="Arial CE"/>
      <family val="0"/>
    </font>
    <font>
      <sz val="11"/>
      <color indexed="8"/>
      <name val="Helvetica"/>
      <family val="2"/>
    </font>
    <font>
      <b/>
      <sz val="12"/>
      <color indexed="8"/>
      <name val="Arial CE"/>
      <family val="0"/>
    </font>
    <font>
      <b/>
      <sz val="10"/>
      <color indexed="9"/>
      <name val="Arial"/>
      <family val="2"/>
    </font>
    <font>
      <b/>
      <sz val="10"/>
      <color indexed="8"/>
      <name val="Arial CE"/>
      <family val="0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2"/>
      <color indexed="8"/>
      <name val="Arial CE"/>
      <family val="0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0"/>
    </font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1"/>
      <color indexed="9"/>
      <name val="Helvetica"/>
      <family val="2"/>
    </font>
    <font>
      <b/>
      <sz val="11"/>
      <color indexed="8"/>
      <name val="Helvetica"/>
      <family val="2"/>
    </font>
    <font>
      <sz val="11"/>
      <color indexed="20"/>
      <name val="Helvetica"/>
      <family val="2"/>
    </font>
    <font>
      <b/>
      <sz val="11"/>
      <color indexed="9"/>
      <name val="Helvetica"/>
      <family val="2"/>
    </font>
    <font>
      <b/>
      <sz val="15"/>
      <color indexed="10"/>
      <name val="Helvetica"/>
      <family val="2"/>
    </font>
    <font>
      <b/>
      <sz val="13"/>
      <color indexed="10"/>
      <name val="Helvetica"/>
      <family val="2"/>
    </font>
    <font>
      <b/>
      <sz val="11"/>
      <color indexed="10"/>
      <name val="Helvetica"/>
      <family val="2"/>
    </font>
    <font>
      <sz val="18"/>
      <color indexed="10"/>
      <name val="Helvetica"/>
      <family val="2"/>
    </font>
    <font>
      <sz val="11"/>
      <color indexed="60"/>
      <name val="Helvetica"/>
      <family val="2"/>
    </font>
    <font>
      <sz val="11"/>
      <color indexed="52"/>
      <name val="Helvetica"/>
      <family val="2"/>
    </font>
    <font>
      <sz val="11"/>
      <color indexed="58"/>
      <name val="Helvetica"/>
      <family val="2"/>
    </font>
    <font>
      <sz val="11"/>
      <color indexed="18"/>
      <name val="Helvetica"/>
      <family val="2"/>
    </font>
    <font>
      <sz val="11"/>
      <color indexed="62"/>
      <name val="Helvetica"/>
      <family val="2"/>
    </font>
    <font>
      <b/>
      <sz val="11"/>
      <color indexed="52"/>
      <name val="Helvetica"/>
      <family val="2"/>
    </font>
    <font>
      <b/>
      <sz val="11"/>
      <color indexed="63"/>
      <name val="Helvetica"/>
      <family val="2"/>
    </font>
    <font>
      <i/>
      <sz val="11"/>
      <color indexed="23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b/>
      <sz val="11"/>
      <color theme="1"/>
      <name val="Helvetica"/>
      <family val="2"/>
    </font>
    <font>
      <sz val="11"/>
      <color rgb="FF9C0006"/>
      <name val="Helvetica"/>
      <family val="2"/>
    </font>
    <font>
      <b/>
      <sz val="11"/>
      <color theme="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sz val="18"/>
      <color theme="3"/>
      <name val="Helvetica"/>
      <family val="2"/>
    </font>
    <font>
      <sz val="11"/>
      <color rgb="FF9C6500"/>
      <name val="Helvetica"/>
      <family val="2"/>
    </font>
    <font>
      <sz val="11"/>
      <color rgb="FFFA7D00"/>
      <name val="Helvetica"/>
      <family val="2"/>
    </font>
    <font>
      <sz val="11"/>
      <color rgb="FF006100"/>
      <name val="Helvetica"/>
      <family val="2"/>
    </font>
    <font>
      <sz val="11"/>
      <color rgb="FFFF0000"/>
      <name val="Helvetica"/>
      <family val="2"/>
    </font>
    <font>
      <sz val="11"/>
      <color rgb="FF3F3F76"/>
      <name val="Helvetica"/>
      <family val="2"/>
    </font>
    <font>
      <b/>
      <sz val="11"/>
      <color rgb="FFFA7D00"/>
      <name val="Helvetica"/>
      <family val="2"/>
    </font>
    <font>
      <b/>
      <sz val="11"/>
      <color rgb="FF3F3F3F"/>
      <name val="Helvetica"/>
      <family val="2"/>
    </font>
    <font>
      <i/>
      <sz val="11"/>
      <color rgb="FF7F7F7F"/>
      <name val="Helvetic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10"/>
      </left>
      <right style="thin">
        <color indexed="10"/>
      </right>
      <top style="hair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9"/>
      </left>
      <right style="thin">
        <color indexed="9"/>
      </right>
      <top style="hair">
        <color indexed="8"/>
      </top>
      <bottom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horizontal="left"/>
    </xf>
    <xf numFmtId="165" fontId="7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9" fillId="0" borderId="0" xfId="0" applyFont="1" applyAlignment="1">
      <alignment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2" fillId="0" borderId="0" xfId="46" applyFont="1" applyAlignment="1">
      <alignment horizontal="centerContinuous" vertical="top"/>
      <protection/>
    </xf>
    <xf numFmtId="0" fontId="11" fillId="0" borderId="0" xfId="46" applyAlignment="1">
      <alignment horizontal="centerContinuous"/>
      <protection/>
    </xf>
    <xf numFmtId="0" fontId="11" fillId="0" borderId="0" xfId="46">
      <alignment/>
      <protection/>
    </xf>
    <xf numFmtId="0" fontId="11" fillId="0" borderId="18" xfId="46" applyFont="1" applyBorder="1" applyAlignment="1">
      <alignment horizontal="left"/>
      <protection/>
    </xf>
    <xf numFmtId="0" fontId="11" fillId="0" borderId="19" xfId="46" applyBorder="1" applyAlignment="1">
      <alignment horizontal="centerContinuous"/>
      <protection/>
    </xf>
    <xf numFmtId="0" fontId="13" fillId="0" borderId="20" xfId="46" applyFont="1" applyBorder="1" applyAlignment="1">
      <alignment horizontal="left"/>
      <protection/>
    </xf>
    <xf numFmtId="0" fontId="13" fillId="0" borderId="19" xfId="46" applyFont="1" applyBorder="1" applyAlignment="1">
      <alignment horizontal="left"/>
      <protection/>
    </xf>
    <xf numFmtId="0" fontId="11" fillId="0" borderId="21" xfId="46" applyBorder="1" applyAlignment="1">
      <alignment horizontal="centerContinuous"/>
      <protection/>
    </xf>
    <xf numFmtId="0" fontId="11" fillId="0" borderId="22" xfId="46" applyBorder="1">
      <alignment/>
      <protection/>
    </xf>
    <xf numFmtId="0" fontId="11" fillId="0" borderId="23" xfId="46" applyBorder="1">
      <alignment/>
      <protection/>
    </xf>
    <xf numFmtId="0" fontId="11" fillId="0" borderId="24" xfId="46" applyBorder="1">
      <alignment/>
      <protection/>
    </xf>
    <xf numFmtId="0" fontId="11" fillId="0" borderId="25" xfId="46" applyBorder="1">
      <alignment/>
      <protection/>
    </xf>
    <xf numFmtId="0" fontId="11" fillId="0" borderId="26" xfId="46" applyBorder="1">
      <alignment/>
      <protection/>
    </xf>
    <xf numFmtId="0" fontId="11" fillId="0" borderId="0" xfId="46" applyBorder="1">
      <alignment/>
      <protection/>
    </xf>
    <xf numFmtId="0" fontId="11" fillId="0" borderId="27" xfId="46" applyBorder="1">
      <alignment/>
      <protection/>
    </xf>
    <xf numFmtId="49" fontId="14" fillId="33" borderId="25" xfId="46" applyNumberFormat="1" applyFont="1" applyFill="1" applyBorder="1">
      <alignment/>
      <protection/>
    </xf>
    <xf numFmtId="49" fontId="11" fillId="33" borderId="26" xfId="46" applyNumberFormat="1" applyFill="1" applyBorder="1">
      <alignment/>
      <protection/>
    </xf>
    <xf numFmtId="0" fontId="15" fillId="33" borderId="0" xfId="46" applyFont="1" applyFill="1" applyBorder="1">
      <alignment/>
      <protection/>
    </xf>
    <xf numFmtId="0" fontId="11" fillId="33" borderId="0" xfId="46" applyFill="1" applyBorder="1">
      <alignment/>
      <protection/>
    </xf>
    <xf numFmtId="0" fontId="11" fillId="0" borderId="28" xfId="46" applyBorder="1">
      <alignment/>
      <protection/>
    </xf>
    <xf numFmtId="0" fontId="11" fillId="0" borderId="29" xfId="46" applyBorder="1">
      <alignment/>
      <protection/>
    </xf>
    <xf numFmtId="0" fontId="11" fillId="0" borderId="30" xfId="46" applyBorder="1">
      <alignment/>
      <protection/>
    </xf>
    <xf numFmtId="0" fontId="11" fillId="0" borderId="31" xfId="46" applyBorder="1">
      <alignment/>
      <protection/>
    </xf>
    <xf numFmtId="0" fontId="11" fillId="0" borderId="32" xfId="46" applyBorder="1">
      <alignment/>
      <protection/>
    </xf>
    <xf numFmtId="0" fontId="11" fillId="0" borderId="31" xfId="46" applyNumberFormat="1" applyBorder="1">
      <alignment/>
      <protection/>
    </xf>
    <xf numFmtId="0" fontId="11" fillId="0" borderId="30" xfId="46" applyNumberFormat="1" applyBorder="1">
      <alignment/>
      <protection/>
    </xf>
    <xf numFmtId="0" fontId="11" fillId="0" borderId="32" xfId="46" applyNumberFormat="1" applyBorder="1">
      <alignment/>
      <protection/>
    </xf>
    <xf numFmtId="0" fontId="11" fillId="0" borderId="0" xfId="46" applyNumberFormat="1">
      <alignment/>
      <protection/>
    </xf>
    <xf numFmtId="3" fontId="11" fillId="0" borderId="32" xfId="46" applyNumberFormat="1" applyBorder="1">
      <alignment/>
      <protection/>
    </xf>
    <xf numFmtId="0" fontId="11" fillId="0" borderId="33" xfId="46" applyBorder="1">
      <alignment/>
      <protection/>
    </xf>
    <xf numFmtId="0" fontId="11" fillId="0" borderId="34" xfId="46" applyBorder="1">
      <alignment/>
      <protection/>
    </xf>
    <xf numFmtId="0" fontId="11" fillId="0" borderId="35" xfId="46" applyBorder="1">
      <alignment/>
      <protection/>
    </xf>
    <xf numFmtId="0" fontId="11" fillId="0" borderId="36" xfId="46" applyBorder="1">
      <alignment/>
      <protection/>
    </xf>
    <xf numFmtId="0" fontId="11" fillId="0" borderId="37" xfId="46" applyBorder="1">
      <alignment/>
      <protection/>
    </xf>
    <xf numFmtId="3" fontId="11" fillId="0" borderId="0" xfId="46" applyNumberFormat="1">
      <alignment/>
      <protection/>
    </xf>
    <xf numFmtId="0" fontId="13" fillId="0" borderId="38" xfId="46" applyFont="1" applyBorder="1" applyAlignment="1">
      <alignment horizontal="left"/>
      <protection/>
    </xf>
    <xf numFmtId="0" fontId="11" fillId="0" borderId="39" xfId="46" applyBorder="1" applyAlignment="1">
      <alignment horizontal="left"/>
      <protection/>
    </xf>
    <xf numFmtId="0" fontId="11" fillId="0" borderId="40" xfId="46" applyBorder="1" applyAlignment="1">
      <alignment horizontal="centerContinuous"/>
      <protection/>
    </xf>
    <xf numFmtId="0" fontId="13" fillId="0" borderId="39" xfId="46" applyFont="1" applyBorder="1" applyAlignment="1">
      <alignment horizontal="centerContinuous"/>
      <protection/>
    </xf>
    <xf numFmtId="0" fontId="11" fillId="0" borderId="39" xfId="46" applyBorder="1" applyAlignment="1">
      <alignment horizontal="centerContinuous"/>
      <protection/>
    </xf>
    <xf numFmtId="0" fontId="11" fillId="0" borderId="41" xfId="46" applyBorder="1">
      <alignment/>
      <protection/>
    </xf>
    <xf numFmtId="3" fontId="11" fillId="0" borderId="42" xfId="46" applyNumberFormat="1" applyBorder="1">
      <alignment/>
      <protection/>
    </xf>
    <xf numFmtId="0" fontId="11" fillId="0" borderId="43" xfId="46" applyBorder="1">
      <alignment/>
      <protection/>
    </xf>
    <xf numFmtId="3" fontId="11" fillId="0" borderId="44" xfId="46" applyNumberFormat="1" applyBorder="1">
      <alignment/>
      <protection/>
    </xf>
    <xf numFmtId="0" fontId="11" fillId="0" borderId="45" xfId="46" applyBorder="1">
      <alignment/>
      <protection/>
    </xf>
    <xf numFmtId="3" fontId="11" fillId="0" borderId="34" xfId="46" applyNumberFormat="1" applyBorder="1">
      <alignment/>
      <protection/>
    </xf>
    <xf numFmtId="0" fontId="11" fillId="0" borderId="46" xfId="46" applyBorder="1">
      <alignment/>
      <protection/>
    </xf>
    <xf numFmtId="0" fontId="11" fillId="0" borderId="47" xfId="46" applyBorder="1">
      <alignment/>
      <protection/>
    </xf>
    <xf numFmtId="0" fontId="11" fillId="0" borderId="48" xfId="46" applyBorder="1">
      <alignment/>
      <protection/>
    </xf>
    <xf numFmtId="0" fontId="11" fillId="0" borderId="33" xfId="46" applyFont="1" applyBorder="1">
      <alignment/>
      <protection/>
    </xf>
    <xf numFmtId="3" fontId="11" fillId="0" borderId="49" xfId="46" applyNumberFormat="1" applyBorder="1">
      <alignment/>
      <protection/>
    </xf>
    <xf numFmtId="0" fontId="11" fillId="0" borderId="50" xfId="46" applyBorder="1">
      <alignment/>
      <protection/>
    </xf>
    <xf numFmtId="3" fontId="11" fillId="0" borderId="51" xfId="46" applyNumberFormat="1" applyBorder="1">
      <alignment/>
      <protection/>
    </xf>
    <xf numFmtId="0" fontId="11" fillId="0" borderId="52" xfId="46" applyBorder="1">
      <alignment/>
      <protection/>
    </xf>
    <xf numFmtId="0" fontId="11" fillId="0" borderId="18" xfId="46" applyBorder="1">
      <alignment/>
      <protection/>
    </xf>
    <xf numFmtId="0" fontId="11" fillId="0" borderId="19" xfId="46" applyBorder="1">
      <alignment/>
      <protection/>
    </xf>
    <xf numFmtId="0" fontId="11" fillId="0" borderId="20" xfId="46" applyBorder="1">
      <alignment/>
      <protection/>
    </xf>
    <xf numFmtId="0" fontId="11" fillId="0" borderId="21" xfId="46" applyBorder="1">
      <alignment/>
      <protection/>
    </xf>
    <xf numFmtId="0" fontId="11" fillId="0" borderId="0" xfId="46" applyBorder="1" applyAlignment="1">
      <alignment horizontal="right"/>
      <protection/>
    </xf>
    <xf numFmtId="166" fontId="11" fillId="0" borderId="0" xfId="46" applyNumberFormat="1" applyBorder="1">
      <alignment/>
      <protection/>
    </xf>
    <xf numFmtId="167" fontId="11" fillId="0" borderId="31" xfId="46" applyNumberFormat="1" applyBorder="1" applyAlignment="1">
      <alignment horizontal="right"/>
      <protection/>
    </xf>
    <xf numFmtId="168" fontId="11" fillId="0" borderId="34" xfId="46" applyNumberFormat="1" applyBorder="1">
      <alignment/>
      <protection/>
    </xf>
    <xf numFmtId="168" fontId="11" fillId="0" borderId="0" xfId="46" applyNumberFormat="1" applyBorder="1">
      <alignment/>
      <protection/>
    </xf>
    <xf numFmtId="0" fontId="17" fillId="33" borderId="50" xfId="46" applyFont="1" applyFill="1" applyBorder="1">
      <alignment/>
      <protection/>
    </xf>
    <xf numFmtId="0" fontId="17" fillId="33" borderId="51" xfId="46" applyFont="1" applyFill="1" applyBorder="1">
      <alignment/>
      <protection/>
    </xf>
    <xf numFmtId="0" fontId="17" fillId="33" borderId="53" xfId="46" applyFont="1" applyFill="1" applyBorder="1">
      <alignment/>
      <protection/>
    </xf>
    <xf numFmtId="168" fontId="17" fillId="33" borderId="51" xfId="46" applyNumberFormat="1" applyFont="1" applyFill="1" applyBorder="1">
      <alignment/>
      <protection/>
    </xf>
    <xf numFmtId="0" fontId="17" fillId="33" borderId="54" xfId="46" applyFont="1" applyFill="1" applyBorder="1">
      <alignment/>
      <protection/>
    </xf>
    <xf numFmtId="0" fontId="17" fillId="0" borderId="0" xfId="46" applyFont="1">
      <alignment/>
      <protection/>
    </xf>
    <xf numFmtId="0" fontId="11" fillId="0" borderId="0" xfId="46" applyAlignment="1">
      <alignment/>
      <protection/>
    </xf>
    <xf numFmtId="0" fontId="11" fillId="0" borderId="0" xfId="46" applyAlignment="1">
      <alignment vertical="justify"/>
      <protection/>
    </xf>
    <xf numFmtId="0" fontId="15" fillId="0" borderId="55" xfId="47" applyFont="1" applyBorder="1">
      <alignment/>
      <protection/>
    </xf>
    <xf numFmtId="0" fontId="11" fillId="0" borderId="55" xfId="47" applyBorder="1">
      <alignment/>
      <protection/>
    </xf>
    <xf numFmtId="0" fontId="11" fillId="0" borderId="55" xfId="47" applyBorder="1" applyAlignment="1">
      <alignment horizontal="right"/>
      <protection/>
    </xf>
    <xf numFmtId="0" fontId="11" fillId="0" borderId="56" xfId="47" applyFont="1" applyBorder="1">
      <alignment/>
      <protection/>
    </xf>
    <xf numFmtId="0" fontId="11" fillId="0" borderId="55" xfId="46" applyNumberFormat="1" applyBorder="1" applyAlignment="1">
      <alignment horizontal="left"/>
      <protection/>
    </xf>
    <xf numFmtId="0" fontId="11" fillId="0" borderId="57" xfId="46" applyNumberFormat="1" applyBorder="1">
      <alignment/>
      <protection/>
    </xf>
    <xf numFmtId="0" fontId="15" fillId="0" borderId="58" xfId="47" applyFont="1" applyBorder="1">
      <alignment/>
      <protection/>
    </xf>
    <xf numFmtId="0" fontId="11" fillId="0" borderId="58" xfId="47" applyBorder="1">
      <alignment/>
      <protection/>
    </xf>
    <xf numFmtId="0" fontId="11" fillId="0" borderId="58" xfId="47" applyBorder="1" applyAlignment="1">
      <alignment horizontal="right"/>
      <protection/>
    </xf>
    <xf numFmtId="49" fontId="12" fillId="0" borderId="0" xfId="46" applyNumberFormat="1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Border="1" applyAlignment="1">
      <alignment horizontal="centerContinuous"/>
      <protection/>
    </xf>
    <xf numFmtId="49" fontId="13" fillId="34" borderId="38" xfId="46" applyNumberFormat="1" applyFont="1" applyFill="1" applyBorder="1">
      <alignment/>
      <protection/>
    </xf>
    <xf numFmtId="0" fontId="13" fillId="34" borderId="39" xfId="46" applyFont="1" applyFill="1" applyBorder="1">
      <alignment/>
      <protection/>
    </xf>
    <xf numFmtId="0" fontId="13" fillId="34" borderId="40" xfId="46" applyFont="1" applyFill="1" applyBorder="1">
      <alignment/>
      <protection/>
    </xf>
    <xf numFmtId="0" fontId="13" fillId="34" borderId="59" xfId="46" applyFont="1" applyFill="1" applyBorder="1">
      <alignment/>
      <protection/>
    </xf>
    <xf numFmtId="0" fontId="13" fillId="34" borderId="60" xfId="46" applyFont="1" applyFill="1" applyBorder="1">
      <alignment/>
      <protection/>
    </xf>
    <xf numFmtId="0" fontId="13" fillId="34" borderId="61" xfId="46" applyFont="1" applyFill="1" applyBorder="1">
      <alignment/>
      <protection/>
    </xf>
    <xf numFmtId="49" fontId="19" fillId="0" borderId="25" xfId="46" applyNumberFormat="1" applyFont="1" applyBorder="1">
      <alignment/>
      <protection/>
    </xf>
    <xf numFmtId="0" fontId="19" fillId="0" borderId="0" xfId="46" applyFont="1" applyBorder="1">
      <alignment/>
      <protection/>
    </xf>
    <xf numFmtId="3" fontId="11" fillId="0" borderId="27" xfId="46" applyNumberFormat="1" applyFont="1" applyBorder="1">
      <alignment/>
      <protection/>
    </xf>
    <xf numFmtId="3" fontId="11" fillId="0" borderId="26" xfId="46" applyNumberFormat="1" applyFont="1" applyBorder="1">
      <alignment/>
      <protection/>
    </xf>
    <xf numFmtId="3" fontId="11" fillId="0" borderId="62" xfId="46" applyNumberFormat="1" applyFont="1" applyBorder="1">
      <alignment/>
      <protection/>
    </xf>
    <xf numFmtId="3" fontId="11" fillId="0" borderId="63" xfId="46" applyNumberFormat="1" applyFont="1" applyBorder="1">
      <alignment/>
      <protection/>
    </xf>
    <xf numFmtId="0" fontId="13" fillId="33" borderId="38" xfId="46" applyFont="1" applyFill="1" applyBorder="1">
      <alignment/>
      <protection/>
    </xf>
    <xf numFmtId="0" fontId="13" fillId="33" borderId="39" xfId="46" applyFont="1" applyFill="1" applyBorder="1">
      <alignment/>
      <protection/>
    </xf>
    <xf numFmtId="3" fontId="13" fillId="33" borderId="40" xfId="46" applyNumberFormat="1" applyFont="1" applyFill="1" applyBorder="1">
      <alignment/>
      <protection/>
    </xf>
    <xf numFmtId="3" fontId="13" fillId="33" borderId="59" xfId="46" applyNumberFormat="1" applyFont="1" applyFill="1" applyBorder="1">
      <alignment/>
      <protection/>
    </xf>
    <xf numFmtId="3" fontId="13" fillId="33" borderId="60" xfId="46" applyNumberFormat="1" applyFont="1" applyFill="1" applyBorder="1">
      <alignment/>
      <protection/>
    </xf>
    <xf numFmtId="3" fontId="13" fillId="33" borderId="61" xfId="46" applyNumberFormat="1" applyFont="1" applyFill="1" applyBorder="1">
      <alignment/>
      <protection/>
    </xf>
    <xf numFmtId="0" fontId="13" fillId="0" borderId="0" xfId="46" applyFont="1">
      <alignment/>
      <protection/>
    </xf>
    <xf numFmtId="3" fontId="12" fillId="0" borderId="0" xfId="46" applyNumberFormat="1" applyFont="1" applyAlignment="1">
      <alignment horizontal="centerContinuous"/>
      <protection/>
    </xf>
    <xf numFmtId="0" fontId="13" fillId="35" borderId="43" xfId="46" applyFont="1" applyFill="1" applyBorder="1">
      <alignment/>
      <protection/>
    </xf>
    <xf numFmtId="0" fontId="13" fillId="35" borderId="44" xfId="46" applyFont="1" applyFill="1" applyBorder="1">
      <alignment/>
      <protection/>
    </xf>
    <xf numFmtId="0" fontId="11" fillId="35" borderId="64" xfId="46" applyFill="1" applyBorder="1">
      <alignment/>
      <protection/>
    </xf>
    <xf numFmtId="0" fontId="13" fillId="35" borderId="65" xfId="46" applyFont="1" applyFill="1" applyBorder="1" applyAlignment="1">
      <alignment horizontal="right"/>
      <protection/>
    </xf>
    <xf numFmtId="0" fontId="13" fillId="35" borderId="44" xfId="46" applyFont="1" applyFill="1" applyBorder="1" applyAlignment="1">
      <alignment horizontal="right"/>
      <protection/>
    </xf>
    <xf numFmtId="0" fontId="13" fillId="35" borderId="45" xfId="46" applyFont="1" applyFill="1" applyBorder="1" applyAlignment="1">
      <alignment horizontal="center"/>
      <protection/>
    </xf>
    <xf numFmtId="4" fontId="16" fillId="35" borderId="44" xfId="46" applyNumberFormat="1" applyFont="1" applyFill="1" applyBorder="1" applyAlignment="1">
      <alignment horizontal="right"/>
      <protection/>
    </xf>
    <xf numFmtId="4" fontId="16" fillId="35" borderId="64" xfId="46" applyNumberFormat="1" applyFont="1" applyFill="1" applyBorder="1" applyAlignment="1">
      <alignment horizontal="right"/>
      <protection/>
    </xf>
    <xf numFmtId="0" fontId="11" fillId="0" borderId="48" xfId="46" applyFont="1" applyBorder="1">
      <alignment/>
      <protection/>
    </xf>
    <xf numFmtId="0" fontId="11" fillId="0" borderId="22" xfId="46" applyFont="1" applyBorder="1">
      <alignment/>
      <protection/>
    </xf>
    <xf numFmtId="0" fontId="11" fillId="0" borderId="24" xfId="46" applyFont="1" applyBorder="1">
      <alignment/>
      <protection/>
    </xf>
    <xf numFmtId="3" fontId="11" fillId="0" borderId="47" xfId="46" applyNumberFormat="1" applyFont="1" applyBorder="1" applyAlignment="1">
      <alignment horizontal="right"/>
      <protection/>
    </xf>
    <xf numFmtId="167" fontId="11" fillId="0" borderId="66" xfId="46" applyNumberFormat="1" applyFont="1" applyBorder="1" applyAlignment="1">
      <alignment horizontal="right"/>
      <protection/>
    </xf>
    <xf numFmtId="3" fontId="11" fillId="0" borderId="23" xfId="46" applyNumberFormat="1" applyFont="1" applyBorder="1" applyAlignment="1">
      <alignment horizontal="right"/>
      <protection/>
    </xf>
    <xf numFmtId="4" fontId="11" fillId="0" borderId="22" xfId="46" applyNumberFormat="1" applyFont="1" applyBorder="1" applyAlignment="1">
      <alignment horizontal="right"/>
      <protection/>
    </xf>
    <xf numFmtId="3" fontId="11" fillId="0" borderId="24" xfId="46" applyNumberFormat="1" applyFont="1" applyBorder="1" applyAlignment="1">
      <alignment horizontal="right"/>
      <protection/>
    </xf>
    <xf numFmtId="0" fontId="11" fillId="33" borderId="50" xfId="46" applyFill="1" applyBorder="1">
      <alignment/>
      <protection/>
    </xf>
    <xf numFmtId="0" fontId="13" fillId="33" borderId="51" xfId="46" applyFont="1" applyFill="1" applyBorder="1">
      <alignment/>
      <protection/>
    </xf>
    <xf numFmtId="0" fontId="11" fillId="33" borderId="51" xfId="46" applyFill="1" applyBorder="1">
      <alignment/>
      <protection/>
    </xf>
    <xf numFmtId="4" fontId="11" fillId="33" borderId="67" xfId="46" applyNumberFormat="1" applyFill="1" applyBorder="1">
      <alignment/>
      <protection/>
    </xf>
    <xf numFmtId="4" fontId="11" fillId="33" borderId="50" xfId="46" applyNumberFormat="1" applyFill="1" applyBorder="1">
      <alignment/>
      <protection/>
    </xf>
    <xf numFmtId="4" fontId="11" fillId="33" borderId="51" xfId="46" applyNumberFormat="1" applyFill="1" applyBorder="1">
      <alignment/>
      <protection/>
    </xf>
    <xf numFmtId="3" fontId="19" fillId="0" borderId="0" xfId="46" applyNumberFormat="1" applyFont="1">
      <alignment/>
      <protection/>
    </xf>
    <xf numFmtId="4" fontId="19" fillId="0" borderId="0" xfId="46" applyNumberFormat="1" applyFont="1">
      <alignment/>
      <protection/>
    </xf>
    <xf numFmtId="4" fontId="11" fillId="0" borderId="0" xfId="46" applyNumberFormat="1">
      <alignment/>
      <protection/>
    </xf>
    <xf numFmtId="0" fontId="11" fillId="33" borderId="27" xfId="46" applyFill="1" applyBorder="1">
      <alignment/>
      <protection/>
    </xf>
    <xf numFmtId="0" fontId="12" fillId="0" borderId="68" xfId="46" applyFont="1" applyBorder="1" applyAlignment="1">
      <alignment horizontal="centerContinuous" vertical="center"/>
      <protection/>
    </xf>
    <xf numFmtId="0" fontId="17" fillId="0" borderId="69" xfId="46" applyFont="1" applyBorder="1" applyAlignment="1">
      <alignment horizontal="centerContinuous" vertical="center"/>
      <protection/>
    </xf>
    <xf numFmtId="0" fontId="11" fillId="0" borderId="69" xfId="46" applyBorder="1" applyAlignment="1">
      <alignment horizontal="centerContinuous" vertical="center"/>
      <protection/>
    </xf>
    <xf numFmtId="0" fontId="11" fillId="0" borderId="70" xfId="46" applyBorder="1" applyAlignment="1">
      <alignment horizontal="centerContinuous" vertical="center"/>
      <protection/>
    </xf>
    <xf numFmtId="0" fontId="11" fillId="0" borderId="0" xfId="46" applyAlignment="1">
      <alignment horizontal="left" wrapText="1"/>
      <protection/>
    </xf>
    <xf numFmtId="0" fontId="16" fillId="0" borderId="34" xfId="46" applyFont="1" applyBorder="1" applyAlignment="1">
      <alignment horizontal="left"/>
      <protection/>
    </xf>
    <xf numFmtId="0" fontId="16" fillId="0" borderId="46" xfId="46" applyFont="1" applyBorder="1" applyAlignment="1">
      <alignment horizontal="left"/>
      <protection/>
    </xf>
    <xf numFmtId="0" fontId="13" fillId="0" borderId="71" xfId="46" applyFont="1" applyBorder="1" applyAlignment="1">
      <alignment horizontal="left"/>
      <protection/>
    </xf>
    <xf numFmtId="0" fontId="13" fillId="0" borderId="22" xfId="46" applyFont="1" applyBorder="1" applyAlignment="1">
      <alignment horizontal="left"/>
      <protection/>
    </xf>
    <xf numFmtId="0" fontId="13" fillId="0" borderId="24" xfId="46" applyFont="1" applyBorder="1" applyAlignment="1">
      <alignment horizontal="left"/>
      <protection/>
    </xf>
    <xf numFmtId="0" fontId="18" fillId="0" borderId="0" xfId="46" applyFont="1" applyAlignment="1">
      <alignment horizontal="left" vertical="top" wrapText="1"/>
      <protection/>
    </xf>
    <xf numFmtId="0" fontId="11" fillId="0" borderId="72" xfId="47" applyFont="1" applyBorder="1" applyAlignment="1">
      <alignment horizontal="center"/>
      <protection/>
    </xf>
    <xf numFmtId="0" fontId="11" fillId="0" borderId="73" xfId="47" applyFont="1" applyBorder="1" applyAlignment="1">
      <alignment horizontal="center"/>
      <protection/>
    </xf>
    <xf numFmtId="0" fontId="11" fillId="0" borderId="74" xfId="47" applyFont="1" applyBorder="1" applyAlignment="1">
      <alignment horizontal="center"/>
      <protection/>
    </xf>
    <xf numFmtId="0" fontId="11" fillId="0" borderId="75" xfId="47" applyFont="1" applyBorder="1" applyAlignment="1">
      <alignment horizontal="center"/>
      <protection/>
    </xf>
    <xf numFmtId="0" fontId="11" fillId="0" borderId="76" xfId="47" applyFont="1" applyBorder="1" applyAlignment="1">
      <alignment horizontal="left"/>
      <protection/>
    </xf>
    <xf numFmtId="0" fontId="11" fillId="0" borderId="58" xfId="47" applyFont="1" applyBorder="1" applyAlignment="1">
      <alignment horizontal="left"/>
      <protection/>
    </xf>
    <xf numFmtId="0" fontId="11" fillId="0" borderId="77" xfId="47" applyFont="1" applyBorder="1" applyAlignment="1">
      <alignment horizontal="left"/>
      <protection/>
    </xf>
    <xf numFmtId="3" fontId="13" fillId="33" borderId="51" xfId="46" applyNumberFormat="1" applyFont="1" applyFill="1" applyBorder="1" applyAlignment="1">
      <alignment horizontal="right"/>
      <protection/>
    </xf>
    <xf numFmtId="3" fontId="13" fillId="33" borderId="67" xfId="46" applyNumberFormat="1" applyFont="1" applyFill="1" applyBorder="1" applyAlignment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DD0806"/>
      <rgbColor rgb="00FF2600"/>
      <rgbColor rgb="00797979"/>
      <rgbColor rgb="00FCF305"/>
      <rgbColor rgb="00EAEAEA"/>
      <rgbColor rgb="00FFFF99"/>
      <rgbColor rgb="00000090"/>
      <rgbColor rgb="00FF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CHOD\NABIDKY\2017\LF\N17L017_Brno_Kralovo_Pole_Bozetechova_MS\MTc-stav\SO02_Hern&#237;%20prvky_sle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2">
        <row r="7">
          <cell r="B7" t="str">
            <v>1</v>
          </cell>
        </row>
        <row r="35">
          <cell r="BB35">
            <v>0</v>
          </cell>
          <cell r="BC35">
            <v>0</v>
          </cell>
          <cell r="BD35">
            <v>0</v>
          </cell>
          <cell r="BE35">
            <v>0</v>
          </cell>
        </row>
        <row r="36">
          <cell r="B36" t="str">
            <v>2</v>
          </cell>
        </row>
        <row r="62">
          <cell r="BB62">
            <v>0</v>
          </cell>
          <cell r="BC62">
            <v>0</v>
          </cell>
          <cell r="BD62">
            <v>0</v>
          </cell>
          <cell r="BE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.00390625" style="43" customWidth="1"/>
    <col min="2" max="2" width="15.00390625" style="43" customWidth="1"/>
    <col min="3" max="3" width="15.875" style="43" customWidth="1"/>
    <col min="4" max="4" width="14.625" style="43" customWidth="1"/>
    <col min="5" max="5" width="13.625" style="43" customWidth="1"/>
    <col min="6" max="6" width="16.625" style="43" customWidth="1"/>
    <col min="7" max="7" width="15.25390625" style="43" customWidth="1"/>
    <col min="8" max="16384" width="9.125" style="43" customWidth="1"/>
  </cols>
  <sheetData>
    <row r="1" spans="1:7" ht="24.75" customHeight="1" thickBot="1">
      <c r="A1" s="41" t="s">
        <v>117</v>
      </c>
      <c r="B1" s="42"/>
      <c r="C1" s="42"/>
      <c r="D1" s="42"/>
      <c r="E1" s="42"/>
      <c r="F1" s="42"/>
      <c r="G1" s="42"/>
    </row>
    <row r="2" spans="1:7" ht="12.75" customHeight="1">
      <c r="A2" s="44" t="s">
        <v>49</v>
      </c>
      <c r="B2" s="45"/>
      <c r="C2" s="46"/>
      <c r="D2" s="47"/>
      <c r="E2" s="45"/>
      <c r="F2" s="45"/>
      <c r="G2" s="48"/>
    </row>
    <row r="3" spans="1:7" ht="3" customHeight="1">
      <c r="A3" s="89"/>
      <c r="B3" s="50"/>
      <c r="C3" s="49"/>
      <c r="D3" s="49"/>
      <c r="E3" s="49"/>
      <c r="F3" s="49"/>
      <c r="G3" s="51"/>
    </row>
    <row r="4" spans="1:7" ht="12" customHeight="1">
      <c r="A4" s="52" t="s">
        <v>50</v>
      </c>
      <c r="B4" s="53"/>
      <c r="C4" s="54" t="s">
        <v>51</v>
      </c>
      <c r="D4" s="54"/>
      <c r="E4" s="54"/>
      <c r="F4" s="54" t="s">
        <v>52</v>
      </c>
      <c r="G4" s="55"/>
    </row>
    <row r="5" spans="1:7" ht="12.75" customHeight="1">
      <c r="A5" s="56"/>
      <c r="B5" s="57"/>
      <c r="C5" s="58"/>
      <c r="D5" s="59"/>
      <c r="E5" s="59"/>
      <c r="F5" s="54"/>
      <c r="G5" s="55"/>
    </row>
    <row r="6" spans="1:7" ht="12.75" customHeight="1">
      <c r="A6" s="60" t="s">
        <v>53</v>
      </c>
      <c r="B6" s="61"/>
      <c r="C6" s="62" t="s">
        <v>54</v>
      </c>
      <c r="D6" s="62"/>
      <c r="E6" s="62"/>
      <c r="F6" s="63"/>
      <c r="G6" s="64"/>
    </row>
    <row r="7" spans="1:7" ht="12.75" customHeight="1">
      <c r="A7" s="56"/>
      <c r="B7" s="57"/>
      <c r="C7" s="58" t="s">
        <v>43</v>
      </c>
      <c r="D7" s="59"/>
      <c r="E7" s="59"/>
      <c r="F7" s="59"/>
      <c r="G7" s="169"/>
    </row>
    <row r="8" spans="1:9" ht="12.75">
      <c r="A8" s="60" t="s">
        <v>55</v>
      </c>
      <c r="B8" s="62"/>
      <c r="C8" s="175"/>
      <c r="D8" s="176"/>
      <c r="E8" s="65" t="s">
        <v>56</v>
      </c>
      <c r="F8" s="66"/>
      <c r="G8" s="67"/>
      <c r="H8" s="68"/>
      <c r="I8" s="68"/>
    </row>
    <row r="9" spans="1:7" ht="12.75">
      <c r="A9" s="60" t="s">
        <v>57</v>
      </c>
      <c r="B9" s="62"/>
      <c r="C9" s="175"/>
      <c r="D9" s="176"/>
      <c r="E9" s="63" t="s">
        <v>58</v>
      </c>
      <c r="F9" s="62"/>
      <c r="G9" s="69">
        <f>IF(PocetMJ=0,,ROUND((F30+F32)/PocetMJ,1))</f>
        <v>0</v>
      </c>
    </row>
    <row r="10" spans="1:7" ht="12.75">
      <c r="A10" s="70" t="s">
        <v>59</v>
      </c>
      <c r="B10" s="71"/>
      <c r="C10" s="71"/>
      <c r="D10" s="71"/>
      <c r="E10" s="72" t="s">
        <v>60</v>
      </c>
      <c r="F10" s="71"/>
      <c r="G10" s="73"/>
    </row>
    <row r="11" spans="1:57" ht="12.75">
      <c r="A11" s="52" t="s">
        <v>61</v>
      </c>
      <c r="B11" s="54"/>
      <c r="C11" s="54"/>
      <c r="D11" s="54"/>
      <c r="E11" s="74" t="s">
        <v>62</v>
      </c>
      <c r="F11" s="54"/>
      <c r="G11" s="55"/>
      <c r="BA11" s="75"/>
      <c r="BB11" s="75"/>
      <c r="BC11" s="75"/>
      <c r="BD11" s="75"/>
      <c r="BE11" s="75"/>
    </row>
    <row r="12" spans="1:7" ht="12.75">
      <c r="A12" s="52"/>
      <c r="B12" s="54"/>
      <c r="C12" s="54"/>
      <c r="D12" s="54"/>
      <c r="E12" s="177"/>
      <c r="F12" s="178"/>
      <c r="G12" s="179"/>
    </row>
    <row r="13" spans="1:7" ht="28.5" customHeight="1" thickBot="1">
      <c r="A13" s="170" t="s">
        <v>63</v>
      </c>
      <c r="B13" s="171"/>
      <c r="C13" s="171"/>
      <c r="D13" s="171"/>
      <c r="E13" s="172"/>
      <c r="F13" s="172"/>
      <c r="G13" s="173"/>
    </row>
    <row r="14" spans="1:7" ht="17.25" customHeight="1" thickBot="1">
      <c r="A14" s="76" t="s">
        <v>64</v>
      </c>
      <c r="B14" s="77"/>
      <c r="C14" s="78"/>
      <c r="D14" s="79" t="s">
        <v>65</v>
      </c>
      <c r="E14" s="80"/>
      <c r="F14" s="80"/>
      <c r="G14" s="78"/>
    </row>
    <row r="15" spans="1:7" ht="15.75" customHeight="1">
      <c r="A15" s="81"/>
      <c r="B15" s="49" t="s">
        <v>66</v>
      </c>
      <c r="C15" s="82">
        <f>Dodavka</f>
        <v>0</v>
      </c>
      <c r="D15" s="83" t="str">
        <f>Rekapitulace!A14</f>
        <v>Ztížené výrobní podmínky</v>
      </c>
      <c r="E15" s="84"/>
      <c r="F15" s="85"/>
      <c r="G15" s="82">
        <f>Rekapitulace!I14</f>
        <v>0</v>
      </c>
    </row>
    <row r="16" spans="1:7" ht="15.75" customHeight="1">
      <c r="A16" s="81" t="s">
        <v>67</v>
      </c>
      <c r="B16" s="49" t="s">
        <v>68</v>
      </c>
      <c r="C16" s="82">
        <f>Mont</f>
        <v>0</v>
      </c>
      <c r="D16" s="70" t="str">
        <f>Rekapitulace!A15</f>
        <v>Oborová přirážka</v>
      </c>
      <c r="E16" s="86"/>
      <c r="F16" s="87"/>
      <c r="G16" s="82">
        <f>Rekapitulace!I15</f>
        <v>0</v>
      </c>
    </row>
    <row r="17" spans="1:7" ht="15.75" customHeight="1">
      <c r="A17" s="81" t="s">
        <v>69</v>
      </c>
      <c r="B17" s="49" t="s">
        <v>70</v>
      </c>
      <c r="C17" s="82">
        <f>HSV</f>
        <v>0</v>
      </c>
      <c r="D17" s="70" t="str">
        <f>Rekapitulace!A16</f>
        <v>Přesun stavebních kapacit</v>
      </c>
      <c r="E17" s="86"/>
      <c r="F17" s="87"/>
      <c r="G17" s="82">
        <f>Rekapitulace!I16</f>
        <v>0</v>
      </c>
    </row>
    <row r="18" spans="1:7" ht="15.75" customHeight="1">
      <c r="A18" s="88" t="s">
        <v>71</v>
      </c>
      <c r="B18" s="49" t="s">
        <v>72</v>
      </c>
      <c r="C18" s="82">
        <f>PSV</f>
        <v>0</v>
      </c>
      <c r="D18" s="70" t="str">
        <f>Rekapitulace!A17</f>
        <v>Mimostaveništní doprava</v>
      </c>
      <c r="E18" s="86"/>
      <c r="F18" s="87"/>
      <c r="G18" s="82">
        <f>Rekapitulace!I17</f>
        <v>0</v>
      </c>
    </row>
    <row r="19" spans="1:7" ht="15.75" customHeight="1">
      <c r="A19" s="89" t="s">
        <v>73</v>
      </c>
      <c r="B19" s="49"/>
      <c r="C19" s="82">
        <f>SUM(C15:C18)</f>
        <v>0</v>
      </c>
      <c r="D19" s="90" t="str">
        <f>Rekapitulace!A18</f>
        <v>Zařízení staveniště</v>
      </c>
      <c r="E19" s="86"/>
      <c r="F19" s="87"/>
      <c r="G19" s="82">
        <f>Rekapitulace!I18</f>
        <v>0</v>
      </c>
    </row>
    <row r="20" spans="1:7" ht="15.75" customHeight="1">
      <c r="A20" s="89"/>
      <c r="B20" s="49"/>
      <c r="C20" s="82"/>
      <c r="D20" s="70" t="str">
        <f>Rekapitulace!A19</f>
        <v>Provoz investora</v>
      </c>
      <c r="E20" s="86"/>
      <c r="F20" s="87"/>
      <c r="G20" s="82">
        <f>Rekapitulace!I19</f>
        <v>0</v>
      </c>
    </row>
    <row r="21" spans="1:7" ht="15.75" customHeight="1">
      <c r="A21" s="89" t="s">
        <v>74</v>
      </c>
      <c r="B21" s="49"/>
      <c r="C21" s="82">
        <f>HZS</f>
        <v>0</v>
      </c>
      <c r="D21" s="70" t="str">
        <f>Rekapitulace!A20</f>
        <v>Kompletační činnost (IČD)</v>
      </c>
      <c r="E21" s="86"/>
      <c r="F21" s="87"/>
      <c r="G21" s="82">
        <f>Rekapitulace!I20</f>
        <v>0</v>
      </c>
    </row>
    <row r="22" spans="1:7" ht="15.75" customHeight="1">
      <c r="A22" s="52" t="s">
        <v>75</v>
      </c>
      <c r="B22" s="54"/>
      <c r="C22" s="82">
        <f>C19+C21</f>
        <v>0</v>
      </c>
      <c r="D22" s="70" t="s">
        <v>76</v>
      </c>
      <c r="E22" s="86"/>
      <c r="F22" s="87"/>
      <c r="G22" s="82">
        <f>G23-SUM(G15:G21)</f>
        <v>0</v>
      </c>
    </row>
    <row r="23" spans="1:7" ht="15.75" customHeight="1" thickBot="1">
      <c r="A23" s="70" t="s">
        <v>77</v>
      </c>
      <c r="B23" s="71"/>
      <c r="C23" s="91">
        <f>C22+G23</f>
        <v>0</v>
      </c>
      <c r="D23" s="92" t="s">
        <v>78</v>
      </c>
      <c r="E23" s="93"/>
      <c r="F23" s="94"/>
      <c r="G23" s="82">
        <f>VRN</f>
        <v>0</v>
      </c>
    </row>
    <row r="24" spans="1:7" ht="12.75">
      <c r="A24" s="95" t="s">
        <v>79</v>
      </c>
      <c r="B24" s="96"/>
      <c r="C24" s="97" t="s">
        <v>80</v>
      </c>
      <c r="D24" s="96"/>
      <c r="E24" s="97" t="s">
        <v>81</v>
      </c>
      <c r="F24" s="96"/>
      <c r="G24" s="98"/>
    </row>
    <row r="25" spans="1:7" ht="12.75">
      <c r="A25" s="60"/>
      <c r="B25" s="62"/>
      <c r="C25" s="63" t="s">
        <v>82</v>
      </c>
      <c r="D25" s="62"/>
      <c r="E25" s="63" t="s">
        <v>82</v>
      </c>
      <c r="F25" s="62"/>
      <c r="G25" s="64"/>
    </row>
    <row r="26" spans="1:7" ht="12.75">
      <c r="A26" s="52" t="s">
        <v>83</v>
      </c>
      <c r="B26" s="99"/>
      <c r="C26" s="74" t="s">
        <v>83</v>
      </c>
      <c r="D26" s="54"/>
      <c r="E26" s="74" t="s">
        <v>83</v>
      </c>
      <c r="F26" s="54"/>
      <c r="G26" s="55"/>
    </row>
    <row r="27" spans="1:7" ht="12.75">
      <c r="A27" s="52"/>
      <c r="B27" s="100"/>
      <c r="C27" s="74" t="s">
        <v>84</v>
      </c>
      <c r="D27" s="54"/>
      <c r="E27" s="74" t="s">
        <v>85</v>
      </c>
      <c r="F27" s="54"/>
      <c r="G27" s="55"/>
    </row>
    <row r="28" spans="1:7" ht="12.75">
      <c r="A28" s="52"/>
      <c r="B28" s="54"/>
      <c r="C28" s="74"/>
      <c r="D28" s="54"/>
      <c r="E28" s="74"/>
      <c r="F28" s="54"/>
      <c r="G28" s="55"/>
    </row>
    <row r="29" spans="1:7" ht="94.5" customHeight="1">
      <c r="A29" s="52"/>
      <c r="B29" s="54"/>
      <c r="C29" s="74"/>
      <c r="D29" s="54"/>
      <c r="E29" s="74"/>
      <c r="F29" s="54"/>
      <c r="G29" s="55"/>
    </row>
    <row r="30" spans="1:7" ht="12.75">
      <c r="A30" s="60" t="s">
        <v>86</v>
      </c>
      <c r="B30" s="62"/>
      <c r="C30" s="101">
        <v>21</v>
      </c>
      <c r="D30" s="62" t="s">
        <v>87</v>
      </c>
      <c r="E30" s="63"/>
      <c r="F30" s="102">
        <f>ROUND(C23-F32,0)</f>
        <v>0</v>
      </c>
      <c r="G30" s="64"/>
    </row>
    <row r="31" spans="1:7" ht="12.75">
      <c r="A31" s="60" t="s">
        <v>88</v>
      </c>
      <c r="B31" s="62"/>
      <c r="C31" s="101">
        <f>SazbaDPH1</f>
        <v>21</v>
      </c>
      <c r="D31" s="62" t="s">
        <v>87</v>
      </c>
      <c r="E31" s="63"/>
      <c r="F31" s="103">
        <f>ROUND(PRODUCT(F30,C31/100),1)</f>
        <v>0</v>
      </c>
      <c r="G31" s="73"/>
    </row>
    <row r="32" spans="1:7" ht="12.75">
      <c r="A32" s="60" t="s">
        <v>86</v>
      </c>
      <c r="B32" s="62"/>
      <c r="C32" s="101">
        <v>0</v>
      </c>
      <c r="D32" s="62" t="s">
        <v>87</v>
      </c>
      <c r="E32" s="63"/>
      <c r="F32" s="102">
        <v>0</v>
      </c>
      <c r="G32" s="64"/>
    </row>
    <row r="33" spans="1:7" ht="12.75">
      <c r="A33" s="60" t="s">
        <v>88</v>
      </c>
      <c r="B33" s="62"/>
      <c r="C33" s="101">
        <f>SazbaDPH2</f>
        <v>0</v>
      </c>
      <c r="D33" s="62" t="s">
        <v>87</v>
      </c>
      <c r="E33" s="63"/>
      <c r="F33" s="103">
        <f>ROUND(PRODUCT(F32,C33/100),1)</f>
        <v>0</v>
      </c>
      <c r="G33" s="73"/>
    </row>
    <row r="34" spans="1:7" s="109" customFormat="1" ht="19.5" customHeight="1" thickBot="1">
      <c r="A34" s="104" t="s">
        <v>89</v>
      </c>
      <c r="B34" s="105"/>
      <c r="C34" s="105"/>
      <c r="D34" s="105"/>
      <c r="E34" s="106"/>
      <c r="F34" s="107">
        <f>CEILING(SUM(F30:F33),1)</f>
        <v>0</v>
      </c>
      <c r="G34" s="108"/>
    </row>
    <row r="36" spans="1:8" ht="12.75">
      <c r="A36" s="110" t="s">
        <v>90</v>
      </c>
      <c r="B36" s="110"/>
      <c r="C36" s="110"/>
      <c r="D36" s="110"/>
      <c r="E36" s="110"/>
      <c r="F36" s="110"/>
      <c r="G36" s="110"/>
      <c r="H36" s="43" t="s">
        <v>91</v>
      </c>
    </row>
    <row r="37" spans="1:8" ht="14.25" customHeight="1">
      <c r="A37" s="110"/>
      <c r="B37" s="180"/>
      <c r="C37" s="180"/>
      <c r="D37" s="180"/>
      <c r="E37" s="180"/>
      <c r="F37" s="180"/>
      <c r="G37" s="180"/>
      <c r="H37" s="43" t="s">
        <v>91</v>
      </c>
    </row>
    <row r="38" spans="1:8" ht="12.75" customHeight="1">
      <c r="A38" s="111"/>
      <c r="B38" s="180"/>
      <c r="C38" s="180"/>
      <c r="D38" s="180"/>
      <c r="E38" s="180"/>
      <c r="F38" s="180"/>
      <c r="G38" s="180"/>
      <c r="H38" s="43" t="s">
        <v>91</v>
      </c>
    </row>
    <row r="39" spans="1:8" ht="12.75">
      <c r="A39" s="111"/>
      <c r="B39" s="180"/>
      <c r="C39" s="180"/>
      <c r="D39" s="180"/>
      <c r="E39" s="180"/>
      <c r="F39" s="180"/>
      <c r="G39" s="180"/>
      <c r="H39" s="43" t="s">
        <v>91</v>
      </c>
    </row>
    <row r="40" spans="1:8" ht="12.75">
      <c r="A40" s="111"/>
      <c r="B40" s="180"/>
      <c r="C40" s="180"/>
      <c r="D40" s="180"/>
      <c r="E40" s="180"/>
      <c r="F40" s="180"/>
      <c r="G40" s="180"/>
      <c r="H40" s="43" t="s">
        <v>91</v>
      </c>
    </row>
    <row r="41" spans="1:8" ht="12.75">
      <c r="A41" s="111"/>
      <c r="B41" s="180"/>
      <c r="C41" s="180"/>
      <c r="D41" s="180"/>
      <c r="E41" s="180"/>
      <c r="F41" s="180"/>
      <c r="G41" s="180"/>
      <c r="H41" s="43" t="s">
        <v>91</v>
      </c>
    </row>
    <row r="42" spans="1:8" ht="12.75">
      <c r="A42" s="111"/>
      <c r="B42" s="180"/>
      <c r="C42" s="180"/>
      <c r="D42" s="180"/>
      <c r="E42" s="180"/>
      <c r="F42" s="180"/>
      <c r="G42" s="180"/>
      <c r="H42" s="43" t="s">
        <v>91</v>
      </c>
    </row>
    <row r="43" spans="1:8" ht="12.75">
      <c r="A43" s="111"/>
      <c r="B43" s="180"/>
      <c r="C43" s="180"/>
      <c r="D43" s="180"/>
      <c r="E43" s="180"/>
      <c r="F43" s="180"/>
      <c r="G43" s="180"/>
      <c r="H43" s="43" t="s">
        <v>91</v>
      </c>
    </row>
    <row r="44" spans="1:8" ht="12.75">
      <c r="A44" s="111"/>
      <c r="B44" s="180"/>
      <c r="C44" s="180"/>
      <c r="D44" s="180"/>
      <c r="E44" s="180"/>
      <c r="F44" s="180"/>
      <c r="G44" s="180"/>
      <c r="H44" s="43" t="s">
        <v>91</v>
      </c>
    </row>
    <row r="45" spans="1:8" ht="0.75" customHeight="1">
      <c r="A45" s="111"/>
      <c r="B45" s="180"/>
      <c r="C45" s="180"/>
      <c r="D45" s="180"/>
      <c r="E45" s="180"/>
      <c r="F45" s="180"/>
      <c r="G45" s="180"/>
      <c r="H45" s="43" t="s">
        <v>91</v>
      </c>
    </row>
    <row r="46" spans="2:7" ht="12.75">
      <c r="B46" s="174"/>
      <c r="C46" s="174"/>
      <c r="D46" s="174"/>
      <c r="E46" s="174"/>
      <c r="F46" s="174"/>
      <c r="G46" s="174"/>
    </row>
    <row r="47" spans="2:7" ht="12.75">
      <c r="B47" s="174"/>
      <c r="C47" s="174"/>
      <c r="D47" s="174"/>
      <c r="E47" s="174"/>
      <c r="F47" s="174"/>
      <c r="G47" s="174"/>
    </row>
    <row r="48" spans="2:7" ht="12.75">
      <c r="B48" s="174"/>
      <c r="C48" s="174"/>
      <c r="D48" s="174"/>
      <c r="E48" s="174"/>
      <c r="F48" s="174"/>
      <c r="G48" s="174"/>
    </row>
    <row r="49" spans="2:7" ht="12.75">
      <c r="B49" s="174"/>
      <c r="C49" s="174"/>
      <c r="D49" s="174"/>
      <c r="E49" s="174"/>
      <c r="F49" s="174"/>
      <c r="G49" s="174"/>
    </row>
    <row r="50" spans="2:7" ht="12.75">
      <c r="B50" s="174"/>
      <c r="C50" s="174"/>
      <c r="D50" s="174"/>
      <c r="E50" s="174"/>
      <c r="F50" s="174"/>
      <c r="G50" s="174"/>
    </row>
    <row r="51" spans="2:7" ht="12.75">
      <c r="B51" s="174"/>
      <c r="C51" s="174"/>
      <c r="D51" s="174"/>
      <c r="E51" s="174"/>
      <c r="F51" s="174"/>
      <c r="G51" s="174"/>
    </row>
    <row r="52" spans="2:7" ht="12.75">
      <c r="B52" s="174"/>
      <c r="C52" s="174"/>
      <c r="D52" s="174"/>
      <c r="E52" s="174"/>
      <c r="F52" s="174"/>
      <c r="G52" s="174"/>
    </row>
    <row r="53" spans="2:7" ht="12.75">
      <c r="B53" s="174"/>
      <c r="C53" s="174"/>
      <c r="D53" s="174"/>
      <c r="E53" s="174"/>
      <c r="F53" s="174"/>
      <c r="G53" s="174"/>
    </row>
    <row r="54" spans="2:7" ht="12.75">
      <c r="B54" s="174"/>
      <c r="C54" s="174"/>
      <c r="D54" s="174"/>
      <c r="E54" s="174"/>
      <c r="F54" s="174"/>
      <c r="G54" s="174"/>
    </row>
    <row r="55" spans="2:7" ht="12.75">
      <c r="B55" s="174"/>
      <c r="C55" s="174"/>
      <c r="D55" s="174"/>
      <c r="E55" s="174"/>
      <c r="F55" s="174"/>
      <c r="G55" s="174"/>
    </row>
  </sheetData>
  <sheetProtection/>
  <mergeCells count="14">
    <mergeCell ref="C8:D8"/>
    <mergeCell ref="C9:D9"/>
    <mergeCell ref="E12:G12"/>
    <mergeCell ref="B37:G45"/>
    <mergeCell ref="B46:G46"/>
    <mergeCell ref="B47:G47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3"/>
  <sheetViews>
    <sheetView zoomScalePageLayoutView="0" workbookViewId="0" topLeftCell="A1">
      <selection activeCell="G2" sqref="G2:I2"/>
    </sheetView>
  </sheetViews>
  <sheetFormatPr defaultColWidth="9.00390625" defaultRowHeight="12.75"/>
  <cols>
    <col min="1" max="1" width="5.875" style="43" customWidth="1"/>
    <col min="2" max="2" width="6.125" style="43" customWidth="1"/>
    <col min="3" max="3" width="11.375" style="43" customWidth="1"/>
    <col min="4" max="4" width="15.875" style="43" customWidth="1"/>
    <col min="5" max="5" width="11.25390625" style="43" customWidth="1"/>
    <col min="6" max="6" width="10.875" style="43" customWidth="1"/>
    <col min="7" max="7" width="11.00390625" style="43" customWidth="1"/>
    <col min="8" max="8" width="11.125" style="43" customWidth="1"/>
    <col min="9" max="9" width="10.75390625" style="43" customWidth="1"/>
    <col min="10" max="16384" width="9.125" style="43" customWidth="1"/>
  </cols>
  <sheetData>
    <row r="1" spans="1:9" ht="13.5" thickTop="1">
      <c r="A1" s="181" t="s">
        <v>53</v>
      </c>
      <c r="B1" s="182"/>
      <c r="C1" s="112" t="str">
        <f>CONCATENATE(cislostavby," ",nazevstavby)</f>
        <v> REVITALIZACE PLOCHY V ULICI LAUDOVA, Parc.č. 1142/88, k.ú. Řepy</v>
      </c>
      <c r="D1" s="113"/>
      <c r="E1" s="114"/>
      <c r="F1" s="113"/>
      <c r="G1" s="115" t="s">
        <v>92</v>
      </c>
      <c r="H1" s="116"/>
      <c r="I1" s="117"/>
    </row>
    <row r="2" spans="1:9" ht="13.5" thickBot="1">
      <c r="A2" s="183" t="s">
        <v>50</v>
      </c>
      <c r="B2" s="184"/>
      <c r="C2" s="118" t="str">
        <f>CONCATENATE(cisloobjektu," ",nazevobjektu)</f>
        <v> </v>
      </c>
      <c r="D2" s="119"/>
      <c r="E2" s="120"/>
      <c r="F2" s="119"/>
      <c r="G2" s="185"/>
      <c r="H2" s="186"/>
      <c r="I2" s="187"/>
    </row>
    <row r="3" ht="13.5" thickTop="1">
      <c r="F3" s="54"/>
    </row>
    <row r="4" spans="1:9" ht="19.5" customHeight="1">
      <c r="A4" s="121" t="s">
        <v>93</v>
      </c>
      <c r="B4" s="122"/>
      <c r="C4" s="122"/>
      <c r="D4" s="122"/>
      <c r="E4" s="123"/>
      <c r="F4" s="122"/>
      <c r="G4" s="122"/>
      <c r="H4" s="122"/>
      <c r="I4" s="122"/>
    </row>
    <row r="5" ht="13.5" thickBot="1"/>
    <row r="6" spans="1:9" s="54" customFormat="1" ht="13.5" thickBot="1">
      <c r="A6" s="124"/>
      <c r="B6" s="125" t="s">
        <v>94</v>
      </c>
      <c r="C6" s="125"/>
      <c r="D6" s="126"/>
      <c r="E6" s="127" t="s">
        <v>95</v>
      </c>
      <c r="F6" s="128" t="s">
        <v>96</v>
      </c>
      <c r="G6" s="128" t="s">
        <v>97</v>
      </c>
      <c r="H6" s="128" t="s">
        <v>98</v>
      </c>
      <c r="I6" s="129" t="s">
        <v>74</v>
      </c>
    </row>
    <row r="7" spans="1:9" s="54" customFormat="1" ht="12.75">
      <c r="A7" s="130" t="str">
        <f>'[1]Položky'!B7</f>
        <v>1</v>
      </c>
      <c r="B7" s="131" t="s">
        <v>114</v>
      </c>
      <c r="D7" s="132"/>
      <c r="E7" s="133">
        <f>fitness_etapa1!F28</f>
        <v>0</v>
      </c>
      <c r="F7" s="134">
        <f>'[1]Položky'!BB35</f>
        <v>0</v>
      </c>
      <c r="G7" s="134">
        <f>'[1]Položky'!BC35</f>
        <v>0</v>
      </c>
      <c r="H7" s="134">
        <f>'[1]Položky'!BD35</f>
        <v>0</v>
      </c>
      <c r="I7" s="135">
        <f>'[1]Položky'!BE35</f>
        <v>0</v>
      </c>
    </row>
    <row r="8" spans="1:9" s="54" customFormat="1" ht="13.5" thickBot="1">
      <c r="A8" s="130" t="str">
        <f>'[1]Položky'!B36</f>
        <v>2</v>
      </c>
      <c r="B8" s="131" t="s">
        <v>115</v>
      </c>
      <c r="D8" s="132"/>
      <c r="E8" s="133">
        <f>parkour_etapa2!F30</f>
        <v>0</v>
      </c>
      <c r="F8" s="134">
        <f>'[1]Položky'!BB62</f>
        <v>0</v>
      </c>
      <c r="G8" s="134">
        <f>'[1]Položky'!BC62</f>
        <v>0</v>
      </c>
      <c r="H8" s="134">
        <f>'[1]Položky'!BD62</f>
        <v>0</v>
      </c>
      <c r="I8" s="135">
        <f>'[1]Položky'!BE62</f>
        <v>0</v>
      </c>
    </row>
    <row r="9" spans="1:9" s="142" customFormat="1" ht="13.5" thickBot="1">
      <c r="A9" s="136"/>
      <c r="B9" s="137" t="s">
        <v>99</v>
      </c>
      <c r="C9" s="137"/>
      <c r="D9" s="138"/>
      <c r="E9" s="139">
        <f>SUM(E7:E8)</f>
        <v>0</v>
      </c>
      <c r="F9" s="140">
        <f>SUM(F7:F8)</f>
        <v>0</v>
      </c>
      <c r="G9" s="140">
        <f>SUM(G7:G8)</f>
        <v>0</v>
      </c>
      <c r="H9" s="140">
        <f>SUM(H7:H8)</f>
        <v>0</v>
      </c>
      <c r="I9" s="141">
        <f>SUM(I7:I8)</f>
        <v>0</v>
      </c>
    </row>
    <row r="10" spans="1:9" ht="12.75">
      <c r="A10" s="54"/>
      <c r="B10" s="54"/>
      <c r="C10" s="54"/>
      <c r="D10" s="54"/>
      <c r="E10" s="54"/>
      <c r="F10" s="54"/>
      <c r="G10" s="54"/>
      <c r="H10" s="54"/>
      <c r="I10" s="54"/>
    </row>
    <row r="11" spans="1:57" ht="19.5" customHeight="1">
      <c r="A11" s="122" t="s">
        <v>100</v>
      </c>
      <c r="B11" s="122"/>
      <c r="C11" s="122"/>
      <c r="D11" s="122"/>
      <c r="E11" s="122"/>
      <c r="F11" s="122"/>
      <c r="G11" s="143"/>
      <c r="H11" s="122"/>
      <c r="I11" s="122"/>
      <c r="BA11" s="75"/>
      <c r="BB11" s="75"/>
      <c r="BC11" s="75"/>
      <c r="BD11" s="75"/>
      <c r="BE11" s="75"/>
    </row>
    <row r="12" ht="13.5" thickBot="1"/>
    <row r="13" spans="1:9" ht="12.75">
      <c r="A13" s="144" t="s">
        <v>101</v>
      </c>
      <c r="B13" s="145"/>
      <c r="C13" s="145"/>
      <c r="D13" s="146"/>
      <c r="E13" s="147" t="s">
        <v>102</v>
      </c>
      <c r="F13" s="148" t="s">
        <v>103</v>
      </c>
      <c r="G13" s="149" t="s">
        <v>104</v>
      </c>
      <c r="H13" s="150"/>
      <c r="I13" s="151" t="s">
        <v>102</v>
      </c>
    </row>
    <row r="14" spans="1:53" ht="12.75">
      <c r="A14" s="152" t="s">
        <v>105</v>
      </c>
      <c r="B14" s="153"/>
      <c r="C14" s="153"/>
      <c r="D14" s="154"/>
      <c r="E14" s="155"/>
      <c r="F14" s="156"/>
      <c r="G14" s="157">
        <f aca="true" t="shared" si="0" ref="G14:G21">CHOOSE(BA14+1,HSV+PSV,HSV+PSV+Mont,HSV+PSV+Dodavka+Mont,HSV,PSV,Mont,Dodavka,Mont+Dodavka,0)</f>
        <v>0</v>
      </c>
      <c r="H14" s="158"/>
      <c r="I14" s="159">
        <f aca="true" t="shared" si="1" ref="I14:I21">E14+F14*G14/100</f>
        <v>0</v>
      </c>
      <c r="BA14" s="43">
        <v>0</v>
      </c>
    </row>
    <row r="15" spans="1:53" ht="12.75">
      <c r="A15" s="152" t="s">
        <v>106</v>
      </c>
      <c r="B15" s="153"/>
      <c r="C15" s="153"/>
      <c r="D15" s="154"/>
      <c r="E15" s="155"/>
      <c r="F15" s="156"/>
      <c r="G15" s="157">
        <f t="shared" si="0"/>
        <v>0</v>
      </c>
      <c r="H15" s="158"/>
      <c r="I15" s="159">
        <f t="shared" si="1"/>
        <v>0</v>
      </c>
      <c r="BA15" s="43">
        <v>0</v>
      </c>
    </row>
    <row r="16" spans="1:53" ht="12.75">
      <c r="A16" s="152" t="s">
        <v>107</v>
      </c>
      <c r="B16" s="153"/>
      <c r="C16" s="153"/>
      <c r="D16" s="154"/>
      <c r="E16" s="155"/>
      <c r="F16" s="156"/>
      <c r="G16" s="157">
        <f t="shared" si="0"/>
        <v>0</v>
      </c>
      <c r="H16" s="158"/>
      <c r="I16" s="159">
        <f t="shared" si="1"/>
        <v>0</v>
      </c>
      <c r="BA16" s="43">
        <v>0</v>
      </c>
    </row>
    <row r="17" spans="1:53" ht="12.75">
      <c r="A17" s="152" t="s">
        <v>108</v>
      </c>
      <c r="B17" s="153"/>
      <c r="C17" s="153"/>
      <c r="D17" s="154"/>
      <c r="E17" s="155"/>
      <c r="F17" s="156"/>
      <c r="G17" s="157">
        <f t="shared" si="0"/>
        <v>0</v>
      </c>
      <c r="H17" s="158"/>
      <c r="I17" s="159">
        <f t="shared" si="1"/>
        <v>0</v>
      </c>
      <c r="BA17" s="43">
        <v>0</v>
      </c>
    </row>
    <row r="18" spans="1:53" ht="12.75">
      <c r="A18" s="152" t="s">
        <v>109</v>
      </c>
      <c r="B18" s="153"/>
      <c r="C18" s="153"/>
      <c r="D18" s="154"/>
      <c r="E18" s="155"/>
      <c r="F18" s="156"/>
      <c r="G18" s="157">
        <f t="shared" si="0"/>
        <v>0</v>
      </c>
      <c r="H18" s="158"/>
      <c r="I18" s="159">
        <f t="shared" si="1"/>
        <v>0</v>
      </c>
      <c r="BA18" s="43">
        <v>1</v>
      </c>
    </row>
    <row r="19" spans="1:53" ht="12.75">
      <c r="A19" s="152" t="s">
        <v>110</v>
      </c>
      <c r="B19" s="153"/>
      <c r="C19" s="153"/>
      <c r="D19" s="154"/>
      <c r="E19" s="155"/>
      <c r="F19" s="156"/>
      <c r="G19" s="157">
        <f t="shared" si="0"/>
        <v>0</v>
      </c>
      <c r="H19" s="158"/>
      <c r="I19" s="159">
        <f t="shared" si="1"/>
        <v>0</v>
      </c>
      <c r="BA19" s="43">
        <v>1</v>
      </c>
    </row>
    <row r="20" spans="1:53" ht="12.75">
      <c r="A20" s="152" t="s">
        <v>111</v>
      </c>
      <c r="B20" s="153"/>
      <c r="C20" s="153"/>
      <c r="D20" s="154"/>
      <c r="E20" s="155"/>
      <c r="F20" s="156"/>
      <c r="G20" s="157">
        <f t="shared" si="0"/>
        <v>0</v>
      </c>
      <c r="H20" s="158"/>
      <c r="I20" s="159">
        <f t="shared" si="1"/>
        <v>0</v>
      </c>
      <c r="BA20" s="43">
        <v>2</v>
      </c>
    </row>
    <row r="21" spans="1:53" ht="12.75">
      <c r="A21" s="152" t="s">
        <v>112</v>
      </c>
      <c r="B21" s="153"/>
      <c r="C21" s="153"/>
      <c r="D21" s="154"/>
      <c r="E21" s="155"/>
      <c r="F21" s="156"/>
      <c r="G21" s="157">
        <f t="shared" si="0"/>
        <v>0</v>
      </c>
      <c r="H21" s="158"/>
      <c r="I21" s="159">
        <f t="shared" si="1"/>
        <v>0</v>
      </c>
      <c r="BA21" s="43">
        <v>2</v>
      </c>
    </row>
    <row r="22" spans="1:9" ht="13.5" thickBot="1">
      <c r="A22" s="160"/>
      <c r="B22" s="161" t="s">
        <v>113</v>
      </c>
      <c r="C22" s="162"/>
      <c r="D22" s="163"/>
      <c r="E22" s="164"/>
      <c r="F22" s="165"/>
      <c r="G22" s="165"/>
      <c r="H22" s="188">
        <f>SUM(I14:I21)</f>
        <v>0</v>
      </c>
      <c r="I22" s="189"/>
    </row>
    <row r="24" spans="2:9" ht="12.75">
      <c r="B24" s="142"/>
      <c r="F24" s="166"/>
      <c r="G24" s="167"/>
      <c r="H24" s="167"/>
      <c r="I24" s="168"/>
    </row>
    <row r="25" spans="6:9" ht="12.75">
      <c r="F25" s="166"/>
      <c r="G25" s="167"/>
      <c r="H25" s="167"/>
      <c r="I25" s="168"/>
    </row>
    <row r="26" spans="6:9" ht="12.75">
      <c r="F26" s="166"/>
      <c r="G26" s="167"/>
      <c r="H26" s="167"/>
      <c r="I26" s="168"/>
    </row>
    <row r="27" spans="6:9" ht="12.75">
      <c r="F27" s="166"/>
      <c r="G27" s="167"/>
      <c r="H27" s="167"/>
      <c r="I27" s="168"/>
    </row>
    <row r="28" spans="6:9" ht="12.75">
      <c r="F28" s="166"/>
      <c r="G28" s="167"/>
      <c r="H28" s="167"/>
      <c r="I28" s="168"/>
    </row>
    <row r="29" spans="6:9" ht="12.75">
      <c r="F29" s="166"/>
      <c r="G29" s="167"/>
      <c r="H29" s="167"/>
      <c r="I29" s="168"/>
    </row>
    <row r="30" spans="6:9" ht="12.75">
      <c r="F30" s="166"/>
      <c r="G30" s="167"/>
      <c r="H30" s="167"/>
      <c r="I30" s="168"/>
    </row>
    <row r="31" spans="6:9" ht="12.75">
      <c r="F31" s="166"/>
      <c r="G31" s="167"/>
      <c r="H31" s="167"/>
      <c r="I31" s="168"/>
    </row>
    <row r="32" spans="6:9" ht="12.75">
      <c r="F32" s="166"/>
      <c r="G32" s="167"/>
      <c r="H32" s="167"/>
      <c r="I32" s="168"/>
    </row>
    <row r="33" spans="6:9" ht="12.75">
      <c r="F33" s="166"/>
      <c r="G33" s="167"/>
      <c r="H33" s="167"/>
      <c r="I33" s="168"/>
    </row>
    <row r="34" spans="6:9" ht="12.75">
      <c r="F34" s="166"/>
      <c r="G34" s="167"/>
      <c r="H34" s="167"/>
      <c r="I34" s="168"/>
    </row>
    <row r="35" spans="6:9" ht="12.75">
      <c r="F35" s="166"/>
      <c r="G35" s="167"/>
      <c r="H35" s="167"/>
      <c r="I35" s="168"/>
    </row>
    <row r="36" spans="6:9" ht="12.75">
      <c r="F36" s="166"/>
      <c r="G36" s="167"/>
      <c r="H36" s="167"/>
      <c r="I36" s="168"/>
    </row>
    <row r="37" spans="6:9" ht="12.75">
      <c r="F37" s="166"/>
      <c r="G37" s="167"/>
      <c r="H37" s="167"/>
      <c r="I37" s="168"/>
    </row>
    <row r="38" spans="6:9" ht="12.75">
      <c r="F38" s="166"/>
      <c r="G38" s="167"/>
      <c r="H38" s="167"/>
      <c r="I38" s="168"/>
    </row>
    <row r="39" spans="6:9" ht="12.75">
      <c r="F39" s="166"/>
      <c r="G39" s="167"/>
      <c r="H39" s="167"/>
      <c r="I39" s="168"/>
    </row>
    <row r="40" spans="6:9" ht="12.75">
      <c r="F40" s="166"/>
      <c r="G40" s="167"/>
      <c r="H40" s="167"/>
      <c r="I40" s="168"/>
    </row>
    <row r="41" spans="6:9" ht="12.75">
      <c r="F41" s="166"/>
      <c r="G41" s="167"/>
      <c r="H41" s="167"/>
      <c r="I41" s="168"/>
    </row>
    <row r="42" spans="6:9" ht="12.75">
      <c r="F42" s="166"/>
      <c r="G42" s="167"/>
      <c r="H42" s="167"/>
      <c r="I42" s="168"/>
    </row>
    <row r="43" spans="6:9" ht="12.75">
      <c r="F43" s="166"/>
      <c r="G43" s="167"/>
      <c r="H43" s="167"/>
      <c r="I43" s="168"/>
    </row>
    <row r="44" spans="6:9" ht="12.75">
      <c r="F44" s="166"/>
      <c r="G44" s="167"/>
      <c r="H44" s="167"/>
      <c r="I44" s="168"/>
    </row>
    <row r="45" spans="6:9" ht="12.75">
      <c r="F45" s="166"/>
      <c r="G45" s="167"/>
      <c r="H45" s="167"/>
      <c r="I45" s="168"/>
    </row>
    <row r="46" spans="6:9" ht="12.75">
      <c r="F46" s="166"/>
      <c r="G46" s="167"/>
      <c r="H46" s="167"/>
      <c r="I46" s="168"/>
    </row>
    <row r="47" spans="6:9" ht="12.75">
      <c r="F47" s="166"/>
      <c r="G47" s="167"/>
      <c r="H47" s="167"/>
      <c r="I47" s="168"/>
    </row>
    <row r="48" spans="6:9" ht="12.75">
      <c r="F48" s="166"/>
      <c r="G48" s="167"/>
      <c r="H48" s="167"/>
      <c r="I48" s="168"/>
    </row>
    <row r="49" spans="6:9" ht="12.75">
      <c r="F49" s="166"/>
      <c r="G49" s="167"/>
      <c r="H49" s="167"/>
      <c r="I49" s="168"/>
    </row>
    <row r="50" spans="6:9" ht="12.75">
      <c r="F50" s="166"/>
      <c r="G50" s="167"/>
      <c r="H50" s="167"/>
      <c r="I50" s="168"/>
    </row>
    <row r="51" spans="6:9" ht="12.75">
      <c r="F51" s="166"/>
      <c r="G51" s="167"/>
      <c r="H51" s="167"/>
      <c r="I51" s="168"/>
    </row>
    <row r="52" spans="6:9" ht="12.75">
      <c r="F52" s="166"/>
      <c r="G52" s="167"/>
      <c r="H52" s="167"/>
      <c r="I52" s="168"/>
    </row>
    <row r="53" spans="6:9" ht="12.75">
      <c r="F53" s="166"/>
      <c r="G53" s="167"/>
      <c r="H53" s="167"/>
      <c r="I53" s="168"/>
    </row>
    <row r="54" spans="6:9" ht="12.75">
      <c r="F54" s="166"/>
      <c r="G54" s="167"/>
      <c r="H54" s="167"/>
      <c r="I54" s="168"/>
    </row>
    <row r="55" spans="6:9" ht="12.75">
      <c r="F55" s="166"/>
      <c r="G55" s="167"/>
      <c r="H55" s="167"/>
      <c r="I55" s="168"/>
    </row>
    <row r="56" spans="6:9" ht="12.75">
      <c r="F56" s="166"/>
      <c r="G56" s="167"/>
      <c r="H56" s="167"/>
      <c r="I56" s="168"/>
    </row>
    <row r="57" spans="6:9" ht="12.75">
      <c r="F57" s="166"/>
      <c r="G57" s="167"/>
      <c r="H57" s="167"/>
      <c r="I57" s="168"/>
    </row>
    <row r="58" spans="6:9" ht="12.75">
      <c r="F58" s="166"/>
      <c r="G58" s="167"/>
      <c r="H58" s="167"/>
      <c r="I58" s="168"/>
    </row>
    <row r="59" spans="6:9" ht="12.75">
      <c r="F59" s="166"/>
      <c r="G59" s="167"/>
      <c r="H59" s="167"/>
      <c r="I59" s="168"/>
    </row>
    <row r="60" spans="6:9" ht="12.75">
      <c r="F60" s="166"/>
      <c r="G60" s="167"/>
      <c r="H60" s="167"/>
      <c r="I60" s="168"/>
    </row>
    <row r="61" spans="6:9" ht="12.75">
      <c r="F61" s="166"/>
      <c r="G61" s="167"/>
      <c r="H61" s="167"/>
      <c r="I61" s="168"/>
    </row>
    <row r="62" spans="6:9" ht="12.75">
      <c r="F62" s="166"/>
      <c r="G62" s="167"/>
      <c r="H62" s="167"/>
      <c r="I62" s="168"/>
    </row>
    <row r="63" spans="6:9" ht="12.75">
      <c r="F63" s="166"/>
      <c r="G63" s="167"/>
      <c r="H63" s="167"/>
      <c r="I63" s="168"/>
    </row>
    <row r="64" spans="6:9" ht="12.75">
      <c r="F64" s="166"/>
      <c r="G64" s="167"/>
      <c r="H64" s="167"/>
      <c r="I64" s="168"/>
    </row>
    <row r="65" spans="6:9" ht="12.75">
      <c r="F65" s="166"/>
      <c r="G65" s="167"/>
      <c r="H65" s="167"/>
      <c r="I65" s="168"/>
    </row>
    <row r="66" spans="6:9" ht="12.75">
      <c r="F66" s="166"/>
      <c r="G66" s="167"/>
      <c r="H66" s="167"/>
      <c r="I66" s="168"/>
    </row>
    <row r="67" spans="6:9" ht="12.75">
      <c r="F67" s="166"/>
      <c r="G67" s="167"/>
      <c r="H67" s="167"/>
      <c r="I67" s="168"/>
    </row>
    <row r="68" spans="6:9" ht="12.75">
      <c r="F68" s="166"/>
      <c r="G68" s="167"/>
      <c r="H68" s="167"/>
      <c r="I68" s="168"/>
    </row>
    <row r="69" spans="6:9" ht="12.75">
      <c r="F69" s="166"/>
      <c r="G69" s="167"/>
      <c r="H69" s="167"/>
      <c r="I69" s="168"/>
    </row>
    <row r="70" spans="6:9" ht="12.75">
      <c r="F70" s="166"/>
      <c r="G70" s="167"/>
      <c r="H70" s="167"/>
      <c r="I70" s="168"/>
    </row>
    <row r="71" spans="6:9" ht="12.75">
      <c r="F71" s="166"/>
      <c r="G71" s="167"/>
      <c r="H71" s="167"/>
      <c r="I71" s="168"/>
    </row>
    <row r="72" spans="6:9" ht="12.75">
      <c r="F72" s="166"/>
      <c r="G72" s="167"/>
      <c r="H72" s="167"/>
      <c r="I72" s="168"/>
    </row>
    <row r="73" spans="6:9" ht="12.75">
      <c r="F73" s="166"/>
      <c r="G73" s="167"/>
      <c r="H73" s="167"/>
      <c r="I73" s="168"/>
    </row>
  </sheetData>
  <sheetProtection/>
  <mergeCells count="4">
    <mergeCell ref="A1:B1"/>
    <mergeCell ref="A2:B2"/>
    <mergeCell ref="G2:I2"/>
    <mergeCell ref="H22:I2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zoomScalePageLayoutView="0" workbookViewId="0" topLeftCell="A1">
      <selection activeCell="E3" sqref="E3:E27"/>
    </sheetView>
  </sheetViews>
  <sheetFormatPr defaultColWidth="9.125" defaultRowHeight="12.75" customHeight="1"/>
  <cols>
    <col min="1" max="1" width="8.875" style="1" bestFit="1" customWidth="1"/>
    <col min="2" max="2" width="78.875" style="1" customWidth="1"/>
    <col min="3" max="3" width="8.125" style="1" customWidth="1"/>
    <col min="4" max="4" width="8.875" style="1" bestFit="1" customWidth="1"/>
    <col min="5" max="5" width="11.75390625" style="1" customWidth="1"/>
    <col min="6" max="6" width="15.125" style="1" bestFit="1" customWidth="1"/>
    <col min="7" max="7" width="9.25390625" style="1" customWidth="1"/>
    <col min="8" max="8" width="10.375" style="1" bestFit="1" customWidth="1"/>
    <col min="9" max="255" width="9.25390625" style="1" customWidth="1"/>
  </cols>
  <sheetData>
    <row r="1" spans="1:11" ht="19.5" customHeight="1" thickBot="1">
      <c r="A1" s="19" t="s">
        <v>0</v>
      </c>
      <c r="B1" s="35" t="s">
        <v>43</v>
      </c>
      <c r="C1" s="19" t="s">
        <v>1</v>
      </c>
      <c r="D1" s="19" t="s">
        <v>2</v>
      </c>
      <c r="E1" s="19" t="s">
        <v>3</v>
      </c>
      <c r="F1" s="20" t="s">
        <v>44</v>
      </c>
      <c r="H1" s="34"/>
      <c r="I1" s="34"/>
      <c r="J1" s="34"/>
      <c r="K1" s="34"/>
    </row>
    <row r="2" spans="1:11" ht="16.5" customHeight="1" thickBot="1">
      <c r="A2" s="21"/>
      <c r="B2" s="22" t="s">
        <v>46</v>
      </c>
      <c r="C2" s="23"/>
      <c r="D2" s="24"/>
      <c r="E2" s="25"/>
      <c r="F2" s="26">
        <f>SUM(F3:F14)</f>
        <v>0</v>
      </c>
      <c r="H2" s="34"/>
      <c r="I2" s="34"/>
      <c r="J2" s="34"/>
      <c r="K2" s="34"/>
    </row>
    <row r="3" spans="1:11" s="1" customFormat="1" ht="16.5" customHeight="1">
      <c r="A3" s="5">
        <v>1</v>
      </c>
      <c r="B3" s="6" t="s">
        <v>17</v>
      </c>
      <c r="C3" s="2" t="s">
        <v>5</v>
      </c>
      <c r="D3" s="3">
        <v>300</v>
      </c>
      <c r="E3" s="4"/>
      <c r="F3" s="7">
        <f>D3*E3</f>
        <v>0</v>
      </c>
      <c r="H3" s="34"/>
      <c r="I3" s="32"/>
      <c r="J3" s="34"/>
      <c r="K3" s="34"/>
    </row>
    <row r="4" spans="1:11" s="1" customFormat="1" ht="16.5" customHeight="1">
      <c r="A4" s="5">
        <v>2</v>
      </c>
      <c r="B4" s="6" t="s">
        <v>18</v>
      </c>
      <c r="C4" s="2" t="s">
        <v>5</v>
      </c>
      <c r="D4" s="3">
        <v>40</v>
      </c>
      <c r="E4" s="4"/>
      <c r="F4" s="7">
        <f>D4*E4</f>
        <v>0</v>
      </c>
      <c r="H4" s="34"/>
      <c r="I4" s="32"/>
      <c r="J4" s="34"/>
      <c r="K4" s="34"/>
    </row>
    <row r="5" spans="1:11" s="1" customFormat="1" ht="16.5" customHeight="1">
      <c r="A5" s="5">
        <v>3</v>
      </c>
      <c r="B5" s="6" t="s">
        <v>15</v>
      </c>
      <c r="C5" s="2" t="s">
        <v>4</v>
      </c>
      <c r="D5" s="3">
        <v>0.98</v>
      </c>
      <c r="E5" s="4"/>
      <c r="F5" s="7">
        <f>D5*E5</f>
        <v>0</v>
      </c>
      <c r="H5" s="34"/>
      <c r="I5" s="32"/>
      <c r="J5" s="34"/>
      <c r="K5" s="34"/>
    </row>
    <row r="6" spans="1:11" s="1" customFormat="1" ht="16.5" customHeight="1">
      <c r="A6" s="5">
        <v>4</v>
      </c>
      <c r="B6" s="6" t="s">
        <v>19</v>
      </c>
      <c r="C6" s="2" t="s">
        <v>6</v>
      </c>
      <c r="D6" s="3">
        <v>2.35</v>
      </c>
      <c r="E6" s="4"/>
      <c r="F6" s="7">
        <f>D6*E6</f>
        <v>0</v>
      </c>
      <c r="H6" s="34"/>
      <c r="I6" s="32"/>
      <c r="J6" s="34"/>
      <c r="K6" s="34"/>
    </row>
    <row r="7" spans="1:11" s="1" customFormat="1" ht="16.5" customHeight="1">
      <c r="A7" s="5">
        <v>5</v>
      </c>
      <c r="B7" s="6" t="s">
        <v>39</v>
      </c>
      <c r="C7" s="2" t="s">
        <v>4</v>
      </c>
      <c r="D7" s="3">
        <f>64.4+(0.25*4+0.5*4)*2</f>
        <v>70.4</v>
      </c>
      <c r="E7" s="4"/>
      <c r="F7" s="7">
        <f>D7*E7</f>
        <v>0</v>
      </c>
      <c r="H7" s="34"/>
      <c r="I7" s="32"/>
      <c r="J7" s="34"/>
      <c r="K7" s="34"/>
    </row>
    <row r="8" spans="1:11" s="18" customFormat="1" ht="16.5" customHeight="1">
      <c r="A8" s="5">
        <v>6</v>
      </c>
      <c r="B8" s="6" t="s">
        <v>16</v>
      </c>
      <c r="C8" s="2" t="s">
        <v>5</v>
      </c>
      <c r="D8" s="3">
        <v>7.3</v>
      </c>
      <c r="E8" s="4"/>
      <c r="F8" s="7">
        <f aca="true" t="shared" si="0" ref="F8:F27">D8*E8</f>
        <v>0</v>
      </c>
      <c r="H8" s="33"/>
      <c r="I8" s="32"/>
      <c r="J8" s="33"/>
      <c r="K8" s="33"/>
    </row>
    <row r="9" spans="1:11" s="18" customFormat="1" ht="16.5" customHeight="1">
      <c r="A9" s="5">
        <v>7</v>
      </c>
      <c r="B9" s="6" t="s">
        <v>7</v>
      </c>
      <c r="C9" s="2" t="s">
        <v>6</v>
      </c>
      <c r="D9" s="3">
        <v>4.16</v>
      </c>
      <c r="E9" s="4"/>
      <c r="F9" s="7">
        <f t="shared" si="0"/>
        <v>0</v>
      </c>
      <c r="H9" s="33"/>
      <c r="I9" s="32"/>
      <c r="J9" s="33"/>
      <c r="K9" s="33"/>
    </row>
    <row r="10" spans="1:11" s="18" customFormat="1" ht="16.5" customHeight="1">
      <c r="A10" s="5">
        <v>8</v>
      </c>
      <c r="B10" s="6" t="s">
        <v>20</v>
      </c>
      <c r="C10" s="2" t="s">
        <v>6</v>
      </c>
      <c r="D10" s="3">
        <f>D9+D8*0.15+D6+D5*0.14+0.025</f>
        <v>7.767200000000001</v>
      </c>
      <c r="E10" s="4"/>
      <c r="F10" s="7">
        <f t="shared" si="0"/>
        <v>0</v>
      </c>
      <c r="H10" s="33"/>
      <c r="I10" s="32"/>
      <c r="J10" s="33"/>
      <c r="K10" s="33"/>
    </row>
    <row r="11" spans="1:11" s="1" customFormat="1" ht="16.5" customHeight="1">
      <c r="A11" s="5">
        <v>9</v>
      </c>
      <c r="B11" s="6" t="s">
        <v>21</v>
      </c>
      <c r="C11" s="2" t="s">
        <v>6</v>
      </c>
      <c r="D11" s="3">
        <v>6.1</v>
      </c>
      <c r="E11" s="4"/>
      <c r="F11" s="7">
        <f t="shared" si="0"/>
        <v>0</v>
      </c>
      <c r="H11" s="34"/>
      <c r="I11" s="32"/>
      <c r="J11" s="34"/>
      <c r="K11" s="34"/>
    </row>
    <row r="12" spans="1:11" s="1" customFormat="1" ht="16.5" customHeight="1">
      <c r="A12" s="5">
        <v>10</v>
      </c>
      <c r="B12" s="6" t="s">
        <v>22</v>
      </c>
      <c r="C12" s="2" t="s">
        <v>8</v>
      </c>
      <c r="D12" s="3">
        <v>43</v>
      </c>
      <c r="E12" s="4"/>
      <c r="F12" s="7">
        <f t="shared" si="0"/>
        <v>0</v>
      </c>
      <c r="H12" s="34"/>
      <c r="I12" s="32"/>
      <c r="J12" s="34"/>
      <c r="K12" s="34"/>
    </row>
    <row r="13" spans="1:11" s="18" customFormat="1" ht="16.5" customHeight="1">
      <c r="A13" s="5">
        <v>11</v>
      </c>
      <c r="B13" s="6" t="s">
        <v>25</v>
      </c>
      <c r="C13" s="2" t="s">
        <v>5</v>
      </c>
      <c r="D13" s="3">
        <v>7.3</v>
      </c>
      <c r="E13" s="4"/>
      <c r="F13" s="7">
        <f t="shared" si="0"/>
        <v>0</v>
      </c>
      <c r="H13" s="33"/>
      <c r="I13" s="32"/>
      <c r="J13" s="33"/>
      <c r="K13" s="33"/>
    </row>
    <row r="14" spans="1:11" s="18" customFormat="1" ht="16.5" customHeight="1" thickBot="1">
      <c r="A14" s="5">
        <v>12</v>
      </c>
      <c r="B14" s="6" t="s">
        <v>33</v>
      </c>
      <c r="C14" s="2" t="s">
        <v>6</v>
      </c>
      <c r="D14" s="3">
        <v>4.16</v>
      </c>
      <c r="E14" s="4"/>
      <c r="F14" s="7">
        <f>D14*E14</f>
        <v>0</v>
      </c>
      <c r="H14" s="33"/>
      <c r="I14" s="32"/>
      <c r="J14" s="33"/>
      <c r="K14" s="33"/>
    </row>
    <row r="15" spans="1:11" ht="16.5" customHeight="1" thickBot="1">
      <c r="A15" s="36"/>
      <c r="B15" s="22" t="s">
        <v>47</v>
      </c>
      <c r="C15" s="23"/>
      <c r="D15" s="24"/>
      <c r="E15" s="25"/>
      <c r="F15" s="37">
        <f>SUM(F16:F22)</f>
        <v>0</v>
      </c>
      <c r="H15" s="34"/>
      <c r="I15" s="34"/>
      <c r="J15" s="34"/>
      <c r="K15" s="34"/>
    </row>
    <row r="16" spans="1:11" s="18" customFormat="1" ht="16.5" customHeight="1">
      <c r="A16" s="5">
        <v>13</v>
      </c>
      <c r="B16" s="6" t="s">
        <v>27</v>
      </c>
      <c r="C16" s="2" t="s">
        <v>13</v>
      </c>
      <c r="D16" s="3">
        <v>1</v>
      </c>
      <c r="E16" s="4"/>
      <c r="F16" s="7">
        <f t="shared" si="0"/>
        <v>0</v>
      </c>
      <c r="H16" s="38"/>
      <c r="I16" s="32"/>
      <c r="J16" s="33"/>
      <c r="K16" s="33"/>
    </row>
    <row r="17" spans="1:11" s="18" customFormat="1" ht="16.5" customHeight="1">
      <c r="A17" s="5">
        <v>14</v>
      </c>
      <c r="B17" s="6" t="s">
        <v>28</v>
      </c>
      <c r="C17" s="2" t="s">
        <v>13</v>
      </c>
      <c r="D17" s="3">
        <v>1</v>
      </c>
      <c r="E17" s="4"/>
      <c r="F17" s="7">
        <f t="shared" si="0"/>
        <v>0</v>
      </c>
      <c r="H17" s="33"/>
      <c r="I17" s="32"/>
      <c r="J17" s="33"/>
      <c r="K17" s="33"/>
    </row>
    <row r="18" spans="1:11" s="18" customFormat="1" ht="16.5" customHeight="1">
      <c r="A18" s="5">
        <v>15</v>
      </c>
      <c r="B18" s="6" t="s">
        <v>29</v>
      </c>
      <c r="C18" s="2" t="s">
        <v>13</v>
      </c>
      <c r="D18" s="3">
        <v>1</v>
      </c>
      <c r="E18" s="4"/>
      <c r="F18" s="7">
        <f t="shared" si="0"/>
        <v>0</v>
      </c>
      <c r="H18" s="33"/>
      <c r="I18" s="32"/>
      <c r="J18" s="33"/>
      <c r="K18" s="33"/>
    </row>
    <row r="19" spans="1:11" s="18" customFormat="1" ht="16.5" customHeight="1">
      <c r="A19" s="5">
        <v>16</v>
      </c>
      <c r="B19" s="6" t="s">
        <v>30</v>
      </c>
      <c r="C19" s="2" t="s">
        <v>13</v>
      </c>
      <c r="D19" s="3">
        <v>1</v>
      </c>
      <c r="E19" s="4"/>
      <c r="F19" s="7">
        <f t="shared" si="0"/>
        <v>0</v>
      </c>
      <c r="H19" s="33"/>
      <c r="I19" s="32"/>
      <c r="J19" s="33"/>
      <c r="K19" s="33"/>
    </row>
    <row r="20" spans="1:11" s="18" customFormat="1" ht="16.5" customHeight="1">
      <c r="A20" s="5">
        <v>17</v>
      </c>
      <c r="B20" s="6" t="s">
        <v>34</v>
      </c>
      <c r="C20" s="2" t="s">
        <v>13</v>
      </c>
      <c r="D20" s="3">
        <v>2</v>
      </c>
      <c r="E20" s="4"/>
      <c r="F20" s="7">
        <f>D20*E20</f>
        <v>0</v>
      </c>
      <c r="H20" s="33"/>
      <c r="I20" s="32"/>
      <c r="J20" s="33"/>
      <c r="K20" s="33"/>
    </row>
    <row r="21" spans="1:11" s="18" customFormat="1" ht="16.5" customHeight="1">
      <c r="A21" s="5">
        <v>18</v>
      </c>
      <c r="B21" s="6" t="s">
        <v>31</v>
      </c>
      <c r="C21" s="2" t="s">
        <v>13</v>
      </c>
      <c r="D21" s="3">
        <v>1</v>
      </c>
      <c r="E21" s="4"/>
      <c r="F21" s="7">
        <f>D21*E21</f>
        <v>0</v>
      </c>
      <c r="H21" s="33"/>
      <c r="I21" s="32"/>
      <c r="J21" s="33"/>
      <c r="K21" s="33"/>
    </row>
    <row r="22" spans="1:11" s="18" customFormat="1" ht="16.5" customHeight="1" thickBot="1">
      <c r="A22" s="5">
        <v>19</v>
      </c>
      <c r="B22" s="6" t="s">
        <v>32</v>
      </c>
      <c r="C22" s="2" t="s">
        <v>13</v>
      </c>
      <c r="D22" s="3">
        <v>1</v>
      </c>
      <c r="E22" s="4"/>
      <c r="F22" s="7">
        <f t="shared" si="0"/>
        <v>0</v>
      </c>
      <c r="H22" s="33"/>
      <c r="I22" s="32"/>
      <c r="J22" s="33"/>
      <c r="K22" s="33"/>
    </row>
    <row r="23" spans="1:11" ht="16.5" customHeight="1" thickBot="1">
      <c r="A23" s="36"/>
      <c r="B23" s="22" t="s">
        <v>48</v>
      </c>
      <c r="C23" s="23"/>
      <c r="D23" s="24"/>
      <c r="E23" s="25"/>
      <c r="F23" s="37">
        <f>SUM(F24:F27)</f>
        <v>0</v>
      </c>
      <c r="H23" s="34"/>
      <c r="I23" s="34"/>
      <c r="J23" s="34"/>
      <c r="K23" s="34"/>
    </row>
    <row r="24" spans="1:11" s="1" customFormat="1" ht="16.5" customHeight="1">
      <c r="A24" s="5">
        <v>20</v>
      </c>
      <c r="B24" s="6" t="s">
        <v>23</v>
      </c>
      <c r="C24" s="2" t="s">
        <v>5</v>
      </c>
      <c r="D24" s="3">
        <v>180</v>
      </c>
      <c r="E24" s="4"/>
      <c r="F24" s="7">
        <f t="shared" si="0"/>
        <v>0</v>
      </c>
      <c r="H24" s="34"/>
      <c r="I24" s="32"/>
      <c r="J24" s="34"/>
      <c r="K24" s="34"/>
    </row>
    <row r="25" spans="1:11" s="1" customFormat="1" ht="16.5" customHeight="1">
      <c r="A25" s="5">
        <v>21</v>
      </c>
      <c r="B25" s="6" t="s">
        <v>35</v>
      </c>
      <c r="C25" s="2" t="s">
        <v>5</v>
      </c>
      <c r="D25" s="3">
        <v>180</v>
      </c>
      <c r="E25" s="4"/>
      <c r="F25" s="7">
        <f>D25*E25</f>
        <v>0</v>
      </c>
      <c r="H25" s="34"/>
      <c r="I25" s="32"/>
      <c r="J25" s="34"/>
      <c r="K25" s="34"/>
    </row>
    <row r="26" spans="1:11" s="1" customFormat="1" ht="16.5" customHeight="1">
      <c r="A26" s="5">
        <v>22</v>
      </c>
      <c r="B26" s="6" t="s">
        <v>26</v>
      </c>
      <c r="C26" s="2" t="s">
        <v>5</v>
      </c>
      <c r="D26" s="3">
        <v>180</v>
      </c>
      <c r="E26" s="4"/>
      <c r="F26" s="7">
        <f t="shared" si="0"/>
        <v>0</v>
      </c>
      <c r="H26" s="34"/>
      <c r="I26" s="32"/>
      <c r="J26" s="34"/>
      <c r="K26" s="34"/>
    </row>
    <row r="27" spans="1:11" s="1" customFormat="1" ht="16.5" customHeight="1">
      <c r="A27" s="5">
        <v>23</v>
      </c>
      <c r="B27" s="6" t="s">
        <v>24</v>
      </c>
      <c r="C27" s="2" t="s">
        <v>9</v>
      </c>
      <c r="D27" s="3">
        <v>1</v>
      </c>
      <c r="E27" s="4"/>
      <c r="F27" s="7">
        <f t="shared" si="0"/>
        <v>0</v>
      </c>
      <c r="H27" s="34"/>
      <c r="I27" s="32"/>
      <c r="J27" s="34"/>
      <c r="K27" s="34"/>
    </row>
    <row r="28" spans="1:11" s="1" customFormat="1" ht="15.75" customHeight="1">
      <c r="A28" s="8"/>
      <c r="B28" s="8"/>
      <c r="C28" s="9" t="s">
        <v>10</v>
      </c>
      <c r="D28" s="10"/>
      <c r="E28" s="10"/>
      <c r="F28" s="11">
        <f>F23+F15+F2</f>
        <v>0</v>
      </c>
      <c r="H28" s="34"/>
      <c r="I28" s="34"/>
      <c r="J28" s="34"/>
      <c r="K28" s="34"/>
    </row>
    <row r="29" spans="1:11" s="1" customFormat="1" ht="15" customHeight="1">
      <c r="A29" s="12"/>
      <c r="B29" s="12"/>
      <c r="C29" s="13" t="s">
        <v>11</v>
      </c>
      <c r="D29" s="12"/>
      <c r="E29" s="12"/>
      <c r="F29" s="14">
        <f>F28*0.21</f>
        <v>0</v>
      </c>
      <c r="H29" s="34"/>
      <c r="I29" s="34"/>
      <c r="J29" s="34"/>
      <c r="K29" s="34"/>
    </row>
    <row r="30" spans="1:11" s="1" customFormat="1" ht="15.75" customHeight="1">
      <c r="A30" s="12"/>
      <c r="B30" s="12"/>
      <c r="C30" s="15" t="s">
        <v>12</v>
      </c>
      <c r="D30" s="16"/>
      <c r="E30" s="16"/>
      <c r="F30" s="17">
        <f>F28+F29</f>
        <v>0</v>
      </c>
      <c r="H30" s="34"/>
      <c r="I30" s="34"/>
      <c r="J30" s="34"/>
      <c r="K30" s="34"/>
    </row>
    <row r="31" spans="1:11" s="1" customFormat="1" ht="12.75" customHeight="1">
      <c r="A31" s="18"/>
      <c r="B31" s="18"/>
      <c r="C31" s="18"/>
      <c r="D31" s="18"/>
      <c r="E31" s="18"/>
      <c r="F31" s="18"/>
      <c r="H31" s="34"/>
      <c r="I31" s="34"/>
      <c r="J31" s="34"/>
      <c r="K31" s="34"/>
    </row>
  </sheetData>
  <sheetProtection/>
  <conditionalFormatting sqref="F28:F30">
    <cfRule type="cellIs" priority="1" dxfId="2" operator="lessThan" stopIfTrue="1">
      <formula>0</formula>
    </cfRule>
  </conditionalFormatting>
  <printOptions/>
  <pageMargins left="0.5905511811023623" right="0.3937007874015748" top="0.984251968503937" bottom="0.984251968503937" header="0.5118110236220472" footer="0.5118110236220472"/>
  <pageSetup fitToHeight="0" fitToWidth="1" horizontalDpi="600" verticalDpi="600" orientation="portrait" scale="74" r:id="rId1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zoomScalePageLayoutView="0" workbookViewId="0" topLeftCell="A1">
      <selection activeCell="E3" sqref="E3:E29"/>
    </sheetView>
  </sheetViews>
  <sheetFormatPr defaultColWidth="9.125" defaultRowHeight="12.75" customHeight="1"/>
  <cols>
    <col min="1" max="1" width="7.125" style="1" customWidth="1"/>
    <col min="2" max="2" width="84.875" style="1" customWidth="1"/>
    <col min="3" max="3" width="5.875" style="1" customWidth="1"/>
    <col min="4" max="4" width="8.875" style="1" bestFit="1" customWidth="1"/>
    <col min="5" max="5" width="12.75390625" style="1" customWidth="1"/>
    <col min="6" max="6" width="17.125" style="1" customWidth="1"/>
    <col min="7" max="7" width="9.25390625" style="1" customWidth="1"/>
    <col min="8" max="8" width="10.375" style="1" bestFit="1" customWidth="1"/>
    <col min="9" max="255" width="9.25390625" style="1" customWidth="1"/>
  </cols>
  <sheetData>
    <row r="1" spans="1:11" ht="19.5" customHeight="1" thickBot="1">
      <c r="A1" s="19" t="s">
        <v>0</v>
      </c>
      <c r="B1" s="35" t="s">
        <v>43</v>
      </c>
      <c r="C1" s="19" t="s">
        <v>1</v>
      </c>
      <c r="D1" s="19" t="s">
        <v>2</v>
      </c>
      <c r="E1" s="19" t="s">
        <v>3</v>
      </c>
      <c r="F1" s="20" t="s">
        <v>45</v>
      </c>
      <c r="H1" s="34"/>
      <c r="I1" s="34"/>
      <c r="J1" s="34"/>
      <c r="K1" s="34"/>
    </row>
    <row r="2" spans="1:11" ht="16.5" customHeight="1" thickBot="1">
      <c r="A2" s="21"/>
      <c r="B2" s="22" t="s">
        <v>46</v>
      </c>
      <c r="C2" s="23"/>
      <c r="D2" s="24"/>
      <c r="E2" s="25"/>
      <c r="F2" s="26">
        <f>SUM(F3:F19)</f>
        <v>0</v>
      </c>
      <c r="H2" s="34"/>
      <c r="I2" s="34"/>
      <c r="J2" s="34"/>
      <c r="K2" s="34"/>
    </row>
    <row r="3" spans="1:11" s="1" customFormat="1" ht="16.5" customHeight="1">
      <c r="A3" s="5">
        <v>1</v>
      </c>
      <c r="B3" s="6" t="s">
        <v>17</v>
      </c>
      <c r="C3" s="2" t="s">
        <v>5</v>
      </c>
      <c r="D3" s="3">
        <v>400</v>
      </c>
      <c r="E3" s="4"/>
      <c r="F3" s="7">
        <f aca="true" t="shared" si="0" ref="F3:F29">D3*E3</f>
        <v>0</v>
      </c>
      <c r="H3" s="34"/>
      <c r="I3" s="32"/>
      <c r="J3" s="34"/>
      <c r="K3" s="34"/>
    </row>
    <row r="4" spans="1:11" s="1" customFormat="1" ht="16.5" customHeight="1">
      <c r="A4" s="5">
        <v>2</v>
      </c>
      <c r="B4" s="6" t="s">
        <v>18</v>
      </c>
      <c r="C4" s="2" t="s">
        <v>5</v>
      </c>
      <c r="D4" s="3">
        <v>80</v>
      </c>
      <c r="E4" s="4"/>
      <c r="F4" s="7">
        <f t="shared" si="0"/>
        <v>0</v>
      </c>
      <c r="H4" s="34"/>
      <c r="I4" s="32"/>
      <c r="J4" s="34"/>
      <c r="K4" s="34"/>
    </row>
    <row r="5" spans="1:11" s="1" customFormat="1" ht="16.5" customHeight="1">
      <c r="A5" s="5">
        <v>3</v>
      </c>
      <c r="B5" s="6" t="s">
        <v>15</v>
      </c>
      <c r="C5" s="2" t="s">
        <v>4</v>
      </c>
      <c r="D5" s="3">
        <v>1.97</v>
      </c>
      <c r="E5" s="4"/>
      <c r="F5" s="7">
        <f t="shared" si="0"/>
        <v>0</v>
      </c>
      <c r="H5" s="34"/>
      <c r="I5" s="32"/>
      <c r="J5" s="34"/>
      <c r="K5" s="34"/>
    </row>
    <row r="6" spans="1:11" s="1" customFormat="1" ht="16.5" customHeight="1">
      <c r="A6" s="5">
        <v>4</v>
      </c>
      <c r="B6" s="6" t="s">
        <v>19</v>
      </c>
      <c r="C6" s="2" t="s">
        <v>6</v>
      </c>
      <c r="D6" s="3">
        <v>5</v>
      </c>
      <c r="E6" s="4"/>
      <c r="F6" s="7">
        <f t="shared" si="0"/>
        <v>0</v>
      </c>
      <c r="H6" s="34"/>
      <c r="I6" s="32"/>
      <c r="J6" s="34"/>
      <c r="K6" s="34"/>
    </row>
    <row r="7" spans="1:11" s="1" customFormat="1" ht="16.5" customHeight="1">
      <c r="A7" s="5">
        <v>5</v>
      </c>
      <c r="B7" s="6" t="s">
        <v>39</v>
      </c>
      <c r="C7" s="2" t="s">
        <v>4</v>
      </c>
      <c r="D7" s="3">
        <v>110.86</v>
      </c>
      <c r="E7" s="4"/>
      <c r="F7" s="7">
        <f t="shared" si="0"/>
        <v>0</v>
      </c>
      <c r="H7" s="34"/>
      <c r="I7" s="32"/>
      <c r="J7" s="34"/>
      <c r="K7" s="34"/>
    </row>
    <row r="8" spans="1:11" s="18" customFormat="1" ht="16.5" customHeight="1">
      <c r="A8" s="5">
        <v>6</v>
      </c>
      <c r="B8" s="6" t="s">
        <v>16</v>
      </c>
      <c r="C8" s="2" t="s">
        <v>5</v>
      </c>
      <c r="D8" s="3">
        <v>18.57</v>
      </c>
      <c r="E8" s="4"/>
      <c r="F8" s="7">
        <f t="shared" si="0"/>
        <v>0</v>
      </c>
      <c r="H8" s="33"/>
      <c r="I8" s="32"/>
      <c r="J8" s="33"/>
      <c r="K8" s="33"/>
    </row>
    <row r="9" spans="1:11" s="18" customFormat="1" ht="16.5" customHeight="1">
      <c r="A9" s="5">
        <v>7</v>
      </c>
      <c r="B9" s="6" t="s">
        <v>7</v>
      </c>
      <c r="C9" s="2" t="s">
        <v>6</v>
      </c>
      <c r="D9" s="3">
        <v>9.73</v>
      </c>
      <c r="E9" s="4"/>
      <c r="F9" s="7">
        <f t="shared" si="0"/>
        <v>0</v>
      </c>
      <c r="H9" s="33"/>
      <c r="I9" s="32"/>
      <c r="J9" s="33"/>
      <c r="K9" s="33"/>
    </row>
    <row r="10" spans="1:11" s="18" customFormat="1" ht="16.5" customHeight="1">
      <c r="A10" s="5">
        <v>8</v>
      </c>
      <c r="B10" s="6" t="s">
        <v>20</v>
      </c>
      <c r="C10" s="2" t="s">
        <v>6</v>
      </c>
      <c r="D10" s="3">
        <f>7.46+9.73+18.57*0.15</f>
        <v>19.9755</v>
      </c>
      <c r="E10" s="4"/>
      <c r="F10" s="7">
        <f t="shared" si="0"/>
        <v>0</v>
      </c>
      <c r="H10" s="33"/>
      <c r="I10" s="32"/>
      <c r="J10" s="33"/>
      <c r="K10" s="33"/>
    </row>
    <row r="11" spans="1:11" s="1" customFormat="1" ht="16.5" customHeight="1">
      <c r="A11" s="5">
        <v>9</v>
      </c>
      <c r="B11" s="6" t="s">
        <v>21</v>
      </c>
      <c r="C11" s="2" t="s">
        <v>6</v>
      </c>
      <c r="D11" s="3">
        <v>12.2</v>
      </c>
      <c r="E11" s="4"/>
      <c r="F11" s="7">
        <f t="shared" si="0"/>
        <v>0</v>
      </c>
      <c r="H11" s="34"/>
      <c r="I11" s="32"/>
      <c r="J11" s="34"/>
      <c r="K11" s="34"/>
    </row>
    <row r="12" spans="1:11" s="1" customFormat="1" ht="16.5" customHeight="1">
      <c r="A12" s="5">
        <v>10</v>
      </c>
      <c r="B12" s="6" t="s">
        <v>22</v>
      </c>
      <c r="C12" s="2" t="s">
        <v>8</v>
      </c>
      <c r="D12" s="3">
        <v>51</v>
      </c>
      <c r="E12" s="4"/>
      <c r="F12" s="7">
        <f t="shared" si="0"/>
        <v>0</v>
      </c>
      <c r="H12" s="34"/>
      <c r="I12" s="32"/>
      <c r="J12" s="34"/>
      <c r="K12" s="34"/>
    </row>
    <row r="13" spans="1:11" s="18" customFormat="1" ht="16.5" customHeight="1">
      <c r="A13" s="5">
        <v>11</v>
      </c>
      <c r="B13" s="6" t="s">
        <v>25</v>
      </c>
      <c r="C13" s="2" t="s">
        <v>5</v>
      </c>
      <c r="D13" s="3">
        <v>18.57</v>
      </c>
      <c r="E13" s="4"/>
      <c r="F13" s="7">
        <f t="shared" si="0"/>
        <v>0</v>
      </c>
      <c r="H13" s="33"/>
      <c r="I13" s="32"/>
      <c r="J13" s="33"/>
      <c r="K13" s="33"/>
    </row>
    <row r="14" spans="1:11" s="18" customFormat="1" ht="16.5" customHeight="1">
      <c r="A14" s="5">
        <v>12</v>
      </c>
      <c r="B14" s="6" t="s">
        <v>42</v>
      </c>
      <c r="C14" s="2" t="s">
        <v>5</v>
      </c>
      <c r="D14" s="3">
        <v>10.85</v>
      </c>
      <c r="E14" s="4"/>
      <c r="F14" s="7">
        <f aca="true" t="shared" si="1" ref="F14:F19">D14*E14</f>
        <v>0</v>
      </c>
      <c r="H14" s="33"/>
      <c r="I14" s="32"/>
      <c r="J14" s="33"/>
      <c r="K14" s="33"/>
    </row>
    <row r="15" spans="1:11" s="18" customFormat="1" ht="16.5" customHeight="1">
      <c r="A15" s="5">
        <v>13</v>
      </c>
      <c r="B15" s="6" t="s">
        <v>116</v>
      </c>
      <c r="C15" s="2" t="s">
        <v>6</v>
      </c>
      <c r="D15" s="3">
        <f>10.85*0.2</f>
        <v>2.17</v>
      </c>
      <c r="E15" s="4"/>
      <c r="F15" s="7">
        <f t="shared" si="1"/>
        <v>0</v>
      </c>
      <c r="H15" s="33"/>
      <c r="I15" s="32"/>
      <c r="J15" s="33"/>
      <c r="K15" s="33"/>
    </row>
    <row r="16" spans="1:11" s="1" customFormat="1" ht="16.5" customHeight="1">
      <c r="A16" s="5">
        <v>14</v>
      </c>
      <c r="B16" s="6" t="s">
        <v>38</v>
      </c>
      <c r="C16" s="2" t="s">
        <v>6</v>
      </c>
      <c r="D16" s="3">
        <v>4.3</v>
      </c>
      <c r="E16" s="4"/>
      <c r="F16" s="7">
        <f t="shared" si="1"/>
        <v>0</v>
      </c>
      <c r="H16" s="34"/>
      <c r="I16" s="32"/>
      <c r="J16" s="34"/>
      <c r="K16" s="34"/>
    </row>
    <row r="17" spans="1:11" ht="16.5" customHeight="1">
      <c r="A17" s="5">
        <v>15</v>
      </c>
      <c r="B17" s="6" t="s">
        <v>14</v>
      </c>
      <c r="C17" s="2" t="s">
        <v>13</v>
      </c>
      <c r="D17" s="3">
        <v>4</v>
      </c>
      <c r="E17" s="4"/>
      <c r="F17" s="7">
        <f t="shared" si="1"/>
        <v>0</v>
      </c>
      <c r="H17" s="34"/>
      <c r="I17" s="32"/>
      <c r="J17" s="34"/>
      <c r="K17" s="34"/>
    </row>
    <row r="18" spans="1:11" ht="16.5" customHeight="1">
      <c r="A18" s="5">
        <v>16</v>
      </c>
      <c r="B18" s="6" t="s">
        <v>41</v>
      </c>
      <c r="C18" s="2" t="s">
        <v>5</v>
      </c>
      <c r="D18" s="3">
        <v>10.85</v>
      </c>
      <c r="E18" s="4"/>
      <c r="F18" s="7">
        <f t="shared" si="1"/>
        <v>0</v>
      </c>
      <c r="H18" s="34"/>
      <c r="I18" s="32"/>
      <c r="J18" s="34"/>
      <c r="K18" s="34"/>
    </row>
    <row r="19" spans="1:11" s="1" customFormat="1" ht="16.5" customHeight="1" thickBot="1">
      <c r="A19" s="5">
        <v>17</v>
      </c>
      <c r="B19" s="27" t="s">
        <v>40</v>
      </c>
      <c r="C19" s="28" t="s">
        <v>5</v>
      </c>
      <c r="D19" s="29">
        <v>10.85</v>
      </c>
      <c r="E19" s="30"/>
      <c r="F19" s="31">
        <f t="shared" si="1"/>
        <v>0</v>
      </c>
      <c r="H19" s="34"/>
      <c r="I19" s="32"/>
      <c r="J19" s="34"/>
      <c r="K19" s="34"/>
    </row>
    <row r="20" spans="1:11" ht="16.5" customHeight="1" thickBot="1">
      <c r="A20" s="36"/>
      <c r="B20" s="22" t="s">
        <v>47</v>
      </c>
      <c r="C20" s="23"/>
      <c r="D20" s="24"/>
      <c r="E20" s="25"/>
      <c r="F20" s="37">
        <f>SUM(F21:F24)</f>
        <v>0</v>
      </c>
      <c r="H20" s="34"/>
      <c r="I20" s="34"/>
      <c r="J20" s="34"/>
      <c r="K20" s="34"/>
    </row>
    <row r="21" spans="1:11" s="18" customFormat="1" ht="16.5" customHeight="1">
      <c r="A21" s="5">
        <v>18</v>
      </c>
      <c r="B21" s="6" t="s">
        <v>36</v>
      </c>
      <c r="C21" s="2" t="s">
        <v>9</v>
      </c>
      <c r="D21" s="3">
        <v>1</v>
      </c>
      <c r="E21" s="4"/>
      <c r="F21" s="7">
        <f t="shared" si="0"/>
        <v>0</v>
      </c>
      <c r="H21" s="40"/>
      <c r="I21" s="32"/>
      <c r="J21" s="33"/>
      <c r="K21" s="33"/>
    </row>
    <row r="22" spans="1:11" s="18" customFormat="1" ht="16.5" customHeight="1">
      <c r="A22" s="5">
        <v>19</v>
      </c>
      <c r="B22" s="6" t="s">
        <v>34</v>
      </c>
      <c r="C22" s="2" t="s">
        <v>13</v>
      </c>
      <c r="D22" s="3">
        <v>1</v>
      </c>
      <c r="E22" s="4"/>
      <c r="F22" s="7">
        <f t="shared" si="0"/>
        <v>0</v>
      </c>
      <c r="H22" s="33"/>
      <c r="I22" s="32"/>
      <c r="J22" s="33"/>
      <c r="K22" s="33"/>
    </row>
    <row r="23" spans="1:11" s="18" customFormat="1" ht="16.5" customHeight="1">
      <c r="A23" s="5">
        <v>20</v>
      </c>
      <c r="B23" s="6" t="s">
        <v>31</v>
      </c>
      <c r="C23" s="2" t="s">
        <v>13</v>
      </c>
      <c r="D23" s="3">
        <v>1</v>
      </c>
      <c r="E23" s="4"/>
      <c r="F23" s="7">
        <f t="shared" si="0"/>
        <v>0</v>
      </c>
      <c r="H23" s="33"/>
      <c r="I23" s="32"/>
      <c r="J23" s="33"/>
      <c r="K23" s="33"/>
    </row>
    <row r="24" spans="1:11" s="18" customFormat="1" ht="16.5" customHeight="1" thickBot="1">
      <c r="A24" s="5">
        <v>21</v>
      </c>
      <c r="B24" s="6" t="s">
        <v>32</v>
      </c>
      <c r="C24" s="2" t="s">
        <v>13</v>
      </c>
      <c r="D24" s="3">
        <v>1</v>
      </c>
      <c r="E24" s="4"/>
      <c r="F24" s="7">
        <f t="shared" si="0"/>
        <v>0</v>
      </c>
      <c r="H24" s="33"/>
      <c r="I24" s="32"/>
      <c r="J24" s="33"/>
      <c r="K24" s="33"/>
    </row>
    <row r="25" spans="1:11" ht="16.5" customHeight="1" thickBot="1">
      <c r="A25" s="36"/>
      <c r="B25" s="22" t="s">
        <v>48</v>
      </c>
      <c r="C25" s="23"/>
      <c r="D25" s="24"/>
      <c r="E25" s="25"/>
      <c r="F25" s="37">
        <f>SUM(F26:F29)</f>
        <v>0</v>
      </c>
      <c r="H25" s="34"/>
      <c r="I25" s="34"/>
      <c r="J25" s="34"/>
      <c r="K25" s="34"/>
    </row>
    <row r="26" spans="1:11" s="1" customFormat="1" ht="16.5" customHeight="1">
      <c r="A26" s="5">
        <v>22</v>
      </c>
      <c r="B26" s="6" t="s">
        <v>23</v>
      </c>
      <c r="C26" s="2" t="s">
        <v>5</v>
      </c>
      <c r="D26" s="3">
        <v>286</v>
      </c>
      <c r="E26" s="4"/>
      <c r="F26" s="7">
        <f t="shared" si="0"/>
        <v>0</v>
      </c>
      <c r="H26" s="34"/>
      <c r="I26" s="32"/>
      <c r="J26" s="34"/>
      <c r="K26" s="34"/>
    </row>
    <row r="27" spans="1:11" s="1" customFormat="1" ht="16.5" customHeight="1">
      <c r="A27" s="5">
        <v>23</v>
      </c>
      <c r="B27" s="6" t="s">
        <v>35</v>
      </c>
      <c r="C27" s="2" t="s">
        <v>5</v>
      </c>
      <c r="D27" s="3">
        <v>286</v>
      </c>
      <c r="E27" s="4"/>
      <c r="F27" s="7">
        <f t="shared" si="0"/>
        <v>0</v>
      </c>
      <c r="H27" s="34"/>
      <c r="I27" s="32"/>
      <c r="J27" s="34"/>
      <c r="K27" s="34"/>
    </row>
    <row r="28" spans="1:11" s="1" customFormat="1" ht="16.5" customHeight="1">
      <c r="A28" s="5">
        <v>24</v>
      </c>
      <c r="B28" s="6" t="s">
        <v>26</v>
      </c>
      <c r="C28" s="2" t="s">
        <v>5</v>
      </c>
      <c r="D28" s="3">
        <v>255</v>
      </c>
      <c r="E28" s="4"/>
      <c r="F28" s="7">
        <f>D28*E28</f>
        <v>0</v>
      </c>
      <c r="H28" s="34"/>
      <c r="I28" s="32"/>
      <c r="J28" s="34"/>
      <c r="K28" s="34"/>
    </row>
    <row r="29" spans="1:11" s="1" customFormat="1" ht="16.5" customHeight="1">
      <c r="A29" s="5">
        <v>25</v>
      </c>
      <c r="B29" s="6" t="s">
        <v>37</v>
      </c>
      <c r="C29" s="2" t="s">
        <v>5</v>
      </c>
      <c r="D29" s="3">
        <v>31</v>
      </c>
      <c r="E29" s="4"/>
      <c r="F29" s="7">
        <f t="shared" si="0"/>
        <v>0</v>
      </c>
      <c r="H29" s="39"/>
      <c r="I29" s="32"/>
      <c r="J29" s="34"/>
      <c r="K29" s="34"/>
    </row>
    <row r="30" spans="1:11" s="1" customFormat="1" ht="15.75" customHeight="1">
      <c r="A30" s="8"/>
      <c r="B30" s="8"/>
      <c r="C30" s="9" t="s">
        <v>10</v>
      </c>
      <c r="D30" s="10"/>
      <c r="E30" s="10"/>
      <c r="F30" s="11">
        <f>F25+F20+F2</f>
        <v>0</v>
      </c>
      <c r="H30" s="34"/>
      <c r="I30" s="34"/>
      <c r="J30" s="34"/>
      <c r="K30" s="34"/>
    </row>
    <row r="31" spans="1:11" s="1" customFormat="1" ht="15" customHeight="1">
      <c r="A31" s="12"/>
      <c r="B31" s="12"/>
      <c r="C31" s="13" t="s">
        <v>11</v>
      </c>
      <c r="D31" s="12"/>
      <c r="E31" s="12"/>
      <c r="F31" s="14">
        <f>F30*0.21</f>
        <v>0</v>
      </c>
      <c r="H31" s="34"/>
      <c r="I31" s="34"/>
      <c r="J31" s="34"/>
      <c r="K31" s="34"/>
    </row>
    <row r="32" spans="1:11" s="1" customFormat="1" ht="15.75" customHeight="1">
      <c r="A32" s="12"/>
      <c r="B32" s="12"/>
      <c r="C32" s="15" t="s">
        <v>12</v>
      </c>
      <c r="D32" s="16"/>
      <c r="E32" s="16"/>
      <c r="F32" s="17">
        <f>F30+F31</f>
        <v>0</v>
      </c>
      <c r="H32" s="34"/>
      <c r="I32" s="34"/>
      <c r="J32" s="34"/>
      <c r="K32" s="34"/>
    </row>
    <row r="33" spans="1:11" s="1" customFormat="1" ht="12.75" customHeight="1">
      <c r="A33" s="18"/>
      <c r="B33" s="18"/>
      <c r="C33" s="18"/>
      <c r="D33" s="18"/>
      <c r="E33" s="18"/>
      <c r="F33" s="18"/>
      <c r="H33" s="34"/>
      <c r="I33" s="34"/>
      <c r="J33" s="34"/>
      <c r="K33" s="34"/>
    </row>
  </sheetData>
  <sheetProtection/>
  <conditionalFormatting sqref="F30:F32">
    <cfRule type="cellIs" priority="1" dxfId="2" operator="lessThan" stopIfTrue="1">
      <formula>0</formula>
    </cfRule>
  </conditionalFormatting>
  <printOptions/>
  <pageMargins left="0.5905511811023622" right="0.3937007874015748" top="0.984251968503937" bottom="0.984251968503937" header="0.5118110236220472" footer="0.5118110236220472"/>
  <pageSetup fitToHeight="0" fitToWidth="1" horizontalDpi="600" verticalDpi="600" orientation="portrait" scale="71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Adámková Markéta</dc:creator>
  <cp:keywords/>
  <dc:description/>
  <cp:lastModifiedBy>Jakub Hasilík</cp:lastModifiedBy>
  <cp:lastPrinted>2018-01-15T14:03:32Z</cp:lastPrinted>
  <dcterms:created xsi:type="dcterms:W3CDTF">2016-06-06T06:17:22Z</dcterms:created>
  <dcterms:modified xsi:type="dcterms:W3CDTF">2018-01-15T14:04:51Z</dcterms:modified>
  <cp:category/>
  <cp:version/>
  <cp:contentType/>
  <cp:contentStatus/>
</cp:coreProperties>
</file>