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1"/>
  </bookViews>
  <sheets>
    <sheet name="Rekapitulace stavby" sheetId="1" r:id="rId1"/>
    <sheet name="Byt - Stavební úpravy byt..." sheetId="2" r:id="rId2"/>
  </sheets>
  <definedNames>
    <definedName name="_xlnm.Print_Area" localSheetId="1">'Byt - Stavební úpravy byt...'!$C$4:$Q$70,'Byt - Stavební úpravy byt...'!$C$76:$Q$121,'Byt - Stavební úpravy byt...'!$C$127:$Q$406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'Byt - Stavební úpravy byt...'!$136:$136</definedName>
  </definedNames>
  <calcPr calcId="152511"/>
</workbook>
</file>

<file path=xl/sharedStrings.xml><?xml version="1.0" encoding="utf-8"?>
<sst xmlns="http://schemas.openxmlformats.org/spreadsheetml/2006/main" count="3427" uniqueCount="901">
  <si>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</si>
  <si>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</si>
  <si>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</si>
  <si>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</si>
  <si>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</si>
  <si>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</si>
  <si>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</si>
  <si>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</si>
  <si>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</si>
  <si>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</si>
  <si>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</si>
  <si>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</si>
  <si>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</si>
  <si>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</si>
  <si>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</si>
  <si>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</si>
  <si>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</si>
  <si>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</si>
  <si>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</si>
  <si>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</si>
  <si>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bytu - Žufanova 1094, byt č. 3</t>
  </si>
  <si>
    <t>JKSO:</t>
  </si>
  <si>
    <t/>
  </si>
  <si>
    <t>CC-CZ:</t>
  </si>
  <si>
    <t>Místo:</t>
  </si>
  <si>
    <t>Žufanova 1094 , Praha 17 Řepy</t>
  </si>
  <si>
    <t>Datum:</t>
  </si>
  <si>
    <t>9. 7. 2018</t>
  </si>
  <si>
    <t>Objednatel:</t>
  </si>
  <si>
    <t>IČ:</t>
  </si>
  <si>
    <t>Městská část Praha 17, Žalanského 291, 163 00</t>
  </si>
  <si>
    <t>DIČ:</t>
  </si>
  <si>
    <t>Zhotovitel: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</si>
  <si>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</si>
  <si>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</si>
  <si>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</si>
  <si>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</si>
  <si>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</si>
  <si>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</si>
  <si>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</si>
  <si>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</si>
  <si>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</si>
  <si>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</si>
  <si>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</si>
  <si>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</si>
  <si>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</si>
  <si>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</si>
  <si>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</si>
  <si>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</si>
  <si>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</si>
  <si>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</si>
  <si>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</si>
  <si>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</si>
  <si>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</si>
  <si>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</si>
  <si>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</si>
  <si>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</si>
  <si>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</si>
  <si>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</si>
  <si>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</si>
  <si>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</si>
  <si>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</si>
  <si>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</si>
  <si>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</si>
  <si>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</si>
  <si>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</si>
  <si>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</si>
  <si>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</si>
  <si>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</si>
  <si>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</si>
  <si>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</si>
  <si>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</si>
  <si>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</si>
  <si>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</si>
  <si>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</si>
  <si>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</si>
  <si>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</si>
  <si>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</si>
  <si>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</si>
  <si>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</si>
  <si>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</si>
  <si>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{666d7a31-bf89-417d-9a92-fecfce63125d}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</si>
  <si>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</si>
  <si>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</si>
  <si>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</si>
  <si>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</si>
  <si>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</si>
  <si>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</si>
  <si>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</si>
  <si>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</si>
  <si>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</si>
  <si>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</si>
  <si>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</si>
  <si>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</si>
  <si>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</si>
  <si>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</si>
  <si>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</si>
  <si>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</si>
  <si>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</si>
  <si>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</si>
  <si>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</si>
  <si>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</si>
  <si>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</si>
  <si>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</si>
  <si>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</si>
  <si>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</si>
  <si>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</si>
  <si>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</si>
  <si>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</si>
  <si>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</si>
  <si>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</si>
  <si>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</si>
  <si>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</si>
  <si>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</si>
  <si>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</si>
  <si>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</si>
  <si>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</si>
  <si>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</si>
  <si>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</si>
  <si>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</si>
  <si>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</si>
  <si>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</si>
  <si>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</si>
  <si>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</si>
  <si>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</si>
  <si>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</si>
  <si>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</si>
  <si>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</si>
  <si>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</si>
  <si>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</si>
  <si>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</si>
  <si>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</si>
  <si>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</si>
  <si>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</si>
  <si>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</si>
  <si>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</si>
  <si>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</si>
  <si>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</si>
  <si>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</si>
  <si>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</si>
  <si>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</si>
  <si>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</si>
  <si>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</si>
  <si>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</si>
  <si>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</si>
  <si>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</si>
  <si>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</si>
  <si>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</si>
  <si>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</si>
  <si>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</si>
  <si>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</si>
  <si>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</si>
  <si>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</si>
  <si>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</si>
  <si>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</si>
  <si>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</si>
  <si>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</si>
  <si>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</si>
  <si>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</si>
  <si>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</si>
  <si>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</si>
  <si>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-611461653</t>
  </si>
  <si>
    <t>342272323</t>
  </si>
  <si>
    <t>Příčky tl 100 mm z pórobetonových přesných hladkých příčkovek objemové hmotnosti 500 kg/m3</t>
  </si>
  <si>
    <t>m2</t>
  </si>
  <si>
    <t>1404177646</t>
  </si>
  <si>
    <t>(2,36+2,3+1,75)*2,6-0,6*2*2</t>
  </si>
  <si>
    <t>VV</t>
  </si>
  <si>
    <t>3</t>
  </si>
  <si>
    <t>342291111</t>
  </si>
  <si>
    <t>Ukotvení příček montážní polyuretanovou pěnou tl příčky do 100 mm</t>
  </si>
  <si>
    <t>m</t>
  </si>
  <si>
    <t>-1118269245</t>
  </si>
  <si>
    <t>" ke stropu"</t>
  </si>
  <si>
    <t>2,3+2,25+1,77</t>
  </si>
  <si>
    <t>342291131</t>
  </si>
  <si>
    <t>Ukotvení příček k betonovým konstrukcím plochými kotvami</t>
  </si>
  <si>
    <t>-1529236227</t>
  </si>
  <si>
    <t>2,6*4</t>
  </si>
  <si>
    <t>5</t>
  </si>
  <si>
    <t>411386611</t>
  </si>
  <si>
    <t>Zabetonování prostupů v instalačních šachtách ze suchých směsí pl do 0,09 m2 ve stropech</t>
  </si>
  <si>
    <t>338001602</t>
  </si>
  <si>
    <t>6</t>
  </si>
  <si>
    <t>611311131</t>
  </si>
  <si>
    <t>Potažení vnitřních rovných stropů vápenným štukem tloušťky do 3 mm</t>
  </si>
  <si>
    <t>564067348</t>
  </si>
  <si>
    <t>42,8-3,6</t>
  </si>
  <si>
    <t>7</t>
  </si>
  <si>
    <t>611321141</t>
  </si>
  <si>
    <t>Vápenocementová omítka štuková dvouvrstvá vnitřních stropů rovných nanášená ručně</t>
  </si>
  <si>
    <t>-978295808</t>
  </si>
  <si>
    <t>2,4+1,2</t>
  </si>
  <si>
    <t>8</t>
  </si>
  <si>
    <t>611325411</t>
  </si>
  <si>
    <t>Oprava vnitřní vápenocementové hladké omítky stropů v rozsahu plochy do 10%</t>
  </si>
  <si>
    <t>-663537842</t>
  </si>
  <si>
    <t>39,2</t>
  </si>
  <si>
    <t>9</t>
  </si>
  <si>
    <t>612142001</t>
  </si>
  <si>
    <t>Potažení vnitřních stěn sklovláknitým pletivem vtlačeným do tenkovrstvé hmoty</t>
  </si>
  <si>
    <t>1372841577</t>
  </si>
  <si>
    <t>(2,3+2,36)*2,6-0,6*2*2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</si>
  <si>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</si>
  <si>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</si>
  <si>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</si>
  <si>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</si>
  <si>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</si>
  <si>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1746025366</t>
  </si>
  <si>
    <t>15,776+110,189</t>
  </si>
  <si>
    <t>11</t>
  </si>
  <si>
    <t>612325412</t>
  </si>
  <si>
    <t>Oprava vnitřní vápenocementové hladké omítky stěn v rozsahu plochy do 30%</t>
  </si>
  <si>
    <t>1490399461</t>
  </si>
  <si>
    <t>(2,6+3,59+1,2+0,825+1,78)*2,6-(0,8*2*2)</t>
  </si>
  <si>
    <t>(2,6*2+4,06*2)*2,6-(1,8*1,55+0,8*2)</t>
  </si>
  <si>
    <t>(3,15*2+7,7*2+0,05+0,7)*2,6-(0,8*2+1,8*1,55)</t>
  </si>
  <si>
    <t>(1,75+1,1)*0,6</t>
  </si>
  <si>
    <t>(1,8*2+1,55*4)*0,15</t>
  </si>
  <si>
    <t>12</t>
  </si>
  <si>
    <t>632451031</t>
  </si>
  <si>
    <t>Vyrovnávací potěr tl do 20 mm  provedený v ploše</t>
  </si>
  <si>
    <t>1640652303</t>
  </si>
  <si>
    <t>13</t>
  </si>
  <si>
    <t>642942111</t>
  </si>
  <si>
    <t>Osazování zárubní nebo rámů dveřních kovových do 2,5 m2 na MC</t>
  </si>
  <si>
    <t>-1032683677</t>
  </si>
  <si>
    <t>14</t>
  </si>
  <si>
    <t>M</t>
  </si>
  <si>
    <t>553313460</t>
  </si>
  <si>
    <t>zárubeň ocelová pro porobeton YH 100 600 L/P</t>
  </si>
  <si>
    <t>1159572462</t>
  </si>
  <si>
    <t>644941119</t>
  </si>
  <si>
    <t>Montáž a dodávka instalačních dvířek 800x800 mm</t>
  </si>
  <si>
    <t>-1698835072</t>
  </si>
  <si>
    <t>16</t>
  </si>
  <si>
    <t>725110811</t>
  </si>
  <si>
    <t>Demontáž klozetů splachovací s nádrží</t>
  </si>
  <si>
    <t>soubor</t>
  </si>
  <si>
    <t>719031260</t>
  </si>
  <si>
    <t>17</t>
  </si>
  <si>
    <t>725210821</t>
  </si>
  <si>
    <t>Demontáž umyvadel bez výtokových armatur</t>
  </si>
  <si>
    <t>-1887537492</t>
  </si>
  <si>
    <t>18</t>
  </si>
  <si>
    <t>725220832</t>
  </si>
  <si>
    <t>Demontáž vany</t>
  </si>
  <si>
    <t>-477122680</t>
  </si>
  <si>
    <t>19</t>
  </si>
  <si>
    <t>725310823</t>
  </si>
  <si>
    <t>Demontáž dřez jednoduchý vestavěný v kuchyňských sestavách bez výtokových armatur</t>
  </si>
  <si>
    <t>636536848</t>
  </si>
  <si>
    <t>20</t>
  </si>
  <si>
    <t>725820801</t>
  </si>
  <si>
    <t>Demontáž baterie nástěnné do G 3 / 4</t>
  </si>
  <si>
    <t>-1711917901</t>
  </si>
  <si>
    <t>725840850</t>
  </si>
  <si>
    <t>Demontáž baterie vanové</t>
  </si>
  <si>
    <t>-1736490957</t>
  </si>
  <si>
    <t>22</t>
  </si>
  <si>
    <t>763251812</t>
  </si>
  <si>
    <t>Demontáž podlah bytového jádra</t>
  </si>
  <si>
    <t>-123384319</t>
  </si>
  <si>
    <t>1,9*2,3-0,6*0,9</t>
  </si>
  <si>
    <t>23</t>
  </si>
  <si>
    <t>766691914</t>
  </si>
  <si>
    <t>Vyvěšení nebo zavěšení dřevěných křídel dveří pl do 2 m2</t>
  </si>
  <si>
    <t>-1181787875</t>
  </si>
  <si>
    <t>24</t>
  </si>
  <si>
    <t>766812840</t>
  </si>
  <si>
    <t>Demontáž kuchyňských linek dřevěných nebo kovových délky do 2,1 m</t>
  </si>
  <si>
    <t>380639812</t>
  </si>
  <si>
    <t>25</t>
  </si>
  <si>
    <t>766825811</t>
  </si>
  <si>
    <t>Demontáž truhlářských vestavěných skříní jednokřídlových</t>
  </si>
  <si>
    <t>-269963754</t>
  </si>
  <si>
    <t>26</t>
  </si>
  <si>
    <t>776401800</t>
  </si>
  <si>
    <t>Odstranění soklíků a lišt pryžových nebo plastových</t>
  </si>
  <si>
    <t>-1588683571</t>
  </si>
  <si>
    <t>(2,6*2+3,56*2)-(0,8*3+0,6*2)</t>
  </si>
  <si>
    <t>(2,6*2+4,2*2)-0,8</t>
  </si>
  <si>
    <t>(7,7*2+3,15*2+0,7*2)-0,8</t>
  </si>
  <si>
    <t>(1,1*2+0,95*2+1,75*2+1,25*2)</t>
  </si>
  <si>
    <t>27</t>
  </si>
  <si>
    <t>776201811</t>
  </si>
  <si>
    <t>Demontáž lepených povlakových podlah bez podložky ručně</t>
  </si>
  <si>
    <t>-1870057371</t>
  </si>
  <si>
    <t>7,4+10,6+16,9+5,1+2+1</t>
  </si>
  <si>
    <t>28</t>
  </si>
  <si>
    <t>776991821</t>
  </si>
  <si>
    <t>Odstranění lepidla ručně z podlah</t>
  </si>
  <si>
    <t>-1030873108</t>
  </si>
  <si>
    <t>29</t>
  </si>
  <si>
    <t>952901111</t>
  </si>
  <si>
    <t>Vyčištění budov bytové a občanské výstavby při výšce podlaží do 4 m</t>
  </si>
  <si>
    <t>216796259</t>
  </si>
  <si>
    <t>30</t>
  </si>
  <si>
    <t>962084131</t>
  </si>
  <si>
    <t>Bourání příček deskových umakartových tl do 100 mm vč.stropu</t>
  </si>
  <si>
    <t>-438852265</t>
  </si>
  <si>
    <t>(2,3*2+1,73*3+0,98)*2,6</t>
  </si>
  <si>
    <t>31</t>
  </si>
  <si>
    <t>965042131</t>
  </si>
  <si>
    <t>Bourání podkladů pod dlažby nebo mazanin betonových nebo z litého asfaltu tl do 100 mm pl do 4 m2</t>
  </si>
  <si>
    <t>m3</t>
  </si>
  <si>
    <t>125580386</t>
  </si>
  <si>
    <t>(1+2)*0,05</t>
  </si>
  <si>
    <t>32</t>
  </si>
  <si>
    <t>968072455</t>
  </si>
  <si>
    <t>Vybourání kovových dveřních zárubní pl do 2 m2</t>
  </si>
  <si>
    <t>-1459923521</t>
  </si>
  <si>
    <t>0,6*2*2+0,8*3</t>
  </si>
  <si>
    <t>33</t>
  </si>
  <si>
    <t>969011120</t>
  </si>
  <si>
    <t>Demontáž potrubí ZTI+VZT+ rozvody elektro</t>
  </si>
  <si>
    <t>soub</t>
  </si>
  <si>
    <t>-1747445733</t>
  </si>
  <si>
    <t>34</t>
  </si>
  <si>
    <t>969011121</t>
  </si>
  <si>
    <t>Zaslepení vývodů instalací</t>
  </si>
  <si>
    <t>1119809818</t>
  </si>
  <si>
    <t>35</t>
  </si>
  <si>
    <t>978059511</t>
  </si>
  <si>
    <t>Odsekání a odebrání obkladů stěn z vnitřních obkládaček plochy do 1 m2</t>
  </si>
  <si>
    <t>808411743</t>
  </si>
  <si>
    <t>0,75*0,5</t>
  </si>
  <si>
    <t>36</t>
  </si>
  <si>
    <t>997013215</t>
  </si>
  <si>
    <t>Vnitrostaveništní doprava suti a vybouraných hmot pro budovy v do 18 m ručně</t>
  </si>
  <si>
    <t>t</t>
  </si>
  <si>
    <t>-1778072827</t>
  </si>
  <si>
    <t>37</t>
  </si>
  <si>
    <t>997013501</t>
  </si>
  <si>
    <t>Odvoz suti na skládku a vybouraných hmot nebo meziskládku do 1 km se složením</t>
  </si>
  <si>
    <t>370338311</t>
  </si>
  <si>
    <t>38</t>
  </si>
  <si>
    <t>997013509</t>
  </si>
  <si>
    <t>Příplatek k odvozu suti a vybouraných hmot na skládku ZKD 1 km přes 1 km</t>
  </si>
  <si>
    <t>-1578132746</t>
  </si>
  <si>
    <t>39</t>
  </si>
  <si>
    <t>997013831</t>
  </si>
  <si>
    <t>Poplatek za uložení stavebního směsného odpadu na skládce (skládkovné)</t>
  </si>
  <si>
    <t>-764915715</t>
  </si>
  <si>
    <t>40</t>
  </si>
  <si>
    <t>999281111</t>
  </si>
  <si>
    <t>Přesun hmot pro opravy a údržbu budov v do 25 m</t>
  </si>
  <si>
    <t>1360758909</t>
  </si>
  <si>
    <t>41</t>
  </si>
  <si>
    <t>711493110</t>
  </si>
  <si>
    <t xml:space="preserve">Izolace proti  vodě vodorovná těsnicí stěrkou </t>
  </si>
  <si>
    <t>-103286903</t>
  </si>
  <si>
    <t>42</t>
  </si>
  <si>
    <t>711493120</t>
  </si>
  <si>
    <t>Izolace proti  vodě svislá  těsnicí stěrkou</t>
  </si>
  <si>
    <t>1757726973</t>
  </si>
  <si>
    <t>(1,25+0,7*2)*0,7</t>
  </si>
  <si>
    <t>(1,25+1,75*2+1,1*2+0,95*2)*0,3</t>
  </si>
  <si>
    <t>43</t>
  </si>
  <si>
    <t>711493130</t>
  </si>
  <si>
    <t>Těsnící rohová páska</t>
  </si>
  <si>
    <t>1928343823</t>
  </si>
  <si>
    <t>(1,75*2+1,25*2+1,1*2+0,95*2)-0,6*2</t>
  </si>
  <si>
    <t>44</t>
  </si>
  <si>
    <t>713121111</t>
  </si>
  <si>
    <t>Montáž izolace tepelné podlah volně kladenými rohožemi, pásy, dílci, deskami 1 vrstva</t>
  </si>
  <si>
    <t>1294965612</t>
  </si>
  <si>
    <t>45</t>
  </si>
  <si>
    <t>631414301</t>
  </si>
  <si>
    <t>deska izolační podlahová 15 mm</t>
  </si>
  <si>
    <t>1482000204</t>
  </si>
  <si>
    <t>46</t>
  </si>
  <si>
    <t>713121129</t>
  </si>
  <si>
    <t>Protipožární ucpávky kolem stoupaček</t>
  </si>
  <si>
    <t>-760559251</t>
  </si>
  <si>
    <t>47</t>
  </si>
  <si>
    <t>721173401</t>
  </si>
  <si>
    <t>Potrubí kanalizační plastové svodné systém KG DN 100</t>
  </si>
  <si>
    <t>1316699777</t>
  </si>
  <si>
    <t>48</t>
  </si>
  <si>
    <t>721174042</t>
  </si>
  <si>
    <t>Potrubí kanalizační z PP připojovací systém HT DN 40</t>
  </si>
  <si>
    <t>1902288281</t>
  </si>
  <si>
    <t>49</t>
  </si>
  <si>
    <t>721174043</t>
  </si>
  <si>
    <t>Potrubí kanalizační z PP připojovací systém HT DN 50</t>
  </si>
  <si>
    <t>12303155</t>
  </si>
  <si>
    <t>50</t>
  </si>
  <si>
    <t>721226510</t>
  </si>
  <si>
    <t>Zápachová uzávěrka umyvadlo DN 40</t>
  </si>
  <si>
    <t>-285599041</t>
  </si>
  <si>
    <t>51</t>
  </si>
  <si>
    <t>721226520</t>
  </si>
  <si>
    <t>Zápachová uzávěrka dřez DN 50</t>
  </si>
  <si>
    <t>661433661</t>
  </si>
  <si>
    <t>52</t>
  </si>
  <si>
    <t>721290111</t>
  </si>
  <si>
    <t>Zkouška těsnosti potrubí kanalizace vodou do DN 125</t>
  </si>
  <si>
    <t>-1638453576</t>
  </si>
  <si>
    <t>3,5+1,1+1</t>
  </si>
  <si>
    <t>53</t>
  </si>
  <si>
    <t>721290191</t>
  </si>
  <si>
    <t>Drobný instalační materiál</t>
  </si>
  <si>
    <t>1531804335</t>
  </si>
  <si>
    <t>54</t>
  </si>
  <si>
    <t>721290192</t>
  </si>
  <si>
    <t>Stavební přípomoce</t>
  </si>
  <si>
    <t>-935896503</t>
  </si>
  <si>
    <t>55</t>
  </si>
  <si>
    <t>998721101</t>
  </si>
  <si>
    <t>Přesun hmot tonážní pro vnitřní kanalizace v objektech v do 6 m</t>
  </si>
  <si>
    <t>770878177</t>
  </si>
  <si>
    <t>56</t>
  </si>
  <si>
    <t>722174001</t>
  </si>
  <si>
    <t>Potrubí vodovodní plastové PPR svar polyfuze PN 16 D 16 x 2,2 mm</t>
  </si>
  <si>
    <t>320459676</t>
  </si>
  <si>
    <t>57</t>
  </si>
  <si>
    <t>722181221</t>
  </si>
  <si>
    <t>Ochrana vodovodního potrubí přilepenými tepelně izolačními trubicemi z PE tl do 10 mm DN do 22 mm</t>
  </si>
  <si>
    <t>1783248492</t>
  </si>
  <si>
    <t>58</t>
  </si>
  <si>
    <t>722181231</t>
  </si>
  <si>
    <t>Ochrana vodovodního potrubí přilepenými tepelně izolačními trubicemi z PE tl do 15 mm DN do 22 mm</t>
  </si>
  <si>
    <t>1606719082</t>
  </si>
  <si>
    <t>59</t>
  </si>
  <si>
    <t>722240121</t>
  </si>
  <si>
    <t>Kohout kulový plastový PPR DN 16</t>
  </si>
  <si>
    <t>-2107725775</t>
  </si>
  <si>
    <t>60</t>
  </si>
  <si>
    <t>722290215</t>
  </si>
  <si>
    <t>Zkouška těsnosti vodovodního potrubí hrdlového nebo přírubového do DN 100</t>
  </si>
  <si>
    <t>1472655204</t>
  </si>
  <si>
    <t>61</t>
  </si>
  <si>
    <t>722290234</t>
  </si>
  <si>
    <t>Proplach a dezinfekce vodovodního potrubí do DN 80</t>
  </si>
  <si>
    <t>-1088240955</t>
  </si>
  <si>
    <t>62</t>
  </si>
  <si>
    <t>722290291</t>
  </si>
  <si>
    <t>1916953352</t>
  </si>
  <si>
    <t>63</t>
  </si>
  <si>
    <t>722290292</t>
  </si>
  <si>
    <t>Drobý instalační materiál</t>
  </si>
  <si>
    <t>1338023380</t>
  </si>
  <si>
    <t>64</t>
  </si>
  <si>
    <t>998722102</t>
  </si>
  <si>
    <t>Přesun hmot tonážní tonážní pro vnitřní vodovod v objektech v do 12 m</t>
  </si>
  <si>
    <t>1626470115</t>
  </si>
  <si>
    <t>65</t>
  </si>
  <si>
    <t>725112171</t>
  </si>
  <si>
    <t xml:space="preserve">Kombi klozet </t>
  </si>
  <si>
    <t>-1328754867</t>
  </si>
  <si>
    <t>66</t>
  </si>
  <si>
    <t>725211621</t>
  </si>
  <si>
    <t>Umyvadlo keram</t>
  </si>
  <si>
    <t>1949260730</t>
  </si>
  <si>
    <t>67</t>
  </si>
  <si>
    <t>725311121</t>
  </si>
  <si>
    <t>Drez nerez</t>
  </si>
  <si>
    <t>1600749255</t>
  </si>
  <si>
    <t>68</t>
  </si>
  <si>
    <t>725813112</t>
  </si>
  <si>
    <t xml:space="preserve">rohový uzávěr  DN 15 </t>
  </si>
  <si>
    <t>1420261312</t>
  </si>
  <si>
    <t>69</t>
  </si>
  <si>
    <t>725813113</t>
  </si>
  <si>
    <t>Výtokový ventil T212-DN15</t>
  </si>
  <si>
    <t>899497906</t>
  </si>
  <si>
    <t>70</t>
  </si>
  <si>
    <t>725821325</t>
  </si>
  <si>
    <t>Baterie drezová</t>
  </si>
  <si>
    <t>-2032196260</t>
  </si>
  <si>
    <t>71</t>
  </si>
  <si>
    <t>725822612</t>
  </si>
  <si>
    <t>Baterie umyv stoj páka+výpust</t>
  </si>
  <si>
    <t>1357875000</t>
  </si>
  <si>
    <t>72</t>
  </si>
  <si>
    <t>725841311</t>
  </si>
  <si>
    <t>Baterie sprchová nástěnná</t>
  </si>
  <si>
    <t>1343895223</t>
  </si>
  <si>
    <t>73</t>
  </si>
  <si>
    <t>725860202</t>
  </si>
  <si>
    <t>Sifon dřezový HL100G</t>
  </si>
  <si>
    <t>-2131782095</t>
  </si>
  <si>
    <t>74</t>
  </si>
  <si>
    <t>725860203</t>
  </si>
  <si>
    <t>Sifon sprchový  HL 522</t>
  </si>
  <si>
    <t>-752218766</t>
  </si>
  <si>
    <t>75</t>
  </si>
  <si>
    <t>725860212</t>
  </si>
  <si>
    <t>Sifon umyvadlový HL134.0 pod omítku</t>
  </si>
  <si>
    <t>1524611168</t>
  </si>
  <si>
    <t>76</t>
  </si>
  <si>
    <t>725901</t>
  </si>
  <si>
    <t>Sporák se sklokeramickou deskou - DODÁVKA+MONTÁŽ</t>
  </si>
  <si>
    <t>-6165192</t>
  </si>
  <si>
    <t>77</t>
  </si>
  <si>
    <t>725902</t>
  </si>
  <si>
    <t>Sprchová vanička - polyban akrylát vč- zástěny 120/140</t>
  </si>
  <si>
    <t>924043144</t>
  </si>
  <si>
    <t>78</t>
  </si>
  <si>
    <t>Pol5</t>
  </si>
  <si>
    <t>Sifon stěnový -  HL400</t>
  </si>
  <si>
    <t>-330174131</t>
  </si>
  <si>
    <t>79</t>
  </si>
  <si>
    <t>Pol7</t>
  </si>
  <si>
    <t>topný žebřík 960/450 mm- DODÁVKA+MONTÁŽ (koupelna)</t>
  </si>
  <si>
    <t>-1252208489</t>
  </si>
  <si>
    <t>80</t>
  </si>
  <si>
    <t>Pol8</t>
  </si>
  <si>
    <t>Zrcadlo s poličkou   DODÁVKA+MONTÁŽ</t>
  </si>
  <si>
    <t>561652802</t>
  </si>
  <si>
    <t>81</t>
  </si>
  <si>
    <t>763111333</t>
  </si>
  <si>
    <t>SDK příčka tl 100 mm profil CW+UW 75 desky 1xH2 12,5 TI 60 mm EI 30 Rw 45 dB</t>
  </si>
  <si>
    <t>-209152987</t>
  </si>
  <si>
    <t>0,95*2,6-0,8*0,8</t>
  </si>
  <si>
    <t>82</t>
  </si>
  <si>
    <t>763111717</t>
  </si>
  <si>
    <t>SDK příčka základní penetrační nátěr</t>
  </si>
  <si>
    <t>1329743552</t>
  </si>
  <si>
    <t>0,95*0,6</t>
  </si>
  <si>
    <t>83</t>
  </si>
  <si>
    <t>763111771</t>
  </si>
  <si>
    <t>Příplatek k SDK příčce za rovinnost kvality Q3</t>
  </si>
  <si>
    <t>-1555192978</t>
  </si>
  <si>
    <t>84</t>
  </si>
  <si>
    <t>998763302</t>
  </si>
  <si>
    <t>Přesun hmot tonážní pro sádrokartonové konstrukce v objektech v do 12 m</t>
  </si>
  <si>
    <t>620524205</t>
  </si>
  <si>
    <t>85</t>
  </si>
  <si>
    <t>766660001</t>
  </si>
  <si>
    <t>Montáž dveřních křídel otvíravých 1křídlových š do 0,8 m do ocelové zárubně</t>
  </si>
  <si>
    <t>140359437</t>
  </si>
  <si>
    <t>86</t>
  </si>
  <si>
    <t>611601260</t>
  </si>
  <si>
    <t>dveře dřevěné vnitřní hladké plné 1křídlové  60x197 cm dekor dub</t>
  </si>
  <si>
    <t>-1221706410</t>
  </si>
  <si>
    <t>87</t>
  </si>
  <si>
    <t>611601261</t>
  </si>
  <si>
    <t>dveře dřevěné vnitřní hladké 2/3 sklo 1křídlové  80x197 cm dekor dub</t>
  </si>
  <si>
    <t>-1555565685</t>
  </si>
  <si>
    <t>88</t>
  </si>
  <si>
    <t>766660722</t>
  </si>
  <si>
    <t>Montáž dveřního kování</t>
  </si>
  <si>
    <t>2053237703</t>
  </si>
  <si>
    <t>89</t>
  </si>
  <si>
    <t>549141001</t>
  </si>
  <si>
    <t>kování dveřní kovové</t>
  </si>
  <si>
    <t>-509627867</t>
  </si>
  <si>
    <t>90</t>
  </si>
  <si>
    <t>766691939</t>
  </si>
  <si>
    <t>Seřízení oken</t>
  </si>
  <si>
    <t>611429422</t>
  </si>
  <si>
    <t>91</t>
  </si>
  <si>
    <t>766811110</t>
  </si>
  <si>
    <t xml:space="preserve">Montáž a dodávka kuchyňské linky </t>
  </si>
  <si>
    <t>232991186</t>
  </si>
  <si>
    <t>92</t>
  </si>
  <si>
    <t>998766102</t>
  </si>
  <si>
    <t>Přesun hmot tonážní pro konstrukce truhlářské v objektech v do 12 m</t>
  </si>
  <si>
    <t>1272450023</t>
  </si>
  <si>
    <t>93</t>
  </si>
  <si>
    <t>771574117</t>
  </si>
  <si>
    <t>Montáž podlah keramických režných hladkých lepených flexibilním lepidlem do 35 ks/m2</t>
  </si>
  <si>
    <t>161104140</t>
  </si>
  <si>
    <t>1,2+2,4</t>
  </si>
  <si>
    <t>94</t>
  </si>
  <si>
    <t>597614081</t>
  </si>
  <si>
    <t>keramická dlažba</t>
  </si>
  <si>
    <t>-897041254</t>
  </si>
  <si>
    <t>95</t>
  </si>
  <si>
    <t>771579191</t>
  </si>
  <si>
    <t>Příplatek k montáž podlah keramických za plochu do 5 m2</t>
  </si>
  <si>
    <t>-988133353</t>
  </si>
  <si>
    <t>96</t>
  </si>
  <si>
    <t>771591111</t>
  </si>
  <si>
    <t>Podlahy penetrace podkladu</t>
  </si>
  <si>
    <t>-458025117</t>
  </si>
  <si>
    <t>97</t>
  </si>
  <si>
    <t>771990111</t>
  </si>
  <si>
    <t>Vyrovnání podkladu samonivelační stěrkou tl 4 mm pevnosti 15 Mpa</t>
  </si>
  <si>
    <t>44193358</t>
  </si>
  <si>
    <t>98</t>
  </si>
  <si>
    <t>998771102</t>
  </si>
  <si>
    <t>Přesun hmot tonážní pro podlahy z dlaždic v objektech v do 12 m</t>
  </si>
  <si>
    <t>-636744978</t>
  </si>
  <si>
    <t>99</t>
  </si>
  <si>
    <t>775429121</t>
  </si>
  <si>
    <t>Montáž podlahové lišty přechodové připevněné vruty</t>
  </si>
  <si>
    <t>-716586801</t>
  </si>
  <si>
    <t>0,6*2</t>
  </si>
  <si>
    <t>100</t>
  </si>
  <si>
    <t>614181012</t>
  </si>
  <si>
    <t>lišta podlahová přechodová</t>
  </si>
  <si>
    <t>-147049792</t>
  </si>
  <si>
    <t>101</t>
  </si>
  <si>
    <t>776421100</t>
  </si>
  <si>
    <t>Lepení obvodových soklíků nebo lišt z měkčených plastů</t>
  </si>
  <si>
    <t>-844030452</t>
  </si>
  <si>
    <t>(2,6*2+3,56*2)-(0,6*2+0,8*3)</t>
  </si>
  <si>
    <t>(2,6*2+4,06*2)-0,8</t>
  </si>
  <si>
    <t>(3,15*2+7,7*2+0,6)-0,8</t>
  </si>
  <si>
    <t>102</t>
  </si>
  <si>
    <t>284110081</t>
  </si>
  <si>
    <t xml:space="preserve">lišta speciální soklová </t>
  </si>
  <si>
    <t>749317917</t>
  </si>
  <si>
    <t>103</t>
  </si>
  <si>
    <t>776521100</t>
  </si>
  <si>
    <t>Lepení pásů povlakových podlah plastových</t>
  </si>
  <si>
    <t>-228850573</t>
  </si>
  <si>
    <t>7+10,5+16,8+4,9</t>
  </si>
  <si>
    <t>104</t>
  </si>
  <si>
    <t>284122551</t>
  </si>
  <si>
    <t>podlahovina PVC</t>
  </si>
  <si>
    <t>1570057489</t>
  </si>
  <si>
    <t>105</t>
  </si>
  <si>
    <t>776590100</t>
  </si>
  <si>
    <t>Úprava podkladu nášlapných ploch vysátím</t>
  </si>
  <si>
    <t>-1566353028</t>
  </si>
  <si>
    <t>106</t>
  </si>
  <si>
    <t>776590150</t>
  </si>
  <si>
    <t>Úprava podkladu nášlapných ploch penetrací</t>
  </si>
  <si>
    <t>1118441178</t>
  </si>
  <si>
    <t>107</t>
  </si>
  <si>
    <t>776990111</t>
  </si>
  <si>
    <t>Vyrovnání podkladu samonivelační stěrkou tl 3 mm pevnosti 15 Mpa</t>
  </si>
  <si>
    <t>-1842872169</t>
  </si>
  <si>
    <t>108</t>
  </si>
  <si>
    <t>998776102</t>
  </si>
  <si>
    <t>Přesun hmot tonážní pro podlahy povlakové v objektech v do 12 m</t>
  </si>
  <si>
    <t>2104468078</t>
  </si>
  <si>
    <t>109</t>
  </si>
  <si>
    <t>781474115</t>
  </si>
  <si>
    <t>Montáž obkladů vnitřních keramických hladkých do 25 ks/m2 lepených flexibilním lepidlem</t>
  </si>
  <si>
    <t>1444556127</t>
  </si>
  <si>
    <t>(1,75*2+1,25*2)*2-0,6*2</t>
  </si>
  <si>
    <t>(1,1*2+0,95*2)*2-0,6*2</t>
  </si>
  <si>
    <t>(0,6+2,3+0,6)*1</t>
  </si>
  <si>
    <t>110</t>
  </si>
  <si>
    <t>597610000</t>
  </si>
  <si>
    <t>keramický obklad</t>
  </si>
  <si>
    <t>943241678</t>
  </si>
  <si>
    <t>111</t>
  </si>
  <si>
    <t>781479191</t>
  </si>
  <si>
    <t>Příplatek k montáži obkladů vnitřních keramických hladkých za plochu do 10 m2</t>
  </si>
  <si>
    <t>1010698999</t>
  </si>
  <si>
    <t>112</t>
  </si>
  <si>
    <t>781479194</t>
  </si>
  <si>
    <t>Příplatek k montáži obkladů vnitřních keramických hladkých za nerovný povrch</t>
  </si>
  <si>
    <t>1947300493</t>
  </si>
  <si>
    <t>" stávající stěna "</t>
  </si>
  <si>
    <t>0,6*2*1  " kuchyně</t>
  </si>
  <si>
    <t>(1,1+1,75)*2 "Koupelna a wC"</t>
  </si>
  <si>
    <t>113</t>
  </si>
  <si>
    <t>781493111</t>
  </si>
  <si>
    <t>Plastové profily rohové lepené standardním lepidlem</t>
  </si>
  <si>
    <t>-134528350</t>
  </si>
  <si>
    <t>6*2</t>
  </si>
  <si>
    <t>4*1</t>
  </si>
  <si>
    <t>114</t>
  </si>
  <si>
    <t>781493511</t>
  </si>
  <si>
    <t>Plastové profily ukončovací lepené standardním lepidlem</t>
  </si>
  <si>
    <t>-1743793018</t>
  </si>
  <si>
    <t>0,95*2+1,2*2-0,6</t>
  </si>
  <si>
    <t>1,75*2+1,35*2-0,6</t>
  </si>
  <si>
    <t>115</t>
  </si>
  <si>
    <t>781495111</t>
  </si>
  <si>
    <t>penetrace podkladu</t>
  </si>
  <si>
    <t>-5293005</t>
  </si>
  <si>
    <t>116</t>
  </si>
  <si>
    <t>998781102</t>
  </si>
  <si>
    <t>Přesun hmot tonážní pro obklady keramické v objektech v do 12 m</t>
  </si>
  <si>
    <t>132553927</t>
  </si>
  <si>
    <t>117</t>
  </si>
  <si>
    <t>783201811</t>
  </si>
  <si>
    <t>Odstranění nátěrů ze zámečnických konstrukcí oškrabáním</t>
  </si>
  <si>
    <t>2053957289</t>
  </si>
  <si>
    <t>" stávající zárubně"</t>
  </si>
  <si>
    <t>1,1*3</t>
  </si>
  <si>
    <t>118</t>
  </si>
  <si>
    <t>783225100</t>
  </si>
  <si>
    <t>Nátěry syntetické kovových doplňkových konstrukcí barva standardní dvojnásobné a 1x email</t>
  </si>
  <si>
    <t>-835637384</t>
  </si>
  <si>
    <t>" zárubně"</t>
  </si>
  <si>
    <t>1,1*5</t>
  </si>
  <si>
    <t>119</t>
  </si>
  <si>
    <t>783321100</t>
  </si>
  <si>
    <t>Nátěry syntetické - otopná tělesa, potrubí ÚT</t>
  </si>
  <si>
    <t>-68933092</t>
  </si>
  <si>
    <t>120</t>
  </si>
  <si>
    <t>784171111</t>
  </si>
  <si>
    <t>Zakrytí vnitřních ploch stěn v místnostech výšky do 3,80 m</t>
  </si>
  <si>
    <t>-1966656370</t>
  </si>
  <si>
    <t>1,8*1,55*2</t>
  </si>
  <si>
    <t>121</t>
  </si>
  <si>
    <t>581248431</t>
  </si>
  <si>
    <t>fólie pro malířské potřeby zakrývací</t>
  </si>
  <si>
    <t>-1650712278</t>
  </si>
  <si>
    <t>122</t>
  </si>
  <si>
    <t>784181121</t>
  </si>
  <si>
    <t>Hloubková jednonásobná penetrace podkladu v místnostech výšky do 3,80 m</t>
  </si>
  <si>
    <t>984925969</t>
  </si>
  <si>
    <t>42,8</t>
  </si>
  <si>
    <t>15,776+103,367</t>
  </si>
  <si>
    <t>123</t>
  </si>
  <si>
    <t>784221121</t>
  </si>
  <si>
    <t>Dvojnásobné bílé malby  ze směsí za sucha minimálně otěruvzdorných v místnostech do 3,80 m</t>
  </si>
  <si>
    <t>93217248</t>
  </si>
  <si>
    <t>161,943</t>
  </si>
  <si>
    <t>124</t>
  </si>
  <si>
    <t>784402801</t>
  </si>
  <si>
    <t>Odstranění maleb oškrabáním v místnostech v do 3,8 m</t>
  </si>
  <si>
    <t>281352449</t>
  </si>
  <si>
    <t>(2,6*2+1,2+3,56)*2,6-(0,8*2*3)</t>
  </si>
  <si>
    <t>(3,15*2+7,7*2)*2,6-(1,8*1,55+0,8*2)</t>
  </si>
  <si>
    <t>125</t>
  </si>
  <si>
    <t>786624111</t>
  </si>
  <si>
    <t>Montáž lamelové žaluzie do oken zdvojených dřevěných otevíravých, sklápěcích a vyklápěcích</t>
  </si>
  <si>
    <t>1876146244</t>
  </si>
  <si>
    <t>126</t>
  </si>
  <si>
    <t>553462000</t>
  </si>
  <si>
    <t>žaluzie horizontální interiérové</t>
  </si>
  <si>
    <t>-611847122</t>
  </si>
  <si>
    <t>127</t>
  </si>
  <si>
    <t>786624119</t>
  </si>
  <si>
    <t>Demontář lamelové žaluzie</t>
  </si>
  <si>
    <t>-1614688362</t>
  </si>
  <si>
    <t>128</t>
  </si>
  <si>
    <t>210 00-01</t>
  </si>
  <si>
    <t>rozvadec RB vcet. jistice a vybavení</t>
  </si>
  <si>
    <t>1315908497</t>
  </si>
  <si>
    <t>129</t>
  </si>
  <si>
    <t>210 00-03</t>
  </si>
  <si>
    <t>zásuvka TV, SAT, VKV</t>
  </si>
  <si>
    <t>438214808</t>
  </si>
  <si>
    <t>130</t>
  </si>
  <si>
    <t>210 00-04</t>
  </si>
  <si>
    <t>zvýšení príkonu u PRE z 1x20A na 3x25A /ceníková cena 11000/+ vyřízení</t>
  </si>
  <si>
    <t>293399936</t>
  </si>
  <si>
    <t>131</t>
  </si>
  <si>
    <t>210 00-05</t>
  </si>
  <si>
    <t>zkoušky, revize, príprava odberného místa</t>
  </si>
  <si>
    <t>-1062202360</t>
  </si>
  <si>
    <t>132</t>
  </si>
  <si>
    <t>210 00-06</t>
  </si>
  <si>
    <t>domovní telefon</t>
  </si>
  <si>
    <t>-631763586</t>
  </si>
  <si>
    <t>133</t>
  </si>
  <si>
    <t>210800105</t>
  </si>
  <si>
    <t>Kabel CYKY 750 V 3x1,5 mm2 uložený pod omítkou vcetne dodávky kabelu 3Cx1,5</t>
  </si>
  <si>
    <t>-918934187</t>
  </si>
  <si>
    <t>134</t>
  </si>
  <si>
    <t>210800106</t>
  </si>
  <si>
    <t>Kabel CYKY 750 V 3x2,5 mm2 uložený pod omítkou vcetne dodávky kabelu 3Cx2,5</t>
  </si>
  <si>
    <t>-848262005</t>
  </si>
  <si>
    <t>135</t>
  </si>
  <si>
    <t>Pol09</t>
  </si>
  <si>
    <t>Kabel CYKY 5Cx2,5</t>
  </si>
  <si>
    <t>-407610792</t>
  </si>
  <si>
    <t>136</t>
  </si>
  <si>
    <t>Pol10</t>
  </si>
  <si>
    <t>Kabel CYKY 3Ax1,5</t>
  </si>
  <si>
    <t>-1036386409</t>
  </si>
  <si>
    <t>137</t>
  </si>
  <si>
    <t>Pol11</t>
  </si>
  <si>
    <t>Kabel CYKY 2Ax1,5</t>
  </si>
  <si>
    <t>765282552</t>
  </si>
  <si>
    <t>138</t>
  </si>
  <si>
    <t>Pol12</t>
  </si>
  <si>
    <t>Kabel CYKY 5Cx6</t>
  </si>
  <si>
    <t>370746927</t>
  </si>
  <si>
    <t>139</t>
  </si>
  <si>
    <t>Pol13</t>
  </si>
  <si>
    <t>Kabel CY6</t>
  </si>
  <si>
    <t>-932941102</t>
  </si>
  <si>
    <t>140</t>
  </si>
  <si>
    <t>Pol14</t>
  </si>
  <si>
    <t>podlahová lišta LP35 s prísluš</t>
  </si>
  <si>
    <t>1845800443</t>
  </si>
  <si>
    <t>141</t>
  </si>
  <si>
    <t>Pol15</t>
  </si>
  <si>
    <t>koax kabel</t>
  </si>
  <si>
    <t>982899075</t>
  </si>
  <si>
    <t>142</t>
  </si>
  <si>
    <t>Pol16</t>
  </si>
  <si>
    <t>svorkovnice 5pol</t>
  </si>
  <si>
    <t>-365392625</t>
  </si>
  <si>
    <t>143</t>
  </si>
  <si>
    <t>Pol17</t>
  </si>
  <si>
    <t>seriový prepínac</t>
  </si>
  <si>
    <t>-1011493338</t>
  </si>
  <si>
    <t>144</t>
  </si>
  <si>
    <t>Pol18</t>
  </si>
  <si>
    <t>Strídavý prepinac</t>
  </si>
  <si>
    <t>-1049042157</t>
  </si>
  <si>
    <t>145</t>
  </si>
  <si>
    <t>Pol19</t>
  </si>
  <si>
    <t>prístrojový nosic pro LP35</t>
  </si>
  <si>
    <t>1223211138</t>
  </si>
  <si>
    <t>146</t>
  </si>
  <si>
    <t>Pol20</t>
  </si>
  <si>
    <t>1pol vypinac</t>
  </si>
  <si>
    <t>2145617936</t>
  </si>
  <si>
    <t>147</t>
  </si>
  <si>
    <t>Pol21</t>
  </si>
  <si>
    <t>styk. Ovladac</t>
  </si>
  <si>
    <t>-724138790</t>
  </si>
  <si>
    <t>148</t>
  </si>
  <si>
    <t>Pol22</t>
  </si>
  <si>
    <t>zásuvka dvojnásobná</t>
  </si>
  <si>
    <t>1560331458</t>
  </si>
  <si>
    <t>149</t>
  </si>
  <si>
    <t>Pol23</t>
  </si>
  <si>
    <t>jistic 3B25/3</t>
  </si>
  <si>
    <t>-2097328198</t>
  </si>
  <si>
    <t>150</t>
  </si>
  <si>
    <t>Pol24</t>
  </si>
  <si>
    <t>LK 80x20R1</t>
  </si>
  <si>
    <t>-1383991099</t>
  </si>
  <si>
    <t>151</t>
  </si>
  <si>
    <t>Pol25</t>
  </si>
  <si>
    <t>LK 80x28 2ZK</t>
  </si>
  <si>
    <t>-137252793</t>
  </si>
  <si>
    <t>152</t>
  </si>
  <si>
    <t>Pol26</t>
  </si>
  <si>
    <t>LK 80x28 2R</t>
  </si>
  <si>
    <t>-1813931649</t>
  </si>
  <si>
    <t>153</t>
  </si>
  <si>
    <t>Pol27</t>
  </si>
  <si>
    <t>vícko VLK80 2R</t>
  </si>
  <si>
    <t>-703093701</t>
  </si>
  <si>
    <t>154</t>
  </si>
  <si>
    <t>Pol28</t>
  </si>
  <si>
    <t>svorkovnice S66</t>
  </si>
  <si>
    <t>954619882</t>
  </si>
  <si>
    <t>155</t>
  </si>
  <si>
    <t>Pol29</t>
  </si>
  <si>
    <t>LK 80R/3</t>
  </si>
  <si>
    <t>-1164122545</t>
  </si>
  <si>
    <t>156</t>
  </si>
  <si>
    <t>Pol30</t>
  </si>
  <si>
    <t>KU 1903</t>
  </si>
  <si>
    <t>1811783853</t>
  </si>
  <si>
    <t>157</t>
  </si>
  <si>
    <t>Pol31</t>
  </si>
  <si>
    <t>KU 1901</t>
  </si>
  <si>
    <t>-1989784832</t>
  </si>
  <si>
    <t>158</t>
  </si>
  <si>
    <t>Pol32-1</t>
  </si>
  <si>
    <t>svítidlo kruhové- difuzér opálové sklo, 1x75 W/E27, IP44/IP64, D280-300mm, hloubka cca 100 mm, 4000k</t>
  </si>
  <si>
    <t>706166627</t>
  </si>
  <si>
    <t>159</t>
  </si>
  <si>
    <t>Pol32-2</t>
  </si>
  <si>
    <t>nábytkové svítidlo -  1x39W/G5; IP44/IP20, délka 600 mm, hloubka 90 mm, 4000k</t>
  </si>
  <si>
    <t>-2022117679</t>
  </si>
  <si>
    <t>160</t>
  </si>
  <si>
    <t>Pol33</t>
  </si>
  <si>
    <t>koupelnové přisazené nástěnné svítidlo - chrom/sklo, 2x40W/E14, IP44/IP64, šířka 300mm, výška 100 mm, 4000k</t>
  </si>
  <si>
    <t>1979037932</t>
  </si>
  <si>
    <t>161</t>
  </si>
  <si>
    <t>Pol34</t>
  </si>
  <si>
    <t>požární ucpávka - hlavní přívod</t>
  </si>
  <si>
    <t>-1036402022</t>
  </si>
  <si>
    <t>162</t>
  </si>
  <si>
    <t>Pol35</t>
  </si>
  <si>
    <t>kontrola a zprovoznení telefonu</t>
  </si>
  <si>
    <t>-2002074386</t>
  </si>
  <si>
    <t>163</t>
  </si>
  <si>
    <t>Pol36</t>
  </si>
  <si>
    <t>kontrola a zprovoznení TV zásuvek</t>
  </si>
  <si>
    <t>507555432</t>
  </si>
  <si>
    <t>164</t>
  </si>
  <si>
    <t>Pol37</t>
  </si>
  <si>
    <t>stavební přípomoce - sekání rýh</t>
  </si>
  <si>
    <t>-701693480</t>
  </si>
  <si>
    <t>165</t>
  </si>
  <si>
    <t>Pol38</t>
  </si>
  <si>
    <t>stavební přípomoce - zapravení rýh</t>
  </si>
  <si>
    <t>-606163479</t>
  </si>
  <si>
    <t>166</t>
  </si>
  <si>
    <t>Pol39</t>
  </si>
  <si>
    <t>Demontáž a zpětná montáž svítidla</t>
  </si>
  <si>
    <t>90270494</t>
  </si>
  <si>
    <t>167</t>
  </si>
  <si>
    <t>240010212</t>
  </si>
  <si>
    <t>Malý axiální ventilátor s doběhem WC</t>
  </si>
  <si>
    <t>732487711</t>
  </si>
  <si>
    <t>168</t>
  </si>
  <si>
    <t>240010213</t>
  </si>
  <si>
    <t>Malý axiální ventilátor s doběhem 1x12V - kouplena</t>
  </si>
  <si>
    <t>950822753</t>
  </si>
  <si>
    <t>169</t>
  </si>
  <si>
    <t>240080319</t>
  </si>
  <si>
    <t>Potrubí VZT flexi vč. tepelné izolace</t>
  </si>
  <si>
    <t>422224079</t>
  </si>
  <si>
    <t>170</t>
  </si>
  <si>
    <t>728414611</t>
  </si>
  <si>
    <t>dodávka a montáž digestore s horním odtahem</t>
  </si>
  <si>
    <t>2001388136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</si>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</sst>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/>
    </xf>
    <xf numFmtId="49" fontId="36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167" fontId="36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17" activePane="bottomLeft" state="frozen"/>
      <selection pane="bottomLeft" activeCell="A41" sqref="A41:XFD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2:71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2:71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9</v>
      </c>
    </row>
    <row r="7" spans="2:71" ht="14.4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3"/>
      <c r="BS7" s="21" t="s">
        <v>9</v>
      </c>
    </row>
    <row r="8" spans="2:71" ht="14.4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3"/>
      <c r="BS8" s="21" t="s">
        <v>9</v>
      </c>
    </row>
    <row r="9" spans="2:71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9</v>
      </c>
    </row>
    <row r="10" spans="2:71" ht="14.4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3"/>
      <c r="BS10" s="21" t="s">
        <v>9</v>
      </c>
    </row>
    <row r="11" spans="2:71" ht="18.45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3"/>
      <c r="BS11" s="21" t="s">
        <v>9</v>
      </c>
    </row>
    <row r="12" spans="2:71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9</v>
      </c>
    </row>
    <row r="13" spans="2:71" ht="14.4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3"/>
      <c r="BS13" s="21" t="s">
        <v>9</v>
      </c>
    </row>
    <row r="14" spans="2:71" ht="13.2">
      <c r="B14" s="25"/>
      <c r="C14" s="28"/>
      <c r="D14" s="28"/>
      <c r="E14" s="207" t="s">
        <v>33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3"/>
      <c r="BS14" s="21" t="s">
        <v>9</v>
      </c>
    </row>
    <row r="15" spans="2:71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2:71" ht="14.4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3"/>
      <c r="BS16" s="21" t="s">
        <v>6</v>
      </c>
    </row>
    <row r="17" spans="2:71" ht="18.45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03"/>
      <c r="BS17" s="21" t="s">
        <v>36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3"/>
      <c r="BS19" s="21" t="s">
        <v>9</v>
      </c>
    </row>
    <row r="20" spans="2:57" ht="18.45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3"/>
    </row>
    <row r="21" spans="2:57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57" ht="13.2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57" ht="16.5" customHeight="1">
      <c r="B23" s="25"/>
      <c r="C23" s="28"/>
      <c r="D23" s="28"/>
      <c r="E23" s="209" t="s">
        <v>22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57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57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57" ht="14.4" customHeight="1">
      <c r="B26" s="25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57" ht="14.4" customHeight="1">
      <c r="B27" s="25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57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57" s="1" customFormat="1" ht="25.95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57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57" s="2" customFormat="1" ht="14.4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45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57" s="2" customFormat="1" ht="14.4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45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" customHeight="1" hidden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45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" customHeight="1" hidden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45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43" s="2" customFormat="1" ht="14.4" customHeight="1" hidden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45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43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5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16" t="s">
        <v>52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43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0" t="s">
        <v>59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Byt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bytu - Žufanova 1094, byt č. 3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Žufanova 1094 , Praha 17 Řepy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9. 7. 2018</v>
      </c>
      <c r="AN80" s="38"/>
      <c r="AO80" s="38"/>
      <c r="AP80" s="38"/>
      <c r="AQ80" s="39"/>
    </row>
    <row r="81" spans="2:43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2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Městská část Praha 17, Žalanského 291, 163 00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2" t="str">
        <f>IF(E17="","",E17)</f>
        <v>Ing. arch. Lenka David</v>
      </c>
      <c r="AN82" s="222"/>
      <c r="AO82" s="222"/>
      <c r="AP82" s="222"/>
      <c r="AQ82" s="39"/>
      <c r="AS82" s="223" t="s">
        <v>60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2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2" t="str">
        <f>IF(E20="","",E20)</f>
        <v>Lenka Jandová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29" t="s">
        <v>61</v>
      </c>
      <c r="D85" s="230"/>
      <c r="E85" s="230"/>
      <c r="F85" s="230"/>
      <c r="G85" s="230"/>
      <c r="H85" s="81"/>
      <c r="I85" s="231" t="s">
        <v>62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63</v>
      </c>
      <c r="AH85" s="230"/>
      <c r="AI85" s="230"/>
      <c r="AJ85" s="230"/>
      <c r="AK85" s="230"/>
      <c r="AL85" s="230"/>
      <c r="AM85" s="230"/>
      <c r="AN85" s="231" t="s">
        <v>64</v>
      </c>
      <c r="AO85" s="230"/>
      <c r="AP85" s="232"/>
      <c r="AQ85" s="39"/>
      <c r="AS85" s="82" t="s">
        <v>65</v>
      </c>
      <c r="AT85" s="83" t="s">
        <v>66</v>
      </c>
      <c r="AU85" s="83" t="s">
        <v>67</v>
      </c>
      <c r="AV85" s="83" t="s">
        <v>68</v>
      </c>
      <c r="AW85" s="83" t="s">
        <v>69</v>
      </c>
      <c r="AX85" s="83" t="s">
        <v>70</v>
      </c>
      <c r="AY85" s="83" t="s">
        <v>71</v>
      </c>
      <c r="AZ85" s="83" t="s">
        <v>72</v>
      </c>
      <c r="BA85" s="83" t="s">
        <v>73</v>
      </c>
      <c r="BB85" s="83" t="s">
        <v>74</v>
      </c>
      <c r="BC85" s="83" t="s">
        <v>75</v>
      </c>
      <c r="BD85" s="84" t="s">
        <v>76</v>
      </c>
    </row>
    <row r="86" spans="2:56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" customHeight="1">
      <c r="B87" s="70"/>
      <c r="C87" s="86" t="s">
        <v>77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78</v>
      </c>
      <c r="BT87" s="92" t="s">
        <v>79</v>
      </c>
      <c r="BV87" s="92" t="s">
        <v>80</v>
      </c>
      <c r="BW87" s="92" t="s">
        <v>81</v>
      </c>
      <c r="BX87" s="92" t="s">
        <v>82</v>
      </c>
    </row>
    <row r="88" spans="1:76" s="5" customFormat="1" ht="31.5" customHeight="1">
      <c r="A88" s="93" t="s">
        <v>83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'Byt - Stavební úpravy byt...'!M29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'Byt - Stavební úpravy byt...'!M27</f>
        <v>0</v>
      </c>
      <c r="AT88" s="99">
        <f>ROUND(SUM(AV88:AW88),2)</f>
        <v>0</v>
      </c>
      <c r="AU88" s="100">
        <f>'Byt - Stavební úpravy byt...'!W137</f>
        <v>0</v>
      </c>
      <c r="AV88" s="99">
        <f>'Byt - Stavební úpravy byt...'!M31</f>
        <v>0</v>
      </c>
      <c r="AW88" s="99">
        <f>'Byt - Stavební úpravy byt...'!M32</f>
        <v>0</v>
      </c>
      <c r="AX88" s="99">
        <f>'Byt - Stavební úpravy byt...'!M33</f>
        <v>0</v>
      </c>
      <c r="AY88" s="99">
        <f>'Byt - Stavební úpravy byt...'!M34</f>
        <v>0</v>
      </c>
      <c r="AZ88" s="99">
        <f>'Byt - Stavební úpravy byt...'!H31</f>
        <v>0</v>
      </c>
      <c r="BA88" s="99">
        <f>'Byt - Stavební úpravy byt...'!H32</f>
        <v>0</v>
      </c>
      <c r="BB88" s="99">
        <f>'Byt - Stavební úpravy byt...'!H33</f>
        <v>0</v>
      </c>
      <c r="BC88" s="99">
        <f>'Byt - Stavební úpravy byt...'!H34</f>
        <v>0</v>
      </c>
      <c r="BD88" s="101">
        <f>'Byt - Stavební úpravy byt...'!H35</f>
        <v>0</v>
      </c>
      <c r="BT88" s="102" t="s">
        <v>84</v>
      </c>
      <c r="BU88" s="102" t="s">
        <v>85</v>
      </c>
      <c r="BV88" s="102" t="s">
        <v>80</v>
      </c>
      <c r="BW88" s="102" t="s">
        <v>81</v>
      </c>
      <c r="BX88" s="102" t="s">
        <v>82</v>
      </c>
    </row>
    <row r="89" spans="2:43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7"/>
      <c r="C90" s="86" t="s">
        <v>86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87</v>
      </c>
      <c r="AT90" s="83" t="s">
        <v>88</v>
      </c>
      <c r="AU90" s="83" t="s">
        <v>43</v>
      </c>
      <c r="AV90" s="84" t="s">
        <v>66</v>
      </c>
    </row>
    <row r="91" spans="2:89" s="1" customFormat="1" ht="19.95" customHeight="1">
      <c r="B91" s="37"/>
      <c r="C91" s="38"/>
      <c r="D91" s="103" t="s">
        <v>89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90</v>
      </c>
      <c r="AU91" s="105" t="s">
        <v>44</v>
      </c>
      <c r="AV91" s="106">
        <f>ROUND(IF(AU91="základní",AG91*L31,IF(AU91="snížená",AG91*L32,0)),2)</f>
        <v>0</v>
      </c>
      <c r="BV91" s="21" t="s">
        <v>91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5" customHeight="1">
      <c r="B92" s="37"/>
      <c r="C92" s="38"/>
      <c r="D92" s="238" t="s">
        <v>92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90</v>
      </c>
      <c r="AU92" s="109" t="s">
        <v>44</v>
      </c>
      <c r="AV92" s="110">
        <f>ROUND(IF(AU92="nulová",0,IF(OR(AU92="základní",AU92="zákl. přenesená"),AG92*L31,AG92*L32)),2)</f>
        <v>0</v>
      </c>
      <c r="BV92" s="21" t="s">
        <v>93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5" customHeight="1">
      <c r="B93" s="37"/>
      <c r="C93" s="38"/>
      <c r="D93" s="238" t="s">
        <v>92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90</v>
      </c>
      <c r="AU93" s="109" t="s">
        <v>44</v>
      </c>
      <c r="AV93" s="110">
        <f>ROUND(IF(AU93="nulová",0,IF(OR(AU93="základní",AU93="zákl. přenesená"),AG93*L31,AG93*L32)),2)</f>
        <v>0</v>
      </c>
      <c r="BV93" s="21" t="s">
        <v>93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5" customHeight="1">
      <c r="B94" s="37"/>
      <c r="C94" s="38"/>
      <c r="D94" s="238" t="s">
        <v>92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90</v>
      </c>
      <c r="AU94" s="112" t="s">
        <v>44</v>
      </c>
      <c r="AV94" s="113">
        <f>ROUND(IF(AU94="nulová",0,IF(OR(AU94="základní",AU94="zákl. přenesená"),AG94*L31,AG94*L32)),2)</f>
        <v>0</v>
      </c>
      <c r="BV94" s="21" t="s">
        <v>93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4" t="s">
        <v>94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EUncgyy5WPgrqg7kl71qYDzM3ShXwnIl+tW8qc0sJAWXxEO2KyO1fSltz2HtbVGbuaDv5e89M7Tt16x/eLywhg==" saltValue="dPjFHFNfKpHfRxUoZ8uTAdWezAImfx/hg6R227HvXHR7+VI2PaPjOL3ZmbyetrBRC1ML1SQ3ru02n6pkPZ4yag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07"/>
  <sheetViews>
    <sheetView showGridLines="0" tabSelected="1" workbookViewId="0" topLeftCell="A1">
      <pane ySplit="1" topLeftCell="A385" activePane="bottomLeft" state="frozen"/>
      <selection pane="bottomLeft" activeCell="F392" sqref="F392:I39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95</v>
      </c>
      <c r="G1" s="16"/>
      <c r="H1" s="288" t="s">
        <v>96</v>
      </c>
      <c r="I1" s="288"/>
      <c r="J1" s="288"/>
      <c r="K1" s="288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81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2:46" ht="36.9" customHeight="1">
      <c r="B4" s="25"/>
      <c r="C4" s="200" t="s">
        <v>100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2:18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2:18" s="1" customFormat="1" ht="14.4" customHeight="1">
      <c r="B7" s="37"/>
      <c r="C7" s="38"/>
      <c r="D7" s="32" t="s">
        <v>21</v>
      </c>
      <c r="E7" s="38"/>
      <c r="F7" s="30" t="s">
        <v>22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22</v>
      </c>
      <c r="P7" s="38"/>
      <c r="Q7" s="38"/>
      <c r="R7" s="39"/>
    </row>
    <row r="8" spans="2:18" s="1" customFormat="1" ht="14.4" customHeight="1">
      <c r="B8" s="37"/>
      <c r="C8" s="38"/>
      <c r="D8" s="32" t="s">
        <v>24</v>
      </c>
      <c r="E8" s="38"/>
      <c r="F8" s="30" t="s">
        <v>25</v>
      </c>
      <c r="G8" s="38"/>
      <c r="H8" s="38"/>
      <c r="I8" s="38"/>
      <c r="J8" s="38"/>
      <c r="K8" s="38"/>
      <c r="L8" s="38"/>
      <c r="M8" s="32" t="s">
        <v>26</v>
      </c>
      <c r="N8" s="38"/>
      <c r="O8" s="246" t="str">
        <f>'Rekapitulace stavby'!AN8</f>
        <v>9. 7. 2018</v>
      </c>
      <c r="P8" s="247"/>
      <c r="Q8" s="38"/>
      <c r="R8" s="39"/>
    </row>
    <row r="9" spans="2:18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" customHeight="1">
      <c r="B10" s="37"/>
      <c r="C10" s="38"/>
      <c r="D10" s="32" t="s">
        <v>28</v>
      </c>
      <c r="E10" s="38"/>
      <c r="F10" s="38"/>
      <c r="G10" s="38"/>
      <c r="H10" s="38"/>
      <c r="I10" s="38"/>
      <c r="J10" s="38"/>
      <c r="K10" s="38"/>
      <c r="L10" s="38"/>
      <c r="M10" s="32" t="s">
        <v>29</v>
      </c>
      <c r="N10" s="38"/>
      <c r="O10" s="204" t="s">
        <v>22</v>
      </c>
      <c r="P10" s="204"/>
      <c r="Q10" s="38"/>
      <c r="R10" s="39"/>
    </row>
    <row r="11" spans="2:18" s="1" customFormat="1" ht="18" customHeight="1">
      <c r="B11" s="37"/>
      <c r="C11" s="38"/>
      <c r="D11" s="38"/>
      <c r="E11" s="30" t="s">
        <v>30</v>
      </c>
      <c r="F11" s="38"/>
      <c r="G11" s="38"/>
      <c r="H11" s="38"/>
      <c r="I11" s="38"/>
      <c r="J11" s="38"/>
      <c r="K11" s="38"/>
      <c r="L11" s="38"/>
      <c r="M11" s="32" t="s">
        <v>31</v>
      </c>
      <c r="N11" s="38"/>
      <c r="O11" s="204" t="s">
        <v>22</v>
      </c>
      <c r="P11" s="204"/>
      <c r="Q11" s="38"/>
      <c r="R11" s="39"/>
    </row>
    <row r="12" spans="2:18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" customHeight="1">
      <c r="B13" s="37"/>
      <c r="C13" s="38"/>
      <c r="D13" s="32" t="s">
        <v>32</v>
      </c>
      <c r="E13" s="38"/>
      <c r="F13" s="38"/>
      <c r="G13" s="38"/>
      <c r="H13" s="38"/>
      <c r="I13" s="38"/>
      <c r="J13" s="38"/>
      <c r="K13" s="38"/>
      <c r="L13" s="38"/>
      <c r="M13" s="32" t="s">
        <v>29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2:18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31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2:18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38"/>
      <c r="J16" s="38"/>
      <c r="K16" s="38"/>
      <c r="L16" s="38"/>
      <c r="M16" s="32" t="s">
        <v>29</v>
      </c>
      <c r="N16" s="38"/>
      <c r="O16" s="204" t="s">
        <v>22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35</v>
      </c>
      <c r="F17" s="38"/>
      <c r="G17" s="38"/>
      <c r="H17" s="38"/>
      <c r="I17" s="38"/>
      <c r="J17" s="38"/>
      <c r="K17" s="38"/>
      <c r="L17" s="38"/>
      <c r="M17" s="32" t="s">
        <v>31</v>
      </c>
      <c r="N17" s="38"/>
      <c r="O17" s="204" t="s">
        <v>22</v>
      </c>
      <c r="P17" s="204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37</v>
      </c>
      <c r="E19" s="38"/>
      <c r="F19" s="38"/>
      <c r="G19" s="38"/>
      <c r="H19" s="38"/>
      <c r="I19" s="38"/>
      <c r="J19" s="38"/>
      <c r="K19" s="38"/>
      <c r="L19" s="38"/>
      <c r="M19" s="32" t="s">
        <v>29</v>
      </c>
      <c r="N19" s="38"/>
      <c r="O19" s="204" t="s">
        <v>22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38</v>
      </c>
      <c r="F20" s="38"/>
      <c r="G20" s="38"/>
      <c r="H20" s="38"/>
      <c r="I20" s="38"/>
      <c r="J20" s="38"/>
      <c r="K20" s="38"/>
      <c r="L20" s="38"/>
      <c r="M20" s="32" t="s">
        <v>31</v>
      </c>
      <c r="N20" s="38"/>
      <c r="O20" s="204" t="s">
        <v>22</v>
      </c>
      <c r="P20" s="204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39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22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101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" customHeight="1">
      <c r="B27" s="37"/>
      <c r="C27" s="38"/>
      <c r="D27" s="36" t="s">
        <v>89</v>
      </c>
      <c r="E27" s="38"/>
      <c r="F27" s="38"/>
      <c r="G27" s="38"/>
      <c r="H27" s="38"/>
      <c r="I27" s="38"/>
      <c r="J27" s="38"/>
      <c r="K27" s="38"/>
      <c r="L27" s="38"/>
      <c r="M27" s="210">
        <f>N113</f>
        <v>0</v>
      </c>
      <c r="N27" s="210"/>
      <c r="O27" s="210"/>
      <c r="P27" s="210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42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43</v>
      </c>
      <c r="E31" s="44" t="s">
        <v>44</v>
      </c>
      <c r="F31" s="45">
        <v>0.21</v>
      </c>
      <c r="G31" s="119" t="s">
        <v>45</v>
      </c>
      <c r="H31" s="251">
        <f>(SUM(BE113:BE120)+SUM(BE137:BE405))</f>
        <v>0</v>
      </c>
      <c r="I31" s="245"/>
      <c r="J31" s="245"/>
      <c r="K31" s="38"/>
      <c r="L31" s="38"/>
      <c r="M31" s="251">
        <f>ROUND((SUM(BE113:BE120)+SUM(BE137:BE405)),2)*F31</f>
        <v>0</v>
      </c>
      <c r="N31" s="245"/>
      <c r="O31" s="245"/>
      <c r="P31" s="245"/>
      <c r="Q31" s="38"/>
      <c r="R31" s="39"/>
    </row>
    <row r="32" spans="2:18" s="1" customFormat="1" ht="14.4" customHeight="1">
      <c r="B32" s="37"/>
      <c r="C32" s="38"/>
      <c r="D32" s="38"/>
      <c r="E32" s="44" t="s">
        <v>46</v>
      </c>
      <c r="F32" s="45">
        <v>0.15</v>
      </c>
      <c r="G32" s="119" t="s">
        <v>45</v>
      </c>
      <c r="H32" s="251">
        <f>(SUM(BF113:BF120)+SUM(BF137:BF405))</f>
        <v>0</v>
      </c>
      <c r="I32" s="245"/>
      <c r="J32" s="245"/>
      <c r="K32" s="38"/>
      <c r="L32" s="38"/>
      <c r="M32" s="251">
        <f>ROUND((SUM(BF113:BF120)+SUM(BF137:BF405)),2)*F32</f>
        <v>0</v>
      </c>
      <c r="N32" s="245"/>
      <c r="O32" s="245"/>
      <c r="P32" s="245"/>
      <c r="Q32" s="38"/>
      <c r="R32" s="39"/>
    </row>
    <row r="33" spans="2:18" s="1" customFormat="1" ht="14.4" customHeight="1" hidden="1">
      <c r="B33" s="37"/>
      <c r="C33" s="38"/>
      <c r="D33" s="38"/>
      <c r="E33" s="44" t="s">
        <v>47</v>
      </c>
      <c r="F33" s="45">
        <v>0.21</v>
      </c>
      <c r="G33" s="119" t="s">
        <v>45</v>
      </c>
      <c r="H33" s="251">
        <f>(SUM(BG113:BG120)+SUM(BG137:BG405))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" customHeight="1" hidden="1">
      <c r="B34" s="37"/>
      <c r="C34" s="38"/>
      <c r="D34" s="38"/>
      <c r="E34" s="44" t="s">
        <v>48</v>
      </c>
      <c r="F34" s="45">
        <v>0.15</v>
      </c>
      <c r="G34" s="119" t="s">
        <v>45</v>
      </c>
      <c r="H34" s="251">
        <f>(SUM(BH113:BH120)+SUM(BH137:BH405))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" customHeight="1" hidden="1">
      <c r="B35" s="37"/>
      <c r="C35" s="38"/>
      <c r="D35" s="38"/>
      <c r="E35" s="44" t="s">
        <v>49</v>
      </c>
      <c r="F35" s="45">
        <v>0</v>
      </c>
      <c r="G35" s="119" t="s">
        <v>45</v>
      </c>
      <c r="H35" s="251">
        <f>(SUM(BI113:BI120)+SUM(BI137:BI405))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50</v>
      </c>
      <c r="E37" s="81"/>
      <c r="F37" s="81"/>
      <c r="G37" s="121" t="s">
        <v>51</v>
      </c>
      <c r="H37" s="122" t="s">
        <v>52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7"/>
      <c r="C76" s="200" t="s">
        <v>102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" customHeight="1">
      <c r="B78" s="37"/>
      <c r="C78" s="71" t="s">
        <v>19</v>
      </c>
      <c r="D78" s="38"/>
      <c r="E78" s="38"/>
      <c r="F78" s="220" t="str">
        <f>F6</f>
        <v>Stavební úpravy bytu - Žufanova 1094, byt č. 3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24</v>
      </c>
      <c r="D80" s="38"/>
      <c r="E80" s="38"/>
      <c r="F80" s="30" t="str">
        <f>F8</f>
        <v>Žufanova 1094 , Praha 17 Řepy</v>
      </c>
      <c r="G80" s="38"/>
      <c r="H80" s="38"/>
      <c r="I80" s="38"/>
      <c r="J80" s="38"/>
      <c r="K80" s="32" t="s">
        <v>26</v>
      </c>
      <c r="L80" s="38"/>
      <c r="M80" s="247" t="str">
        <f>IF(O8="","",O8)</f>
        <v>9. 7. 2018</v>
      </c>
      <c r="N80" s="247"/>
      <c r="O80" s="247"/>
      <c r="P80" s="247"/>
      <c r="Q80" s="38"/>
      <c r="R80" s="39"/>
      <c r="T80" s="126"/>
      <c r="U80" s="126"/>
    </row>
    <row r="81" spans="2:21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21" s="1" customFormat="1" ht="13.2">
      <c r="B82" s="37"/>
      <c r="C82" s="32" t="s">
        <v>28</v>
      </c>
      <c r="D82" s="38"/>
      <c r="E82" s="38"/>
      <c r="F82" s="30" t="str">
        <f>E11</f>
        <v>Městská část Praha 17, Žalanského 291, 163 00</v>
      </c>
      <c r="G82" s="38"/>
      <c r="H82" s="38"/>
      <c r="I82" s="38"/>
      <c r="J82" s="38"/>
      <c r="K82" s="32" t="s">
        <v>34</v>
      </c>
      <c r="L82" s="38"/>
      <c r="M82" s="204" t="str">
        <f>E17</f>
        <v>Ing. arch. Lenka David</v>
      </c>
      <c r="N82" s="204"/>
      <c r="O82" s="204"/>
      <c r="P82" s="204"/>
      <c r="Q82" s="204"/>
      <c r="R82" s="39"/>
      <c r="T82" s="126"/>
      <c r="U82" s="126"/>
    </row>
    <row r="83" spans="2:21" s="1" customFormat="1" ht="14.4" customHeight="1">
      <c r="B83" s="37"/>
      <c r="C83" s="32" t="s">
        <v>32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37</v>
      </c>
      <c r="L83" s="38"/>
      <c r="M83" s="204" t="str">
        <f>E20</f>
        <v>Lenka Jandová</v>
      </c>
      <c r="N83" s="204"/>
      <c r="O83" s="204"/>
      <c r="P83" s="204"/>
      <c r="Q83" s="204"/>
      <c r="R83" s="39"/>
      <c r="T83" s="126"/>
      <c r="U83" s="126"/>
    </row>
    <row r="84" spans="2:21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21" s="1" customFormat="1" ht="29.25" customHeight="1">
      <c r="B85" s="37"/>
      <c r="C85" s="254" t="s">
        <v>103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104</v>
      </c>
      <c r="O85" s="255"/>
      <c r="P85" s="255"/>
      <c r="Q85" s="255"/>
      <c r="R85" s="39"/>
      <c r="T85" s="126"/>
      <c r="U85" s="126"/>
    </row>
    <row r="86" spans="2:21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N137</f>
        <v>0</v>
      </c>
      <c r="O87" s="256"/>
      <c r="P87" s="256"/>
      <c r="Q87" s="256"/>
      <c r="R87" s="39"/>
      <c r="T87" s="126"/>
      <c r="U87" s="126"/>
      <c r="AU87" s="21" t="s">
        <v>106</v>
      </c>
    </row>
    <row r="88" spans="2:21" s="6" customFormat="1" ht="24.9" customHeight="1">
      <c r="B88" s="128"/>
      <c r="C88" s="129"/>
      <c r="D88" s="130" t="s">
        <v>107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N138</f>
        <v>0</v>
      </c>
      <c r="O88" s="258"/>
      <c r="P88" s="258"/>
      <c r="Q88" s="258"/>
      <c r="R88" s="131"/>
      <c r="T88" s="132"/>
      <c r="U88" s="132"/>
    </row>
    <row r="89" spans="2:21" s="7" customFormat="1" ht="19.95" customHeight="1">
      <c r="B89" s="133"/>
      <c r="C89" s="134"/>
      <c r="D89" s="103" t="s">
        <v>108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N139</f>
        <v>0</v>
      </c>
      <c r="O89" s="259"/>
      <c r="P89" s="259"/>
      <c r="Q89" s="259"/>
      <c r="R89" s="135"/>
      <c r="T89" s="136"/>
      <c r="U89" s="136"/>
    </row>
    <row r="90" spans="2:21" s="7" customFormat="1" ht="19.95" customHeight="1">
      <c r="B90" s="133"/>
      <c r="C90" s="134"/>
      <c r="D90" s="103" t="s">
        <v>109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N148</f>
        <v>0</v>
      </c>
      <c r="O90" s="259"/>
      <c r="P90" s="259"/>
      <c r="Q90" s="259"/>
      <c r="R90" s="135"/>
      <c r="T90" s="136"/>
      <c r="U90" s="136"/>
    </row>
    <row r="91" spans="2:21" s="7" customFormat="1" ht="19.95" customHeight="1">
      <c r="B91" s="133"/>
      <c r="C91" s="134"/>
      <c r="D91" s="103" t="s">
        <v>110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N150</f>
        <v>0</v>
      </c>
      <c r="O91" s="259"/>
      <c r="P91" s="259"/>
      <c r="Q91" s="259"/>
      <c r="R91" s="135"/>
      <c r="T91" s="136"/>
      <c r="U91" s="136"/>
    </row>
    <row r="92" spans="2:21" s="7" customFormat="1" ht="19.95" customHeight="1">
      <c r="B92" s="133"/>
      <c r="C92" s="134"/>
      <c r="D92" s="103" t="s">
        <v>111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N175</f>
        <v>0</v>
      </c>
      <c r="O92" s="259"/>
      <c r="P92" s="259"/>
      <c r="Q92" s="259"/>
      <c r="R92" s="135"/>
      <c r="T92" s="136"/>
      <c r="U92" s="136"/>
    </row>
    <row r="93" spans="2:21" s="7" customFormat="1" ht="19.95" customHeight="1">
      <c r="B93" s="133"/>
      <c r="C93" s="134"/>
      <c r="D93" s="103" t="s">
        <v>112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N207</f>
        <v>0</v>
      </c>
      <c r="O93" s="259"/>
      <c r="P93" s="259"/>
      <c r="Q93" s="259"/>
      <c r="R93" s="135"/>
      <c r="T93" s="136"/>
      <c r="U93" s="136"/>
    </row>
    <row r="94" spans="2:21" s="6" customFormat="1" ht="24.9" customHeight="1">
      <c r="B94" s="128"/>
      <c r="C94" s="129"/>
      <c r="D94" s="130" t="s">
        <v>113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7">
        <f>N213</f>
        <v>0</v>
      </c>
      <c r="O94" s="258"/>
      <c r="P94" s="258"/>
      <c r="Q94" s="258"/>
      <c r="R94" s="131"/>
      <c r="T94" s="132"/>
      <c r="U94" s="132"/>
    </row>
    <row r="95" spans="2:21" s="7" customFormat="1" ht="19.95" customHeight="1">
      <c r="B95" s="133"/>
      <c r="C95" s="134"/>
      <c r="D95" s="103" t="s">
        <v>114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37">
        <f>N214</f>
        <v>0</v>
      </c>
      <c r="O95" s="259"/>
      <c r="P95" s="259"/>
      <c r="Q95" s="259"/>
      <c r="R95" s="135"/>
      <c r="T95" s="136"/>
      <c r="U95" s="136"/>
    </row>
    <row r="96" spans="2:21" s="7" customFormat="1" ht="19.95" customHeight="1">
      <c r="B96" s="133"/>
      <c r="C96" s="134"/>
      <c r="D96" s="103" t="s">
        <v>115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N223</f>
        <v>0</v>
      </c>
      <c r="O96" s="259"/>
      <c r="P96" s="259"/>
      <c r="Q96" s="259"/>
      <c r="R96" s="135"/>
      <c r="T96" s="136"/>
      <c r="U96" s="136"/>
    </row>
    <row r="97" spans="2:21" s="7" customFormat="1" ht="19.95" customHeight="1">
      <c r="B97" s="133"/>
      <c r="C97" s="134"/>
      <c r="D97" s="103" t="s">
        <v>116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N227</f>
        <v>0</v>
      </c>
      <c r="O97" s="259"/>
      <c r="P97" s="259"/>
      <c r="Q97" s="259"/>
      <c r="R97" s="135"/>
      <c r="T97" s="136"/>
      <c r="U97" s="136"/>
    </row>
    <row r="98" spans="2:21" s="7" customFormat="1" ht="19.95" customHeight="1">
      <c r="B98" s="133"/>
      <c r="C98" s="134"/>
      <c r="D98" s="103" t="s">
        <v>117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N238</f>
        <v>0</v>
      </c>
      <c r="O98" s="259"/>
      <c r="P98" s="259"/>
      <c r="Q98" s="259"/>
      <c r="R98" s="135"/>
      <c r="T98" s="136"/>
      <c r="U98" s="136"/>
    </row>
    <row r="99" spans="2:21" s="7" customFormat="1" ht="19.95" customHeight="1">
      <c r="B99" s="133"/>
      <c r="C99" s="134"/>
      <c r="D99" s="103" t="s">
        <v>118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N248</f>
        <v>0</v>
      </c>
      <c r="O99" s="259"/>
      <c r="P99" s="259"/>
      <c r="Q99" s="259"/>
      <c r="R99" s="135"/>
      <c r="T99" s="136"/>
      <c r="U99" s="136"/>
    </row>
    <row r="100" spans="2:21" s="7" customFormat="1" ht="19.95" customHeight="1">
      <c r="B100" s="133"/>
      <c r="C100" s="134"/>
      <c r="D100" s="103" t="s">
        <v>119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N265</f>
        <v>0</v>
      </c>
      <c r="O100" s="259"/>
      <c r="P100" s="259"/>
      <c r="Q100" s="259"/>
      <c r="R100" s="135"/>
      <c r="T100" s="136"/>
      <c r="U100" s="136"/>
    </row>
    <row r="101" spans="2:21" s="7" customFormat="1" ht="19.95" customHeight="1">
      <c r="B101" s="133"/>
      <c r="C101" s="134"/>
      <c r="D101" s="103" t="s">
        <v>120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N272</f>
        <v>0</v>
      </c>
      <c r="O101" s="259"/>
      <c r="P101" s="259"/>
      <c r="Q101" s="259"/>
      <c r="R101" s="135"/>
      <c r="T101" s="136"/>
      <c r="U101" s="136"/>
    </row>
    <row r="102" spans="2:21" s="7" customFormat="1" ht="19.95" customHeight="1">
      <c r="B102" s="133"/>
      <c r="C102" s="134"/>
      <c r="D102" s="103" t="s">
        <v>121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37">
        <f>N281</f>
        <v>0</v>
      </c>
      <c r="O102" s="259"/>
      <c r="P102" s="259"/>
      <c r="Q102" s="259"/>
      <c r="R102" s="135"/>
      <c r="T102" s="136"/>
      <c r="U102" s="136"/>
    </row>
    <row r="103" spans="2:21" s="7" customFormat="1" ht="19.95" customHeight="1">
      <c r="B103" s="133"/>
      <c r="C103" s="134"/>
      <c r="D103" s="103" t="s">
        <v>122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7">
        <f>N289</f>
        <v>0</v>
      </c>
      <c r="O103" s="259"/>
      <c r="P103" s="259"/>
      <c r="Q103" s="259"/>
      <c r="R103" s="135"/>
      <c r="T103" s="136"/>
      <c r="U103" s="136"/>
    </row>
    <row r="104" spans="2:21" s="7" customFormat="1" ht="19.95" customHeight="1">
      <c r="B104" s="133"/>
      <c r="C104" s="134"/>
      <c r="D104" s="103" t="s">
        <v>123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37">
        <f>N293</f>
        <v>0</v>
      </c>
      <c r="O104" s="259"/>
      <c r="P104" s="259"/>
      <c r="Q104" s="259"/>
      <c r="R104" s="135"/>
      <c r="T104" s="136"/>
      <c r="U104" s="136"/>
    </row>
    <row r="105" spans="2:21" s="7" customFormat="1" ht="19.95" customHeight="1">
      <c r="B105" s="133"/>
      <c r="C105" s="134"/>
      <c r="D105" s="103" t="s">
        <v>124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37">
        <f>N307</f>
        <v>0</v>
      </c>
      <c r="O105" s="259"/>
      <c r="P105" s="259"/>
      <c r="Q105" s="259"/>
      <c r="R105" s="135"/>
      <c r="T105" s="136"/>
      <c r="U105" s="136"/>
    </row>
    <row r="106" spans="2:21" s="7" customFormat="1" ht="19.95" customHeight="1">
      <c r="B106" s="133"/>
      <c r="C106" s="134"/>
      <c r="D106" s="103" t="s">
        <v>125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37">
        <f>N331</f>
        <v>0</v>
      </c>
      <c r="O106" s="259"/>
      <c r="P106" s="259"/>
      <c r="Q106" s="259"/>
      <c r="R106" s="135"/>
      <c r="T106" s="136"/>
      <c r="U106" s="136"/>
    </row>
    <row r="107" spans="2:21" s="7" customFormat="1" ht="19.95" customHeight="1">
      <c r="B107" s="133"/>
      <c r="C107" s="134"/>
      <c r="D107" s="103" t="s">
        <v>126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37">
        <f>N339</f>
        <v>0</v>
      </c>
      <c r="O107" s="259"/>
      <c r="P107" s="259"/>
      <c r="Q107" s="259"/>
      <c r="R107" s="135"/>
      <c r="T107" s="136"/>
      <c r="U107" s="136"/>
    </row>
    <row r="108" spans="2:21" s="7" customFormat="1" ht="19.95" customHeight="1">
      <c r="B108" s="133"/>
      <c r="C108" s="134"/>
      <c r="D108" s="103" t="s">
        <v>127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37">
        <f>N355</f>
        <v>0</v>
      </c>
      <c r="O108" s="259"/>
      <c r="P108" s="259"/>
      <c r="Q108" s="259"/>
      <c r="R108" s="135"/>
      <c r="T108" s="136"/>
      <c r="U108" s="136"/>
    </row>
    <row r="109" spans="2:21" s="6" customFormat="1" ht="24.9" customHeight="1">
      <c r="B109" s="128"/>
      <c r="C109" s="129"/>
      <c r="D109" s="130" t="s">
        <v>128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257">
        <f>N360</f>
        <v>0</v>
      </c>
      <c r="O109" s="258"/>
      <c r="P109" s="258"/>
      <c r="Q109" s="258"/>
      <c r="R109" s="131"/>
      <c r="T109" s="132"/>
      <c r="U109" s="132"/>
    </row>
    <row r="110" spans="2:21" s="7" customFormat="1" ht="19.95" customHeight="1">
      <c r="B110" s="133"/>
      <c r="C110" s="134"/>
      <c r="D110" s="103" t="s">
        <v>129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37">
        <f>N361</f>
        <v>0</v>
      </c>
      <c r="O110" s="259"/>
      <c r="P110" s="259"/>
      <c r="Q110" s="259"/>
      <c r="R110" s="135"/>
      <c r="T110" s="136"/>
      <c r="U110" s="136"/>
    </row>
    <row r="111" spans="2:21" s="7" customFormat="1" ht="19.95" customHeight="1">
      <c r="B111" s="133"/>
      <c r="C111" s="134"/>
      <c r="D111" s="103" t="s">
        <v>130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37">
        <f>N401</f>
        <v>0</v>
      </c>
      <c r="O111" s="259"/>
      <c r="P111" s="259"/>
      <c r="Q111" s="259"/>
      <c r="R111" s="135"/>
      <c r="T111" s="136"/>
      <c r="U111" s="136"/>
    </row>
    <row r="112" spans="2:21" s="1" customFormat="1" ht="21.7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  <c r="T112" s="126"/>
      <c r="U112" s="126"/>
    </row>
    <row r="113" spans="2:21" s="1" customFormat="1" ht="29.25" customHeight="1">
      <c r="B113" s="37"/>
      <c r="C113" s="127" t="s">
        <v>131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256">
        <f>ROUND(N114+N115+N116+N117+N118+N119,2)</f>
        <v>0</v>
      </c>
      <c r="O113" s="260"/>
      <c r="P113" s="260"/>
      <c r="Q113" s="260"/>
      <c r="R113" s="39"/>
      <c r="T113" s="137"/>
      <c r="U113" s="138" t="s">
        <v>43</v>
      </c>
    </row>
    <row r="114" spans="2:65" s="1" customFormat="1" ht="18" customHeight="1">
      <c r="B114" s="37"/>
      <c r="C114" s="38"/>
      <c r="D114" s="238" t="s">
        <v>132</v>
      </c>
      <c r="E114" s="239"/>
      <c r="F114" s="239"/>
      <c r="G114" s="239"/>
      <c r="H114" s="239"/>
      <c r="I114" s="38"/>
      <c r="J114" s="38"/>
      <c r="K114" s="38"/>
      <c r="L114" s="38"/>
      <c r="M114" s="38"/>
      <c r="N114" s="236">
        <f>ROUND(N87*T114,2)</f>
        <v>0</v>
      </c>
      <c r="O114" s="237"/>
      <c r="P114" s="237"/>
      <c r="Q114" s="237"/>
      <c r="R114" s="39"/>
      <c r="S114" s="139"/>
      <c r="T114" s="140"/>
      <c r="U114" s="141" t="s">
        <v>46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133</v>
      </c>
      <c r="AZ114" s="139"/>
      <c r="BA114" s="139"/>
      <c r="BB114" s="139"/>
      <c r="BC114" s="139"/>
      <c r="BD114" s="139"/>
      <c r="BE114" s="143">
        <f aca="true" t="shared" si="0" ref="BE114:BE119">IF(U114="základní",N114,0)</f>
        <v>0</v>
      </c>
      <c r="BF114" s="143">
        <f aca="true" t="shared" si="1" ref="BF114:BF119">IF(U114="snížená",N114,0)</f>
        <v>0</v>
      </c>
      <c r="BG114" s="143">
        <f aca="true" t="shared" si="2" ref="BG114:BG119">IF(U114="zákl. přenesená",N114,0)</f>
        <v>0</v>
      </c>
      <c r="BH114" s="143">
        <f aca="true" t="shared" si="3" ref="BH114:BH119">IF(U114="sníž. přenesená",N114,0)</f>
        <v>0</v>
      </c>
      <c r="BI114" s="143">
        <f aca="true" t="shared" si="4" ref="BI114:BI119">IF(U114="nulová",N114,0)</f>
        <v>0</v>
      </c>
      <c r="BJ114" s="142" t="s">
        <v>134</v>
      </c>
      <c r="BK114" s="139"/>
      <c r="BL114" s="139"/>
      <c r="BM114" s="139"/>
    </row>
    <row r="115" spans="2:65" s="1" customFormat="1" ht="18" customHeight="1">
      <c r="B115" s="37"/>
      <c r="C115" s="38"/>
      <c r="D115" s="238" t="s">
        <v>135</v>
      </c>
      <c r="E115" s="239"/>
      <c r="F115" s="239"/>
      <c r="G115" s="239"/>
      <c r="H115" s="239"/>
      <c r="I115" s="38"/>
      <c r="J115" s="38"/>
      <c r="K115" s="38"/>
      <c r="L115" s="38"/>
      <c r="M115" s="38"/>
      <c r="N115" s="236">
        <f>ROUND(N87*T115,2)</f>
        <v>0</v>
      </c>
      <c r="O115" s="237"/>
      <c r="P115" s="237"/>
      <c r="Q115" s="237"/>
      <c r="R115" s="39"/>
      <c r="S115" s="139"/>
      <c r="T115" s="140"/>
      <c r="U115" s="141" t="s">
        <v>46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133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134</v>
      </c>
      <c r="BK115" s="139"/>
      <c r="BL115" s="139"/>
      <c r="BM115" s="139"/>
    </row>
    <row r="116" spans="2:65" s="1" customFormat="1" ht="18" customHeight="1">
      <c r="B116" s="37"/>
      <c r="C116" s="38"/>
      <c r="D116" s="238" t="s">
        <v>136</v>
      </c>
      <c r="E116" s="239"/>
      <c r="F116" s="239"/>
      <c r="G116" s="239"/>
      <c r="H116" s="239"/>
      <c r="I116" s="38"/>
      <c r="J116" s="38"/>
      <c r="K116" s="38"/>
      <c r="L116" s="38"/>
      <c r="M116" s="38"/>
      <c r="N116" s="236">
        <f>ROUND(N87*T116,2)</f>
        <v>0</v>
      </c>
      <c r="O116" s="237"/>
      <c r="P116" s="237"/>
      <c r="Q116" s="237"/>
      <c r="R116" s="39"/>
      <c r="S116" s="139"/>
      <c r="T116" s="140"/>
      <c r="U116" s="141" t="s">
        <v>46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133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134</v>
      </c>
      <c r="BK116" s="139"/>
      <c r="BL116" s="139"/>
      <c r="BM116" s="139"/>
    </row>
    <row r="117" spans="2:65" s="1" customFormat="1" ht="18" customHeight="1">
      <c r="B117" s="37"/>
      <c r="C117" s="38"/>
      <c r="D117" s="238" t="s">
        <v>137</v>
      </c>
      <c r="E117" s="239"/>
      <c r="F117" s="239"/>
      <c r="G117" s="239"/>
      <c r="H117" s="239"/>
      <c r="I117" s="38"/>
      <c r="J117" s="38"/>
      <c r="K117" s="38"/>
      <c r="L117" s="38"/>
      <c r="M117" s="38"/>
      <c r="N117" s="236">
        <f>ROUND(N87*T117,2)</f>
        <v>0</v>
      </c>
      <c r="O117" s="237"/>
      <c r="P117" s="237"/>
      <c r="Q117" s="237"/>
      <c r="R117" s="39"/>
      <c r="S117" s="139"/>
      <c r="T117" s="140"/>
      <c r="U117" s="141" t="s">
        <v>46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133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134</v>
      </c>
      <c r="BK117" s="139"/>
      <c r="BL117" s="139"/>
      <c r="BM117" s="139"/>
    </row>
    <row r="118" spans="2:65" s="1" customFormat="1" ht="18" customHeight="1">
      <c r="B118" s="37"/>
      <c r="C118" s="38"/>
      <c r="D118" s="238" t="s">
        <v>138</v>
      </c>
      <c r="E118" s="239"/>
      <c r="F118" s="239"/>
      <c r="G118" s="239"/>
      <c r="H118" s="239"/>
      <c r="I118" s="38"/>
      <c r="J118" s="38"/>
      <c r="K118" s="38"/>
      <c r="L118" s="38"/>
      <c r="M118" s="38"/>
      <c r="N118" s="236">
        <f>ROUND(N87*T118,2)</f>
        <v>0</v>
      </c>
      <c r="O118" s="237"/>
      <c r="P118" s="237"/>
      <c r="Q118" s="237"/>
      <c r="R118" s="39"/>
      <c r="S118" s="139"/>
      <c r="T118" s="140"/>
      <c r="U118" s="141" t="s">
        <v>46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133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134</v>
      </c>
      <c r="BK118" s="139"/>
      <c r="BL118" s="139"/>
      <c r="BM118" s="139"/>
    </row>
    <row r="119" spans="2:65" s="1" customFormat="1" ht="18" customHeight="1">
      <c r="B119" s="37"/>
      <c r="C119" s="38"/>
      <c r="D119" s="103" t="s">
        <v>139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236">
        <f>ROUND(N87*T119,2)</f>
        <v>0</v>
      </c>
      <c r="O119" s="237"/>
      <c r="P119" s="237"/>
      <c r="Q119" s="237"/>
      <c r="R119" s="39"/>
      <c r="S119" s="139"/>
      <c r="T119" s="144"/>
      <c r="U119" s="145" t="s">
        <v>46</v>
      </c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42" t="s">
        <v>140</v>
      </c>
      <c r="AZ119" s="139"/>
      <c r="BA119" s="139"/>
      <c r="BB119" s="139"/>
      <c r="BC119" s="139"/>
      <c r="BD119" s="139"/>
      <c r="BE119" s="143">
        <f t="shared" si="0"/>
        <v>0</v>
      </c>
      <c r="BF119" s="143">
        <f t="shared" si="1"/>
        <v>0</v>
      </c>
      <c r="BG119" s="143">
        <f t="shared" si="2"/>
        <v>0</v>
      </c>
      <c r="BH119" s="143">
        <f t="shared" si="3"/>
        <v>0</v>
      </c>
      <c r="BI119" s="143">
        <f t="shared" si="4"/>
        <v>0</v>
      </c>
      <c r="BJ119" s="142" t="s">
        <v>134</v>
      </c>
      <c r="BK119" s="139"/>
      <c r="BL119" s="139"/>
      <c r="BM119" s="139"/>
    </row>
    <row r="120" spans="2:21" s="1" customFormat="1" ht="12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  <c r="T120" s="126"/>
      <c r="U120" s="126"/>
    </row>
    <row r="121" spans="2:21" s="1" customFormat="1" ht="29.25" customHeight="1">
      <c r="B121" s="37"/>
      <c r="C121" s="114" t="s">
        <v>94</v>
      </c>
      <c r="D121" s="115"/>
      <c r="E121" s="115"/>
      <c r="F121" s="115"/>
      <c r="G121" s="115"/>
      <c r="H121" s="115"/>
      <c r="I121" s="115"/>
      <c r="J121" s="115"/>
      <c r="K121" s="115"/>
      <c r="L121" s="242">
        <f>ROUND(SUM(N87+N113),2)</f>
        <v>0</v>
      </c>
      <c r="M121" s="242"/>
      <c r="N121" s="242"/>
      <c r="O121" s="242"/>
      <c r="P121" s="242"/>
      <c r="Q121" s="242"/>
      <c r="R121" s="39"/>
      <c r="T121" s="126"/>
      <c r="U121" s="126"/>
    </row>
    <row r="122" spans="2:21" s="1" customFormat="1" ht="6.9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  <c r="T122" s="126"/>
      <c r="U122" s="126"/>
    </row>
    <row r="126" spans="2:18" s="1" customFormat="1" ht="6.9" customHeight="1"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6"/>
    </row>
    <row r="127" spans="2:18" s="1" customFormat="1" ht="36.9" customHeight="1">
      <c r="B127" s="37"/>
      <c r="C127" s="200" t="s">
        <v>141</v>
      </c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39"/>
    </row>
    <row r="128" spans="2:18" s="1" customFormat="1" ht="6.9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18" s="1" customFormat="1" ht="36.9" customHeight="1">
      <c r="B129" s="37"/>
      <c r="C129" s="71" t="s">
        <v>19</v>
      </c>
      <c r="D129" s="38"/>
      <c r="E129" s="38"/>
      <c r="F129" s="220" t="str">
        <f>F6</f>
        <v>Stavební úpravy bytu - Žufanova 1094, byt č. 3</v>
      </c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38"/>
      <c r="R129" s="39"/>
    </row>
    <row r="130" spans="2:18" s="1" customFormat="1" ht="6.9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1" customFormat="1" ht="18" customHeight="1">
      <c r="B131" s="37"/>
      <c r="C131" s="32" t="s">
        <v>24</v>
      </c>
      <c r="D131" s="38"/>
      <c r="E131" s="38"/>
      <c r="F131" s="30" t="str">
        <f>F8</f>
        <v>Žufanova 1094 , Praha 17 Řepy</v>
      </c>
      <c r="G131" s="38"/>
      <c r="H131" s="38"/>
      <c r="I131" s="38"/>
      <c r="J131" s="38"/>
      <c r="K131" s="32" t="s">
        <v>26</v>
      </c>
      <c r="L131" s="38"/>
      <c r="M131" s="247" t="str">
        <f>IF(O8="","",O8)</f>
        <v>9. 7. 2018</v>
      </c>
      <c r="N131" s="247"/>
      <c r="O131" s="247"/>
      <c r="P131" s="247"/>
      <c r="Q131" s="38"/>
      <c r="R131" s="39"/>
    </row>
    <row r="132" spans="2:18" s="1" customFormat="1" ht="6.9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18" s="1" customFormat="1" ht="13.2">
      <c r="B133" s="37"/>
      <c r="C133" s="32" t="s">
        <v>28</v>
      </c>
      <c r="D133" s="38"/>
      <c r="E133" s="38"/>
      <c r="F133" s="30" t="str">
        <f>E11</f>
        <v>Městská část Praha 17, Žalanského 291, 163 00</v>
      </c>
      <c r="G133" s="38"/>
      <c r="H133" s="38"/>
      <c r="I133" s="38"/>
      <c r="J133" s="38"/>
      <c r="K133" s="32" t="s">
        <v>34</v>
      </c>
      <c r="L133" s="38"/>
      <c r="M133" s="204" t="str">
        <f>E17</f>
        <v>Ing. arch. Lenka David</v>
      </c>
      <c r="N133" s="204"/>
      <c r="O133" s="204"/>
      <c r="P133" s="204"/>
      <c r="Q133" s="204"/>
      <c r="R133" s="39"/>
    </row>
    <row r="134" spans="2:18" s="1" customFormat="1" ht="14.4" customHeight="1">
      <c r="B134" s="37"/>
      <c r="C134" s="32" t="s">
        <v>32</v>
      </c>
      <c r="D134" s="38"/>
      <c r="E134" s="38"/>
      <c r="F134" s="30" t="str">
        <f>IF(E14="","",E14)</f>
        <v>Vyplň údaj</v>
      </c>
      <c r="G134" s="38"/>
      <c r="H134" s="38"/>
      <c r="I134" s="38"/>
      <c r="J134" s="38"/>
      <c r="K134" s="32" t="s">
        <v>37</v>
      </c>
      <c r="L134" s="38"/>
      <c r="M134" s="204" t="str">
        <f>E20</f>
        <v>Lenka Jandová</v>
      </c>
      <c r="N134" s="204"/>
      <c r="O134" s="204"/>
      <c r="P134" s="204"/>
      <c r="Q134" s="204"/>
      <c r="R134" s="39"/>
    </row>
    <row r="135" spans="2:18" s="1" customFormat="1" ht="10.3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27" s="8" customFormat="1" ht="29.25" customHeight="1">
      <c r="B136" s="146"/>
      <c r="C136" s="147" t="s">
        <v>142</v>
      </c>
      <c r="D136" s="148" t="s">
        <v>143</v>
      </c>
      <c r="E136" s="148" t="s">
        <v>61</v>
      </c>
      <c r="F136" s="261" t="s">
        <v>144</v>
      </c>
      <c r="G136" s="261"/>
      <c r="H136" s="261"/>
      <c r="I136" s="261"/>
      <c r="J136" s="148" t="s">
        <v>145</v>
      </c>
      <c r="K136" s="148" t="s">
        <v>146</v>
      </c>
      <c r="L136" s="261" t="s">
        <v>147</v>
      </c>
      <c r="M136" s="261"/>
      <c r="N136" s="261" t="s">
        <v>104</v>
      </c>
      <c r="O136" s="261"/>
      <c r="P136" s="261"/>
      <c r="Q136" s="262"/>
      <c r="R136" s="149"/>
      <c r="T136" s="82" t="s">
        <v>148</v>
      </c>
      <c r="U136" s="83" t="s">
        <v>43</v>
      </c>
      <c r="V136" s="83" t="s">
        <v>149</v>
      </c>
      <c r="W136" s="83" t="s">
        <v>150</v>
      </c>
      <c r="X136" s="83" t="s">
        <v>151</v>
      </c>
      <c r="Y136" s="83" t="s">
        <v>152</v>
      </c>
      <c r="Z136" s="83" t="s">
        <v>153</v>
      </c>
      <c r="AA136" s="84" t="s">
        <v>154</v>
      </c>
    </row>
    <row r="137" spans="2:63" s="1" customFormat="1" ht="29.25" customHeight="1">
      <c r="B137" s="37"/>
      <c r="C137" s="86" t="s">
        <v>101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79">
        <f>BK137</f>
        <v>0</v>
      </c>
      <c r="O137" s="280"/>
      <c r="P137" s="280"/>
      <c r="Q137" s="280"/>
      <c r="R137" s="39"/>
      <c r="T137" s="85"/>
      <c r="U137" s="53"/>
      <c r="V137" s="53"/>
      <c r="W137" s="150">
        <f>W138+W213+W360+W406</f>
        <v>0</v>
      </c>
      <c r="X137" s="53"/>
      <c r="Y137" s="150">
        <f>Y138+Y213+Y360+Y406</f>
        <v>5.053170109</v>
      </c>
      <c r="Z137" s="53"/>
      <c r="AA137" s="151">
        <f>AA138+AA213+AA360+AA406</f>
        <v>5.910229999999999</v>
      </c>
      <c r="AT137" s="21" t="s">
        <v>78</v>
      </c>
      <c r="AU137" s="21" t="s">
        <v>106</v>
      </c>
      <c r="BK137" s="152">
        <f>BK138+BK213+BK360+BK406</f>
        <v>0</v>
      </c>
    </row>
    <row r="138" spans="2:63" s="9" customFormat="1" ht="37.35" customHeight="1">
      <c r="B138" s="153"/>
      <c r="C138" s="154"/>
      <c r="D138" s="155" t="s">
        <v>107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81">
        <f>BK138</f>
        <v>0</v>
      </c>
      <c r="O138" s="257"/>
      <c r="P138" s="257"/>
      <c r="Q138" s="257"/>
      <c r="R138" s="156"/>
      <c r="T138" s="157"/>
      <c r="U138" s="154"/>
      <c r="V138" s="154"/>
      <c r="W138" s="158">
        <f>W139+W148+W150+W175+W207</f>
        <v>0</v>
      </c>
      <c r="X138" s="154"/>
      <c r="Y138" s="158">
        <f>Y139+Y148+Y150+Y175+Y207</f>
        <v>3.88850976</v>
      </c>
      <c r="Z138" s="154"/>
      <c r="AA138" s="159">
        <f>AA139+AA148+AA150+AA175+AA207</f>
        <v>5.910229999999999</v>
      </c>
      <c r="AR138" s="160" t="s">
        <v>84</v>
      </c>
      <c r="AT138" s="161" t="s">
        <v>78</v>
      </c>
      <c r="AU138" s="161" t="s">
        <v>79</v>
      </c>
      <c r="AY138" s="160" t="s">
        <v>155</v>
      </c>
      <c r="BK138" s="162">
        <f>BK139+BK148+BK150+BK175+BK207</f>
        <v>0</v>
      </c>
    </row>
    <row r="139" spans="2:63" s="9" customFormat="1" ht="19.95" customHeight="1">
      <c r="B139" s="153"/>
      <c r="C139" s="154"/>
      <c r="D139" s="163" t="s">
        <v>108</v>
      </c>
      <c r="E139" s="163"/>
      <c r="F139" s="163"/>
      <c r="G139" s="163"/>
      <c r="H139" s="163"/>
      <c r="I139" s="163"/>
      <c r="J139" s="163"/>
      <c r="K139" s="163"/>
      <c r="L139" s="163"/>
      <c r="M139" s="163"/>
      <c r="N139" s="282">
        <f>BK139</f>
        <v>0</v>
      </c>
      <c r="O139" s="283"/>
      <c r="P139" s="283"/>
      <c r="Q139" s="283"/>
      <c r="R139" s="156"/>
      <c r="T139" s="157"/>
      <c r="U139" s="154"/>
      <c r="V139" s="154"/>
      <c r="W139" s="158">
        <f>SUM(W140:W147)</f>
        <v>0</v>
      </c>
      <c r="X139" s="154"/>
      <c r="Y139" s="158">
        <f>SUM(Y140:Y147)</f>
        <v>1.05231772</v>
      </c>
      <c r="Z139" s="154"/>
      <c r="AA139" s="159">
        <f>SUM(AA140:AA147)</f>
        <v>0</v>
      </c>
      <c r="AR139" s="160" t="s">
        <v>84</v>
      </c>
      <c r="AT139" s="161" t="s">
        <v>78</v>
      </c>
      <c r="AU139" s="161" t="s">
        <v>84</v>
      </c>
      <c r="AY139" s="160" t="s">
        <v>155</v>
      </c>
      <c r="BK139" s="162">
        <f>SUM(BK140:BK147)</f>
        <v>0</v>
      </c>
    </row>
    <row r="140" spans="2:65" s="1" customFormat="1" ht="38.25" customHeight="1">
      <c r="B140" s="37"/>
      <c r="C140" s="164" t="s">
        <v>84</v>
      </c>
      <c r="D140" s="164" t="s">
        <v>156</v>
      </c>
      <c r="E140" s="165" t="s">
        <v>157</v>
      </c>
      <c r="F140" s="263" t="s">
        <v>158</v>
      </c>
      <c r="G140" s="263"/>
      <c r="H140" s="263"/>
      <c r="I140" s="263"/>
      <c r="J140" s="166" t="s">
        <v>159</v>
      </c>
      <c r="K140" s="167">
        <v>2</v>
      </c>
      <c r="L140" s="264">
        <v>0</v>
      </c>
      <c r="M140" s="265"/>
      <c r="N140" s="266">
        <f>ROUND(L140*K140,2)</f>
        <v>0</v>
      </c>
      <c r="O140" s="266"/>
      <c r="P140" s="266"/>
      <c r="Q140" s="266"/>
      <c r="R140" s="39"/>
      <c r="T140" s="168" t="s">
        <v>22</v>
      </c>
      <c r="U140" s="46" t="s">
        <v>46</v>
      </c>
      <c r="V140" s="38"/>
      <c r="W140" s="169">
        <f>V140*K140</f>
        <v>0</v>
      </c>
      <c r="X140" s="169">
        <v>0.02684</v>
      </c>
      <c r="Y140" s="169">
        <f>X140*K140</f>
        <v>0.05368</v>
      </c>
      <c r="Z140" s="169">
        <v>0</v>
      </c>
      <c r="AA140" s="170">
        <f>Z140*K140</f>
        <v>0</v>
      </c>
      <c r="AR140" s="21" t="s">
        <v>160</v>
      </c>
      <c r="AT140" s="21" t="s">
        <v>156</v>
      </c>
      <c r="AU140" s="21" t="s">
        <v>134</v>
      </c>
      <c r="AY140" s="21" t="s">
        <v>155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1" t="s">
        <v>134</v>
      </c>
      <c r="BK140" s="107">
        <f>ROUND(L140*K140,2)</f>
        <v>0</v>
      </c>
      <c r="BL140" s="21" t="s">
        <v>160</v>
      </c>
      <c r="BM140" s="21" t="s">
        <v>161</v>
      </c>
    </row>
    <row r="141" spans="2:65" s="1" customFormat="1" ht="38.25" customHeight="1">
      <c r="B141" s="37"/>
      <c r="C141" s="164" t="s">
        <v>134</v>
      </c>
      <c r="D141" s="164" t="s">
        <v>156</v>
      </c>
      <c r="E141" s="165" t="s">
        <v>162</v>
      </c>
      <c r="F141" s="263" t="s">
        <v>163</v>
      </c>
      <c r="G141" s="263"/>
      <c r="H141" s="263"/>
      <c r="I141" s="263"/>
      <c r="J141" s="166" t="s">
        <v>164</v>
      </c>
      <c r="K141" s="167">
        <v>14.266</v>
      </c>
      <c r="L141" s="264">
        <v>0</v>
      </c>
      <c r="M141" s="265"/>
      <c r="N141" s="266">
        <f>ROUND(L141*K141,2)</f>
        <v>0</v>
      </c>
      <c r="O141" s="266"/>
      <c r="P141" s="266"/>
      <c r="Q141" s="266"/>
      <c r="R141" s="39"/>
      <c r="T141" s="168" t="s">
        <v>22</v>
      </c>
      <c r="U141" s="46" t="s">
        <v>46</v>
      </c>
      <c r="V141" s="38"/>
      <c r="W141" s="169">
        <f>V141*K141</f>
        <v>0</v>
      </c>
      <c r="X141" s="169">
        <v>0.06982</v>
      </c>
      <c r="Y141" s="169">
        <f>X141*K141</f>
        <v>0.9960521199999999</v>
      </c>
      <c r="Z141" s="169">
        <v>0</v>
      </c>
      <c r="AA141" s="170">
        <f>Z141*K141</f>
        <v>0</v>
      </c>
      <c r="AR141" s="21" t="s">
        <v>160</v>
      </c>
      <c r="AT141" s="21" t="s">
        <v>156</v>
      </c>
      <c r="AU141" s="21" t="s">
        <v>134</v>
      </c>
      <c r="AY141" s="21" t="s">
        <v>155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21" t="s">
        <v>134</v>
      </c>
      <c r="BK141" s="107">
        <f>ROUND(L141*K141,2)</f>
        <v>0</v>
      </c>
      <c r="BL141" s="21" t="s">
        <v>160</v>
      </c>
      <c r="BM141" s="21" t="s">
        <v>165</v>
      </c>
    </row>
    <row r="142" spans="2:51" s="10" customFormat="1" ht="16.5" customHeight="1">
      <c r="B142" s="171"/>
      <c r="C142" s="172"/>
      <c r="D142" s="172"/>
      <c r="E142" s="173" t="s">
        <v>22</v>
      </c>
      <c r="F142" s="267" t="s">
        <v>166</v>
      </c>
      <c r="G142" s="268"/>
      <c r="H142" s="268"/>
      <c r="I142" s="268"/>
      <c r="J142" s="172"/>
      <c r="K142" s="174">
        <v>14.266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167</v>
      </c>
      <c r="AU142" s="178" t="s">
        <v>134</v>
      </c>
      <c r="AV142" s="10" t="s">
        <v>134</v>
      </c>
      <c r="AW142" s="10" t="s">
        <v>36</v>
      </c>
      <c r="AX142" s="10" t="s">
        <v>84</v>
      </c>
      <c r="AY142" s="178" t="s">
        <v>155</v>
      </c>
    </row>
    <row r="143" spans="2:65" s="1" customFormat="1" ht="25.5" customHeight="1">
      <c r="B143" s="37"/>
      <c r="C143" s="164" t="s">
        <v>168</v>
      </c>
      <c r="D143" s="164" t="s">
        <v>156</v>
      </c>
      <c r="E143" s="165" t="s">
        <v>169</v>
      </c>
      <c r="F143" s="263" t="s">
        <v>170</v>
      </c>
      <c r="G143" s="263"/>
      <c r="H143" s="263"/>
      <c r="I143" s="263"/>
      <c r="J143" s="166" t="s">
        <v>171</v>
      </c>
      <c r="K143" s="167">
        <v>6.32</v>
      </c>
      <c r="L143" s="264">
        <v>0</v>
      </c>
      <c r="M143" s="265"/>
      <c r="N143" s="266">
        <f>ROUND(L143*K143,2)</f>
        <v>0</v>
      </c>
      <c r="O143" s="266"/>
      <c r="P143" s="266"/>
      <c r="Q143" s="266"/>
      <c r="R143" s="39"/>
      <c r="T143" s="168" t="s">
        <v>22</v>
      </c>
      <c r="U143" s="46" t="s">
        <v>46</v>
      </c>
      <c r="V143" s="38"/>
      <c r="W143" s="169">
        <f>V143*K143</f>
        <v>0</v>
      </c>
      <c r="X143" s="169">
        <v>8E-05</v>
      </c>
      <c r="Y143" s="169">
        <f>X143*K143</f>
        <v>0.0005056</v>
      </c>
      <c r="Z143" s="169">
        <v>0</v>
      </c>
      <c r="AA143" s="170">
        <f>Z143*K143</f>
        <v>0</v>
      </c>
      <c r="AR143" s="21" t="s">
        <v>160</v>
      </c>
      <c r="AT143" s="21" t="s">
        <v>156</v>
      </c>
      <c r="AU143" s="21" t="s">
        <v>134</v>
      </c>
      <c r="AY143" s="21" t="s">
        <v>155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21" t="s">
        <v>134</v>
      </c>
      <c r="BK143" s="107">
        <f>ROUND(L143*K143,2)</f>
        <v>0</v>
      </c>
      <c r="BL143" s="21" t="s">
        <v>160</v>
      </c>
      <c r="BM143" s="21" t="s">
        <v>172</v>
      </c>
    </row>
    <row r="144" spans="2:51" s="11" customFormat="1" ht="16.5" customHeight="1">
      <c r="B144" s="179"/>
      <c r="C144" s="180"/>
      <c r="D144" s="180"/>
      <c r="E144" s="181" t="s">
        <v>22</v>
      </c>
      <c r="F144" s="269" t="s">
        <v>173</v>
      </c>
      <c r="G144" s="270"/>
      <c r="H144" s="270"/>
      <c r="I144" s="270"/>
      <c r="J144" s="180"/>
      <c r="K144" s="181" t="s">
        <v>22</v>
      </c>
      <c r="L144" s="180"/>
      <c r="M144" s="180"/>
      <c r="N144" s="180"/>
      <c r="O144" s="180"/>
      <c r="P144" s="180"/>
      <c r="Q144" s="180"/>
      <c r="R144" s="182"/>
      <c r="T144" s="183"/>
      <c r="U144" s="180"/>
      <c r="V144" s="180"/>
      <c r="W144" s="180"/>
      <c r="X144" s="180"/>
      <c r="Y144" s="180"/>
      <c r="Z144" s="180"/>
      <c r="AA144" s="184"/>
      <c r="AT144" s="185" t="s">
        <v>167</v>
      </c>
      <c r="AU144" s="185" t="s">
        <v>134</v>
      </c>
      <c r="AV144" s="11" t="s">
        <v>84</v>
      </c>
      <c r="AW144" s="11" t="s">
        <v>36</v>
      </c>
      <c r="AX144" s="11" t="s">
        <v>79</v>
      </c>
      <c r="AY144" s="185" t="s">
        <v>155</v>
      </c>
    </row>
    <row r="145" spans="2:51" s="10" customFormat="1" ht="16.5" customHeight="1">
      <c r="B145" s="171"/>
      <c r="C145" s="172"/>
      <c r="D145" s="172"/>
      <c r="E145" s="173" t="s">
        <v>22</v>
      </c>
      <c r="F145" s="271" t="s">
        <v>174</v>
      </c>
      <c r="G145" s="272"/>
      <c r="H145" s="272"/>
      <c r="I145" s="272"/>
      <c r="J145" s="172"/>
      <c r="K145" s="174">
        <v>6.32</v>
      </c>
      <c r="L145" s="172"/>
      <c r="M145" s="172"/>
      <c r="N145" s="172"/>
      <c r="O145" s="172"/>
      <c r="P145" s="172"/>
      <c r="Q145" s="172"/>
      <c r="R145" s="175"/>
      <c r="T145" s="176"/>
      <c r="U145" s="172"/>
      <c r="V145" s="172"/>
      <c r="W145" s="172"/>
      <c r="X145" s="172"/>
      <c r="Y145" s="172"/>
      <c r="Z145" s="172"/>
      <c r="AA145" s="177"/>
      <c r="AT145" s="178" t="s">
        <v>167</v>
      </c>
      <c r="AU145" s="178" t="s">
        <v>134</v>
      </c>
      <c r="AV145" s="10" t="s">
        <v>134</v>
      </c>
      <c r="AW145" s="10" t="s">
        <v>36</v>
      </c>
      <c r="AX145" s="10" t="s">
        <v>84</v>
      </c>
      <c r="AY145" s="178" t="s">
        <v>155</v>
      </c>
    </row>
    <row r="146" spans="2:65" s="1" customFormat="1" ht="25.5" customHeight="1">
      <c r="B146" s="37"/>
      <c r="C146" s="164" t="s">
        <v>160</v>
      </c>
      <c r="D146" s="164" t="s">
        <v>156</v>
      </c>
      <c r="E146" s="165" t="s">
        <v>175</v>
      </c>
      <c r="F146" s="263" t="s">
        <v>176</v>
      </c>
      <c r="G146" s="263"/>
      <c r="H146" s="263"/>
      <c r="I146" s="263"/>
      <c r="J146" s="166" t="s">
        <v>171</v>
      </c>
      <c r="K146" s="167">
        <v>10.4</v>
      </c>
      <c r="L146" s="264">
        <v>0</v>
      </c>
      <c r="M146" s="265"/>
      <c r="N146" s="266">
        <f>ROUND(L146*K146,2)</f>
        <v>0</v>
      </c>
      <c r="O146" s="266"/>
      <c r="P146" s="266"/>
      <c r="Q146" s="266"/>
      <c r="R146" s="39"/>
      <c r="T146" s="168" t="s">
        <v>22</v>
      </c>
      <c r="U146" s="46" t="s">
        <v>46</v>
      </c>
      <c r="V146" s="38"/>
      <c r="W146" s="169">
        <f>V146*K146</f>
        <v>0</v>
      </c>
      <c r="X146" s="169">
        <v>0.0002</v>
      </c>
      <c r="Y146" s="169">
        <f>X146*K146</f>
        <v>0.0020800000000000003</v>
      </c>
      <c r="Z146" s="169">
        <v>0</v>
      </c>
      <c r="AA146" s="170">
        <f>Z146*K146</f>
        <v>0</v>
      </c>
      <c r="AR146" s="21" t="s">
        <v>160</v>
      </c>
      <c r="AT146" s="21" t="s">
        <v>156</v>
      </c>
      <c r="AU146" s="21" t="s">
        <v>134</v>
      </c>
      <c r="AY146" s="21" t="s">
        <v>155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21" t="s">
        <v>134</v>
      </c>
      <c r="BK146" s="107">
        <f>ROUND(L146*K146,2)</f>
        <v>0</v>
      </c>
      <c r="BL146" s="21" t="s">
        <v>160</v>
      </c>
      <c r="BM146" s="21" t="s">
        <v>177</v>
      </c>
    </row>
    <row r="147" spans="2:51" s="10" customFormat="1" ht="16.5" customHeight="1">
      <c r="B147" s="171"/>
      <c r="C147" s="172"/>
      <c r="D147" s="172"/>
      <c r="E147" s="173" t="s">
        <v>22</v>
      </c>
      <c r="F147" s="267" t="s">
        <v>178</v>
      </c>
      <c r="G147" s="268"/>
      <c r="H147" s="268"/>
      <c r="I147" s="268"/>
      <c r="J147" s="172"/>
      <c r="K147" s="174">
        <v>10.4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167</v>
      </c>
      <c r="AU147" s="178" t="s">
        <v>134</v>
      </c>
      <c r="AV147" s="10" t="s">
        <v>134</v>
      </c>
      <c r="AW147" s="10" t="s">
        <v>36</v>
      </c>
      <c r="AX147" s="10" t="s">
        <v>84</v>
      </c>
      <c r="AY147" s="178" t="s">
        <v>155</v>
      </c>
    </row>
    <row r="148" spans="2:63" s="9" customFormat="1" ht="29.85" customHeight="1">
      <c r="B148" s="153"/>
      <c r="C148" s="154"/>
      <c r="D148" s="163" t="s">
        <v>109</v>
      </c>
      <c r="E148" s="163"/>
      <c r="F148" s="163"/>
      <c r="G148" s="163"/>
      <c r="H148" s="163"/>
      <c r="I148" s="163"/>
      <c r="J148" s="163"/>
      <c r="K148" s="163"/>
      <c r="L148" s="163"/>
      <c r="M148" s="163"/>
      <c r="N148" s="282">
        <f>BK148</f>
        <v>0</v>
      </c>
      <c r="O148" s="283"/>
      <c r="P148" s="283"/>
      <c r="Q148" s="283"/>
      <c r="R148" s="156"/>
      <c r="T148" s="157"/>
      <c r="U148" s="154"/>
      <c r="V148" s="154"/>
      <c r="W148" s="158">
        <f>W149</f>
        <v>0</v>
      </c>
      <c r="X148" s="154"/>
      <c r="Y148" s="158">
        <f>Y149</f>
        <v>0.0394</v>
      </c>
      <c r="Z148" s="154"/>
      <c r="AA148" s="159">
        <f>AA149</f>
        <v>0</v>
      </c>
      <c r="AR148" s="160" t="s">
        <v>84</v>
      </c>
      <c r="AT148" s="161" t="s">
        <v>78</v>
      </c>
      <c r="AU148" s="161" t="s">
        <v>84</v>
      </c>
      <c r="AY148" s="160" t="s">
        <v>155</v>
      </c>
      <c r="BK148" s="162">
        <f>BK149</f>
        <v>0</v>
      </c>
    </row>
    <row r="149" spans="2:65" s="1" customFormat="1" ht="38.25" customHeight="1">
      <c r="B149" s="37"/>
      <c r="C149" s="164" t="s">
        <v>179</v>
      </c>
      <c r="D149" s="164" t="s">
        <v>156</v>
      </c>
      <c r="E149" s="165" t="s">
        <v>180</v>
      </c>
      <c r="F149" s="263" t="s">
        <v>181</v>
      </c>
      <c r="G149" s="263"/>
      <c r="H149" s="263"/>
      <c r="I149" s="263"/>
      <c r="J149" s="166" t="s">
        <v>159</v>
      </c>
      <c r="K149" s="167">
        <v>2</v>
      </c>
      <c r="L149" s="264">
        <v>0</v>
      </c>
      <c r="M149" s="265"/>
      <c r="N149" s="266">
        <f>ROUND(L149*K149,2)</f>
        <v>0</v>
      </c>
      <c r="O149" s="266"/>
      <c r="P149" s="266"/>
      <c r="Q149" s="266"/>
      <c r="R149" s="39"/>
      <c r="T149" s="168" t="s">
        <v>22</v>
      </c>
      <c r="U149" s="46" t="s">
        <v>46</v>
      </c>
      <c r="V149" s="38"/>
      <c r="W149" s="169">
        <f>V149*K149</f>
        <v>0</v>
      </c>
      <c r="X149" s="169">
        <v>0.0197</v>
      </c>
      <c r="Y149" s="169">
        <f>X149*K149</f>
        <v>0.0394</v>
      </c>
      <c r="Z149" s="169">
        <v>0</v>
      </c>
      <c r="AA149" s="170">
        <f>Z149*K149</f>
        <v>0</v>
      </c>
      <c r="AR149" s="21" t="s">
        <v>160</v>
      </c>
      <c r="AT149" s="21" t="s">
        <v>156</v>
      </c>
      <c r="AU149" s="21" t="s">
        <v>134</v>
      </c>
      <c r="AY149" s="21" t="s">
        <v>155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21" t="s">
        <v>134</v>
      </c>
      <c r="BK149" s="107">
        <f>ROUND(L149*K149,2)</f>
        <v>0</v>
      </c>
      <c r="BL149" s="21" t="s">
        <v>160</v>
      </c>
      <c r="BM149" s="21" t="s">
        <v>182</v>
      </c>
    </row>
    <row r="150" spans="2:63" s="9" customFormat="1" ht="29.85" customHeight="1">
      <c r="B150" s="153"/>
      <c r="C150" s="154"/>
      <c r="D150" s="163" t="s">
        <v>110</v>
      </c>
      <c r="E150" s="163"/>
      <c r="F150" s="163"/>
      <c r="G150" s="163"/>
      <c r="H150" s="163"/>
      <c r="I150" s="163"/>
      <c r="J150" s="163"/>
      <c r="K150" s="163"/>
      <c r="L150" s="163"/>
      <c r="M150" s="163"/>
      <c r="N150" s="284">
        <f>BK150</f>
        <v>0</v>
      </c>
      <c r="O150" s="285"/>
      <c r="P150" s="285"/>
      <c r="Q150" s="285"/>
      <c r="R150" s="156"/>
      <c r="T150" s="157"/>
      <c r="U150" s="154"/>
      <c r="V150" s="154"/>
      <c r="W150" s="158">
        <f>SUM(W151:W174)</f>
        <v>0</v>
      </c>
      <c r="X150" s="154"/>
      <c r="Y150" s="158">
        <f>SUM(Y151:Y174)</f>
        <v>2.7950800399999998</v>
      </c>
      <c r="Z150" s="154"/>
      <c r="AA150" s="159">
        <f>SUM(AA151:AA174)</f>
        <v>0</v>
      </c>
      <c r="AR150" s="160" t="s">
        <v>84</v>
      </c>
      <c r="AT150" s="161" t="s">
        <v>78</v>
      </c>
      <c r="AU150" s="161" t="s">
        <v>84</v>
      </c>
      <c r="AY150" s="160" t="s">
        <v>155</v>
      </c>
      <c r="BK150" s="162">
        <f>SUM(BK151:BK174)</f>
        <v>0</v>
      </c>
    </row>
    <row r="151" spans="2:65" s="1" customFormat="1" ht="25.5" customHeight="1">
      <c r="B151" s="37"/>
      <c r="C151" s="164" t="s">
        <v>183</v>
      </c>
      <c r="D151" s="164" t="s">
        <v>156</v>
      </c>
      <c r="E151" s="165" t="s">
        <v>184</v>
      </c>
      <c r="F151" s="263" t="s">
        <v>185</v>
      </c>
      <c r="G151" s="263"/>
      <c r="H151" s="263"/>
      <c r="I151" s="263"/>
      <c r="J151" s="166" t="s">
        <v>164</v>
      </c>
      <c r="K151" s="167">
        <v>39.2</v>
      </c>
      <c r="L151" s="264">
        <v>0</v>
      </c>
      <c r="M151" s="265"/>
      <c r="N151" s="266">
        <f>ROUND(L151*K151,2)</f>
        <v>0</v>
      </c>
      <c r="O151" s="266"/>
      <c r="P151" s="266"/>
      <c r="Q151" s="266"/>
      <c r="R151" s="39"/>
      <c r="T151" s="168" t="s">
        <v>22</v>
      </c>
      <c r="U151" s="46" t="s">
        <v>46</v>
      </c>
      <c r="V151" s="38"/>
      <c r="W151" s="169">
        <f>V151*K151</f>
        <v>0</v>
      </c>
      <c r="X151" s="169">
        <v>0.003</v>
      </c>
      <c r="Y151" s="169">
        <f>X151*K151</f>
        <v>0.11760000000000001</v>
      </c>
      <c r="Z151" s="169">
        <v>0</v>
      </c>
      <c r="AA151" s="170">
        <f>Z151*K151</f>
        <v>0</v>
      </c>
      <c r="AR151" s="21" t="s">
        <v>160</v>
      </c>
      <c r="AT151" s="21" t="s">
        <v>156</v>
      </c>
      <c r="AU151" s="21" t="s">
        <v>134</v>
      </c>
      <c r="AY151" s="21" t="s">
        <v>155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21" t="s">
        <v>134</v>
      </c>
      <c r="BK151" s="107">
        <f>ROUND(L151*K151,2)</f>
        <v>0</v>
      </c>
      <c r="BL151" s="21" t="s">
        <v>160</v>
      </c>
      <c r="BM151" s="21" t="s">
        <v>186</v>
      </c>
    </row>
    <row r="152" spans="2:51" s="10" customFormat="1" ht="16.5" customHeight="1">
      <c r="B152" s="171"/>
      <c r="C152" s="172"/>
      <c r="D152" s="172"/>
      <c r="E152" s="173" t="s">
        <v>22</v>
      </c>
      <c r="F152" s="267" t="s">
        <v>187</v>
      </c>
      <c r="G152" s="268"/>
      <c r="H152" s="268"/>
      <c r="I152" s="268"/>
      <c r="J152" s="172"/>
      <c r="K152" s="174">
        <v>39.2</v>
      </c>
      <c r="L152" s="172"/>
      <c r="M152" s="172"/>
      <c r="N152" s="172"/>
      <c r="O152" s="172"/>
      <c r="P152" s="172"/>
      <c r="Q152" s="172"/>
      <c r="R152" s="175"/>
      <c r="T152" s="176"/>
      <c r="U152" s="172"/>
      <c r="V152" s="172"/>
      <c r="W152" s="172"/>
      <c r="X152" s="172"/>
      <c r="Y152" s="172"/>
      <c r="Z152" s="172"/>
      <c r="AA152" s="177"/>
      <c r="AT152" s="178" t="s">
        <v>167</v>
      </c>
      <c r="AU152" s="178" t="s">
        <v>134</v>
      </c>
      <c r="AV152" s="10" t="s">
        <v>134</v>
      </c>
      <c r="AW152" s="10" t="s">
        <v>36</v>
      </c>
      <c r="AX152" s="10" t="s">
        <v>84</v>
      </c>
      <c r="AY152" s="178" t="s">
        <v>155</v>
      </c>
    </row>
    <row r="153" spans="2:65" s="1" customFormat="1" ht="38.25" customHeight="1">
      <c r="B153" s="37"/>
      <c r="C153" s="164" t="s">
        <v>188</v>
      </c>
      <c r="D153" s="164" t="s">
        <v>156</v>
      </c>
      <c r="E153" s="165" t="s">
        <v>189</v>
      </c>
      <c r="F153" s="263" t="s">
        <v>190</v>
      </c>
      <c r="G153" s="263"/>
      <c r="H153" s="263"/>
      <c r="I153" s="263"/>
      <c r="J153" s="166" t="s">
        <v>164</v>
      </c>
      <c r="K153" s="167">
        <v>3.6</v>
      </c>
      <c r="L153" s="264">
        <v>0</v>
      </c>
      <c r="M153" s="265"/>
      <c r="N153" s="266">
        <f>ROUND(L153*K153,2)</f>
        <v>0</v>
      </c>
      <c r="O153" s="266"/>
      <c r="P153" s="266"/>
      <c r="Q153" s="266"/>
      <c r="R153" s="39"/>
      <c r="T153" s="168" t="s">
        <v>22</v>
      </c>
      <c r="U153" s="46" t="s">
        <v>46</v>
      </c>
      <c r="V153" s="38"/>
      <c r="W153" s="169">
        <f>V153*K153</f>
        <v>0</v>
      </c>
      <c r="X153" s="169">
        <v>0.01838</v>
      </c>
      <c r="Y153" s="169">
        <f>X153*K153</f>
        <v>0.066168</v>
      </c>
      <c r="Z153" s="169">
        <v>0</v>
      </c>
      <c r="AA153" s="170">
        <f>Z153*K153</f>
        <v>0</v>
      </c>
      <c r="AR153" s="21" t="s">
        <v>160</v>
      </c>
      <c r="AT153" s="21" t="s">
        <v>156</v>
      </c>
      <c r="AU153" s="21" t="s">
        <v>134</v>
      </c>
      <c r="AY153" s="21" t="s">
        <v>155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21" t="s">
        <v>134</v>
      </c>
      <c r="BK153" s="107">
        <f>ROUND(L153*K153,2)</f>
        <v>0</v>
      </c>
      <c r="BL153" s="21" t="s">
        <v>160</v>
      </c>
      <c r="BM153" s="21" t="s">
        <v>191</v>
      </c>
    </row>
    <row r="154" spans="2:51" s="10" customFormat="1" ht="16.5" customHeight="1">
      <c r="B154" s="171"/>
      <c r="C154" s="172"/>
      <c r="D154" s="172"/>
      <c r="E154" s="173" t="s">
        <v>22</v>
      </c>
      <c r="F154" s="267" t="s">
        <v>192</v>
      </c>
      <c r="G154" s="268"/>
      <c r="H154" s="268"/>
      <c r="I154" s="268"/>
      <c r="J154" s="172"/>
      <c r="K154" s="174">
        <v>3.6</v>
      </c>
      <c r="L154" s="172"/>
      <c r="M154" s="172"/>
      <c r="N154" s="172"/>
      <c r="O154" s="172"/>
      <c r="P154" s="172"/>
      <c r="Q154" s="172"/>
      <c r="R154" s="175"/>
      <c r="T154" s="176"/>
      <c r="U154" s="172"/>
      <c r="V154" s="172"/>
      <c r="W154" s="172"/>
      <c r="X154" s="172"/>
      <c r="Y154" s="172"/>
      <c r="Z154" s="172"/>
      <c r="AA154" s="177"/>
      <c r="AT154" s="178" t="s">
        <v>167</v>
      </c>
      <c r="AU154" s="178" t="s">
        <v>134</v>
      </c>
      <c r="AV154" s="10" t="s">
        <v>134</v>
      </c>
      <c r="AW154" s="10" t="s">
        <v>36</v>
      </c>
      <c r="AX154" s="10" t="s">
        <v>84</v>
      </c>
      <c r="AY154" s="178" t="s">
        <v>155</v>
      </c>
    </row>
    <row r="155" spans="2:65" s="1" customFormat="1" ht="25.5" customHeight="1">
      <c r="B155" s="37"/>
      <c r="C155" s="164" t="s">
        <v>193</v>
      </c>
      <c r="D155" s="164" t="s">
        <v>156</v>
      </c>
      <c r="E155" s="165" t="s">
        <v>194</v>
      </c>
      <c r="F155" s="263" t="s">
        <v>195</v>
      </c>
      <c r="G155" s="263"/>
      <c r="H155" s="263"/>
      <c r="I155" s="263"/>
      <c r="J155" s="166" t="s">
        <v>164</v>
      </c>
      <c r="K155" s="167">
        <v>39.2</v>
      </c>
      <c r="L155" s="264">
        <v>0</v>
      </c>
      <c r="M155" s="265"/>
      <c r="N155" s="266">
        <f>ROUND(L155*K155,2)</f>
        <v>0</v>
      </c>
      <c r="O155" s="266"/>
      <c r="P155" s="266"/>
      <c r="Q155" s="266"/>
      <c r="R155" s="39"/>
      <c r="T155" s="168" t="s">
        <v>22</v>
      </c>
      <c r="U155" s="46" t="s">
        <v>46</v>
      </c>
      <c r="V155" s="38"/>
      <c r="W155" s="169">
        <f>V155*K155</f>
        <v>0</v>
      </c>
      <c r="X155" s="169">
        <v>0.0051</v>
      </c>
      <c r="Y155" s="169">
        <f>X155*K155</f>
        <v>0.19992000000000004</v>
      </c>
      <c r="Z155" s="169">
        <v>0</v>
      </c>
      <c r="AA155" s="170">
        <f>Z155*K155</f>
        <v>0</v>
      </c>
      <c r="AR155" s="21" t="s">
        <v>160</v>
      </c>
      <c r="AT155" s="21" t="s">
        <v>156</v>
      </c>
      <c r="AU155" s="21" t="s">
        <v>134</v>
      </c>
      <c r="AY155" s="21" t="s">
        <v>155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21" t="s">
        <v>134</v>
      </c>
      <c r="BK155" s="107">
        <f>ROUND(L155*K155,2)</f>
        <v>0</v>
      </c>
      <c r="BL155" s="21" t="s">
        <v>160</v>
      </c>
      <c r="BM155" s="21" t="s">
        <v>196</v>
      </c>
    </row>
    <row r="156" spans="2:51" s="10" customFormat="1" ht="16.5" customHeight="1">
      <c r="B156" s="171"/>
      <c r="C156" s="172"/>
      <c r="D156" s="172"/>
      <c r="E156" s="173" t="s">
        <v>22</v>
      </c>
      <c r="F156" s="267" t="s">
        <v>197</v>
      </c>
      <c r="G156" s="268"/>
      <c r="H156" s="268"/>
      <c r="I156" s="268"/>
      <c r="J156" s="172"/>
      <c r="K156" s="174">
        <v>39.2</v>
      </c>
      <c r="L156" s="172"/>
      <c r="M156" s="172"/>
      <c r="N156" s="172"/>
      <c r="O156" s="172"/>
      <c r="P156" s="172"/>
      <c r="Q156" s="172"/>
      <c r="R156" s="175"/>
      <c r="T156" s="176"/>
      <c r="U156" s="172"/>
      <c r="V156" s="172"/>
      <c r="W156" s="172"/>
      <c r="X156" s="172"/>
      <c r="Y156" s="172"/>
      <c r="Z156" s="172"/>
      <c r="AA156" s="177"/>
      <c r="AT156" s="178" t="s">
        <v>167</v>
      </c>
      <c r="AU156" s="178" t="s">
        <v>134</v>
      </c>
      <c r="AV156" s="10" t="s">
        <v>134</v>
      </c>
      <c r="AW156" s="10" t="s">
        <v>36</v>
      </c>
      <c r="AX156" s="10" t="s">
        <v>84</v>
      </c>
      <c r="AY156" s="178" t="s">
        <v>155</v>
      </c>
    </row>
    <row r="157" spans="2:65" s="1" customFormat="1" ht="25.5" customHeight="1">
      <c r="B157" s="37"/>
      <c r="C157" s="164" t="s">
        <v>198</v>
      </c>
      <c r="D157" s="164" t="s">
        <v>156</v>
      </c>
      <c r="E157" s="165" t="s">
        <v>199</v>
      </c>
      <c r="F157" s="263" t="s">
        <v>200</v>
      </c>
      <c r="G157" s="263"/>
      <c r="H157" s="263"/>
      <c r="I157" s="263"/>
      <c r="J157" s="166" t="s">
        <v>164</v>
      </c>
      <c r="K157" s="167">
        <v>15.776</v>
      </c>
      <c r="L157" s="264">
        <v>0</v>
      </c>
      <c r="M157" s="265"/>
      <c r="N157" s="266">
        <f>ROUND(L157*K157,2)</f>
        <v>0</v>
      </c>
      <c r="O157" s="266"/>
      <c r="P157" s="266"/>
      <c r="Q157" s="266"/>
      <c r="R157" s="39"/>
      <c r="T157" s="168" t="s">
        <v>22</v>
      </c>
      <c r="U157" s="46" t="s">
        <v>46</v>
      </c>
      <c r="V157" s="38"/>
      <c r="W157" s="169">
        <f>V157*K157</f>
        <v>0</v>
      </c>
      <c r="X157" s="169">
        <v>0.00489</v>
      </c>
      <c r="Y157" s="169">
        <f>X157*K157</f>
        <v>0.07714464</v>
      </c>
      <c r="Z157" s="169">
        <v>0</v>
      </c>
      <c r="AA157" s="170">
        <f>Z157*K157</f>
        <v>0</v>
      </c>
      <c r="AR157" s="21" t="s">
        <v>160</v>
      </c>
      <c r="AT157" s="21" t="s">
        <v>156</v>
      </c>
      <c r="AU157" s="21" t="s">
        <v>134</v>
      </c>
      <c r="AY157" s="21" t="s">
        <v>155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21" t="s">
        <v>134</v>
      </c>
      <c r="BK157" s="107">
        <f>ROUND(L157*K157,2)</f>
        <v>0</v>
      </c>
      <c r="BL157" s="21" t="s">
        <v>160</v>
      </c>
      <c r="BM157" s="21" t="s">
        <v>201</v>
      </c>
    </row>
    <row r="158" spans="2:51" s="10" customFormat="1" ht="16.5" customHeight="1">
      <c r="B158" s="171"/>
      <c r="C158" s="172"/>
      <c r="D158" s="172"/>
      <c r="E158" s="173" t="s">
        <v>22</v>
      </c>
      <c r="F158" s="267" t="s">
        <v>202</v>
      </c>
      <c r="G158" s="268"/>
      <c r="H158" s="268"/>
      <c r="I158" s="268"/>
      <c r="J158" s="172"/>
      <c r="K158" s="174">
        <v>9.716</v>
      </c>
      <c r="L158" s="172"/>
      <c r="M158" s="172"/>
      <c r="N158" s="172"/>
      <c r="O158" s="172"/>
      <c r="P158" s="172"/>
      <c r="Q158" s="172"/>
      <c r="R158" s="175"/>
      <c r="T158" s="176"/>
      <c r="U158" s="172"/>
      <c r="V158" s="172"/>
      <c r="W158" s="172"/>
      <c r="X158" s="172"/>
      <c r="Y158" s="172"/>
      <c r="Z158" s="172"/>
      <c r="AA158" s="177"/>
      <c r="AT158" s="178" t="s">
        <v>167</v>
      </c>
      <c r="AU158" s="178" t="s">
        <v>134</v>
      </c>
      <c r="AV158" s="10" t="s">
        <v>134</v>
      </c>
      <c r="AW158" s="10" t="s">
        <v>36</v>
      </c>
      <c r="AX158" s="10" t="s">
        <v>79</v>
      </c>
      <c r="AY158" s="178" t="s">
        <v>155</v>
      </c>
    </row>
    <row r="159" spans="2:51" s="10" customFormat="1" ht="25.5" customHeight="1">
      <c r="B159" s="171"/>
      <c r="C159" s="172"/>
      <c r="D159" s="172"/>
      <c r="E159" s="173" t="s">
        <v>22</v>
      </c>
      <c r="F159" s="271" t="s">
        <v>203</v>
      </c>
      <c r="G159" s="272"/>
      <c r="H159" s="272"/>
      <c r="I159" s="272"/>
      <c r="J159" s="172"/>
      <c r="K159" s="174">
        <v>6.06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167</v>
      </c>
      <c r="AU159" s="178" t="s">
        <v>134</v>
      </c>
      <c r="AV159" s="10" t="s">
        <v>134</v>
      </c>
      <c r="AW159" s="10" t="s">
        <v>36</v>
      </c>
      <c r="AX159" s="10" t="s">
        <v>79</v>
      </c>
      <c r="AY159" s="178" t="s">
        <v>155</v>
      </c>
    </row>
    <row r="160" spans="2:51" s="12" customFormat="1" ht="16.5" customHeight="1">
      <c r="B160" s="186"/>
      <c r="C160" s="187"/>
      <c r="D160" s="187"/>
      <c r="E160" s="188" t="s">
        <v>22</v>
      </c>
      <c r="F160" s="273" t="s">
        <v>204</v>
      </c>
      <c r="G160" s="274"/>
      <c r="H160" s="274"/>
      <c r="I160" s="274"/>
      <c r="J160" s="187"/>
      <c r="K160" s="189">
        <v>15.776</v>
      </c>
      <c r="L160" s="187"/>
      <c r="M160" s="187"/>
      <c r="N160" s="187"/>
      <c r="O160" s="187"/>
      <c r="P160" s="187"/>
      <c r="Q160" s="187"/>
      <c r="R160" s="190"/>
      <c r="T160" s="191"/>
      <c r="U160" s="187"/>
      <c r="V160" s="187"/>
      <c r="W160" s="187"/>
      <c r="X160" s="187"/>
      <c r="Y160" s="187"/>
      <c r="Z160" s="187"/>
      <c r="AA160" s="192"/>
      <c r="AT160" s="193" t="s">
        <v>167</v>
      </c>
      <c r="AU160" s="193" t="s">
        <v>134</v>
      </c>
      <c r="AV160" s="12" t="s">
        <v>160</v>
      </c>
      <c r="AW160" s="12" t="s">
        <v>36</v>
      </c>
      <c r="AX160" s="12" t="s">
        <v>84</v>
      </c>
      <c r="AY160" s="193" t="s">
        <v>155</v>
      </c>
    </row>
    <row r="161" spans="2:65" s="1" customFormat="1" ht="25.5" customHeight="1">
      <c r="B161" s="37"/>
      <c r="C161" s="164" t="s">
        <v>205</v>
      </c>
      <c r="D161" s="164" t="s">
        <v>156</v>
      </c>
      <c r="E161" s="165" t="s">
        <v>206</v>
      </c>
      <c r="F161" s="263" t="s">
        <v>207</v>
      </c>
      <c r="G161" s="263"/>
      <c r="H161" s="263"/>
      <c r="I161" s="263"/>
      <c r="J161" s="166" t="s">
        <v>164</v>
      </c>
      <c r="K161" s="167">
        <v>125.965</v>
      </c>
      <c r="L161" s="264">
        <v>0</v>
      </c>
      <c r="M161" s="265"/>
      <c r="N161" s="266">
        <f>ROUND(L161*K161,2)</f>
        <v>0</v>
      </c>
      <c r="O161" s="266"/>
      <c r="P161" s="266"/>
      <c r="Q161" s="266"/>
      <c r="R161" s="39"/>
      <c r="T161" s="168" t="s">
        <v>22</v>
      </c>
      <c r="U161" s="46" t="s">
        <v>46</v>
      </c>
      <c r="V161" s="38"/>
      <c r="W161" s="169">
        <f>V161*K161</f>
        <v>0</v>
      </c>
      <c r="X161" s="169">
        <v>0.003</v>
      </c>
      <c r="Y161" s="169">
        <f>X161*K161</f>
        <v>0.37789500000000004</v>
      </c>
      <c r="Z161" s="169">
        <v>0</v>
      </c>
      <c r="AA161" s="170">
        <f>Z161*K161</f>
        <v>0</v>
      </c>
      <c r="AR161" s="21" t="s">
        <v>160</v>
      </c>
      <c r="AT161" s="21" t="s">
        <v>156</v>
      </c>
      <c r="AU161" s="21" t="s">
        <v>134</v>
      </c>
      <c r="AY161" s="21" t="s">
        <v>155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21" t="s">
        <v>134</v>
      </c>
      <c r="BK161" s="107">
        <f>ROUND(L161*K161,2)</f>
        <v>0</v>
      </c>
      <c r="BL161" s="21" t="s">
        <v>160</v>
      </c>
      <c r="BM161" s="21" t="s">
        <v>208</v>
      </c>
    </row>
    <row r="162" spans="2:51" s="10" customFormat="1" ht="16.5" customHeight="1">
      <c r="B162" s="171"/>
      <c r="C162" s="172"/>
      <c r="D162" s="172"/>
      <c r="E162" s="173" t="s">
        <v>22</v>
      </c>
      <c r="F162" s="267" t="s">
        <v>209</v>
      </c>
      <c r="G162" s="268"/>
      <c r="H162" s="268"/>
      <c r="I162" s="268"/>
      <c r="J162" s="172"/>
      <c r="K162" s="174">
        <v>125.965</v>
      </c>
      <c r="L162" s="172"/>
      <c r="M162" s="172"/>
      <c r="N162" s="172"/>
      <c r="O162" s="172"/>
      <c r="P162" s="172"/>
      <c r="Q162" s="172"/>
      <c r="R162" s="175"/>
      <c r="T162" s="176"/>
      <c r="U162" s="172"/>
      <c r="V162" s="172"/>
      <c r="W162" s="172"/>
      <c r="X162" s="172"/>
      <c r="Y162" s="172"/>
      <c r="Z162" s="172"/>
      <c r="AA162" s="177"/>
      <c r="AT162" s="178" t="s">
        <v>167</v>
      </c>
      <c r="AU162" s="178" t="s">
        <v>134</v>
      </c>
      <c r="AV162" s="10" t="s">
        <v>134</v>
      </c>
      <c r="AW162" s="10" t="s">
        <v>36</v>
      </c>
      <c r="AX162" s="10" t="s">
        <v>84</v>
      </c>
      <c r="AY162" s="178" t="s">
        <v>155</v>
      </c>
    </row>
    <row r="163" spans="2:65" s="1" customFormat="1" ht="25.5" customHeight="1">
      <c r="B163" s="37"/>
      <c r="C163" s="164" t="s">
        <v>210</v>
      </c>
      <c r="D163" s="164" t="s">
        <v>156</v>
      </c>
      <c r="E163" s="165" t="s">
        <v>211</v>
      </c>
      <c r="F163" s="263" t="s">
        <v>212</v>
      </c>
      <c r="G163" s="263"/>
      <c r="H163" s="263"/>
      <c r="I163" s="263"/>
      <c r="J163" s="166" t="s">
        <v>164</v>
      </c>
      <c r="K163" s="167">
        <v>110.189</v>
      </c>
      <c r="L163" s="264">
        <v>0</v>
      </c>
      <c r="M163" s="265"/>
      <c r="N163" s="266">
        <f>ROUND(L163*K163,2)</f>
        <v>0</v>
      </c>
      <c r="O163" s="266"/>
      <c r="P163" s="266"/>
      <c r="Q163" s="266"/>
      <c r="R163" s="39"/>
      <c r="T163" s="168" t="s">
        <v>22</v>
      </c>
      <c r="U163" s="46" t="s">
        <v>46</v>
      </c>
      <c r="V163" s="38"/>
      <c r="W163" s="169">
        <f>V163*K163</f>
        <v>0</v>
      </c>
      <c r="X163" s="169">
        <v>0.0156</v>
      </c>
      <c r="Y163" s="169">
        <f>X163*K163</f>
        <v>1.7189483999999997</v>
      </c>
      <c r="Z163" s="169">
        <v>0</v>
      </c>
      <c r="AA163" s="170">
        <f>Z163*K163</f>
        <v>0</v>
      </c>
      <c r="AR163" s="21" t="s">
        <v>160</v>
      </c>
      <c r="AT163" s="21" t="s">
        <v>156</v>
      </c>
      <c r="AU163" s="21" t="s">
        <v>134</v>
      </c>
      <c r="AY163" s="21" t="s">
        <v>155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21" t="s">
        <v>134</v>
      </c>
      <c r="BK163" s="107">
        <f>ROUND(L163*K163,2)</f>
        <v>0</v>
      </c>
      <c r="BL163" s="21" t="s">
        <v>160</v>
      </c>
      <c r="BM163" s="21" t="s">
        <v>213</v>
      </c>
    </row>
    <row r="164" spans="2:51" s="10" customFormat="1" ht="16.5" customHeight="1">
      <c r="B164" s="171"/>
      <c r="C164" s="172"/>
      <c r="D164" s="172"/>
      <c r="E164" s="173" t="s">
        <v>22</v>
      </c>
      <c r="F164" s="267" t="s">
        <v>214</v>
      </c>
      <c r="G164" s="268"/>
      <c r="H164" s="268"/>
      <c r="I164" s="268"/>
      <c r="J164" s="172"/>
      <c r="K164" s="174">
        <v>22.787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167</v>
      </c>
      <c r="AU164" s="178" t="s">
        <v>134</v>
      </c>
      <c r="AV164" s="10" t="s">
        <v>134</v>
      </c>
      <c r="AW164" s="10" t="s">
        <v>36</v>
      </c>
      <c r="AX164" s="10" t="s">
        <v>79</v>
      </c>
      <c r="AY164" s="178" t="s">
        <v>155</v>
      </c>
    </row>
    <row r="165" spans="2:51" s="10" customFormat="1" ht="16.5" customHeight="1">
      <c r="B165" s="171"/>
      <c r="C165" s="172"/>
      <c r="D165" s="172"/>
      <c r="E165" s="173" t="s">
        <v>22</v>
      </c>
      <c r="F165" s="271" t="s">
        <v>215</v>
      </c>
      <c r="G165" s="272"/>
      <c r="H165" s="272"/>
      <c r="I165" s="272"/>
      <c r="J165" s="172"/>
      <c r="K165" s="174">
        <v>30.242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167</v>
      </c>
      <c r="AU165" s="178" t="s">
        <v>134</v>
      </c>
      <c r="AV165" s="10" t="s">
        <v>134</v>
      </c>
      <c r="AW165" s="10" t="s">
        <v>36</v>
      </c>
      <c r="AX165" s="10" t="s">
        <v>79</v>
      </c>
      <c r="AY165" s="178" t="s">
        <v>155</v>
      </c>
    </row>
    <row r="166" spans="2:51" s="10" customFormat="1" ht="16.5" customHeight="1">
      <c r="B166" s="171"/>
      <c r="C166" s="172"/>
      <c r="D166" s="172"/>
      <c r="E166" s="173" t="s">
        <v>22</v>
      </c>
      <c r="F166" s="271" t="s">
        <v>216</v>
      </c>
      <c r="G166" s="272"/>
      <c r="H166" s="272"/>
      <c r="I166" s="272"/>
      <c r="J166" s="172"/>
      <c r="K166" s="174">
        <v>53.98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167</v>
      </c>
      <c r="AU166" s="178" t="s">
        <v>134</v>
      </c>
      <c r="AV166" s="10" t="s">
        <v>134</v>
      </c>
      <c r="AW166" s="10" t="s">
        <v>36</v>
      </c>
      <c r="AX166" s="10" t="s">
        <v>79</v>
      </c>
      <c r="AY166" s="178" t="s">
        <v>155</v>
      </c>
    </row>
    <row r="167" spans="2:51" s="10" customFormat="1" ht="16.5" customHeight="1">
      <c r="B167" s="171"/>
      <c r="C167" s="172"/>
      <c r="D167" s="172"/>
      <c r="E167" s="173" t="s">
        <v>22</v>
      </c>
      <c r="F167" s="271" t="s">
        <v>217</v>
      </c>
      <c r="G167" s="272"/>
      <c r="H167" s="272"/>
      <c r="I167" s="272"/>
      <c r="J167" s="172"/>
      <c r="K167" s="174">
        <v>1.71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167</v>
      </c>
      <c r="AU167" s="178" t="s">
        <v>134</v>
      </c>
      <c r="AV167" s="10" t="s">
        <v>134</v>
      </c>
      <c r="AW167" s="10" t="s">
        <v>36</v>
      </c>
      <c r="AX167" s="10" t="s">
        <v>79</v>
      </c>
      <c r="AY167" s="178" t="s">
        <v>155</v>
      </c>
    </row>
    <row r="168" spans="2:51" s="10" customFormat="1" ht="16.5" customHeight="1">
      <c r="B168" s="171"/>
      <c r="C168" s="172"/>
      <c r="D168" s="172"/>
      <c r="E168" s="173" t="s">
        <v>22</v>
      </c>
      <c r="F168" s="271" t="s">
        <v>218</v>
      </c>
      <c r="G168" s="272"/>
      <c r="H168" s="272"/>
      <c r="I168" s="272"/>
      <c r="J168" s="172"/>
      <c r="K168" s="174">
        <v>1.47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167</v>
      </c>
      <c r="AU168" s="178" t="s">
        <v>134</v>
      </c>
      <c r="AV168" s="10" t="s">
        <v>134</v>
      </c>
      <c r="AW168" s="10" t="s">
        <v>36</v>
      </c>
      <c r="AX168" s="10" t="s">
        <v>79</v>
      </c>
      <c r="AY168" s="178" t="s">
        <v>155</v>
      </c>
    </row>
    <row r="169" spans="2:51" s="12" customFormat="1" ht="16.5" customHeight="1">
      <c r="B169" s="186"/>
      <c r="C169" s="187"/>
      <c r="D169" s="187"/>
      <c r="E169" s="188" t="s">
        <v>22</v>
      </c>
      <c r="F169" s="273" t="s">
        <v>204</v>
      </c>
      <c r="G169" s="274"/>
      <c r="H169" s="274"/>
      <c r="I169" s="274"/>
      <c r="J169" s="187"/>
      <c r="K169" s="189">
        <v>110.189</v>
      </c>
      <c r="L169" s="187"/>
      <c r="M169" s="187"/>
      <c r="N169" s="187"/>
      <c r="O169" s="187"/>
      <c r="P169" s="187"/>
      <c r="Q169" s="187"/>
      <c r="R169" s="190"/>
      <c r="T169" s="191"/>
      <c r="U169" s="187"/>
      <c r="V169" s="187"/>
      <c r="W169" s="187"/>
      <c r="X169" s="187"/>
      <c r="Y169" s="187"/>
      <c r="Z169" s="187"/>
      <c r="AA169" s="192"/>
      <c r="AT169" s="193" t="s">
        <v>167</v>
      </c>
      <c r="AU169" s="193" t="s">
        <v>134</v>
      </c>
      <c r="AV169" s="12" t="s">
        <v>160</v>
      </c>
      <c r="AW169" s="12" t="s">
        <v>36</v>
      </c>
      <c r="AX169" s="12" t="s">
        <v>84</v>
      </c>
      <c r="AY169" s="193" t="s">
        <v>155</v>
      </c>
    </row>
    <row r="170" spans="2:65" s="1" customFormat="1" ht="25.5" customHeight="1">
      <c r="B170" s="37"/>
      <c r="C170" s="164" t="s">
        <v>219</v>
      </c>
      <c r="D170" s="164" t="s">
        <v>156</v>
      </c>
      <c r="E170" s="165" t="s">
        <v>220</v>
      </c>
      <c r="F170" s="263" t="s">
        <v>221</v>
      </c>
      <c r="G170" s="263"/>
      <c r="H170" s="263"/>
      <c r="I170" s="263"/>
      <c r="J170" s="166" t="s">
        <v>164</v>
      </c>
      <c r="K170" s="167">
        <v>3.6</v>
      </c>
      <c r="L170" s="264">
        <v>0</v>
      </c>
      <c r="M170" s="265"/>
      <c r="N170" s="266">
        <f>ROUND(L170*K170,2)</f>
        <v>0</v>
      </c>
      <c r="O170" s="266"/>
      <c r="P170" s="266"/>
      <c r="Q170" s="266"/>
      <c r="R170" s="39"/>
      <c r="T170" s="168" t="s">
        <v>22</v>
      </c>
      <c r="U170" s="46" t="s">
        <v>46</v>
      </c>
      <c r="V170" s="38"/>
      <c r="W170" s="169">
        <f>V170*K170</f>
        <v>0</v>
      </c>
      <c r="X170" s="169">
        <v>0.04984</v>
      </c>
      <c r="Y170" s="169">
        <f>X170*K170</f>
        <v>0.179424</v>
      </c>
      <c r="Z170" s="169">
        <v>0</v>
      </c>
      <c r="AA170" s="170">
        <f>Z170*K170</f>
        <v>0</v>
      </c>
      <c r="AR170" s="21" t="s">
        <v>160</v>
      </c>
      <c r="AT170" s="21" t="s">
        <v>156</v>
      </c>
      <c r="AU170" s="21" t="s">
        <v>134</v>
      </c>
      <c r="AY170" s="21" t="s">
        <v>155</v>
      </c>
      <c r="BE170" s="107">
        <f>IF(U170="základní",N170,0)</f>
        <v>0</v>
      </c>
      <c r="BF170" s="107">
        <f>IF(U170="snížená",N170,0)</f>
        <v>0</v>
      </c>
      <c r="BG170" s="107">
        <f>IF(U170="zákl. přenesená",N170,0)</f>
        <v>0</v>
      </c>
      <c r="BH170" s="107">
        <f>IF(U170="sníž. přenesená",N170,0)</f>
        <v>0</v>
      </c>
      <c r="BI170" s="107">
        <f>IF(U170="nulová",N170,0)</f>
        <v>0</v>
      </c>
      <c r="BJ170" s="21" t="s">
        <v>134</v>
      </c>
      <c r="BK170" s="107">
        <f>ROUND(L170*K170,2)</f>
        <v>0</v>
      </c>
      <c r="BL170" s="21" t="s">
        <v>160</v>
      </c>
      <c r="BM170" s="21" t="s">
        <v>222</v>
      </c>
    </row>
    <row r="171" spans="2:51" s="10" customFormat="1" ht="16.5" customHeight="1">
      <c r="B171" s="171"/>
      <c r="C171" s="172"/>
      <c r="D171" s="172"/>
      <c r="E171" s="173" t="s">
        <v>22</v>
      </c>
      <c r="F171" s="267" t="s">
        <v>192</v>
      </c>
      <c r="G171" s="268"/>
      <c r="H171" s="268"/>
      <c r="I171" s="268"/>
      <c r="J171" s="172"/>
      <c r="K171" s="174">
        <v>3.6</v>
      </c>
      <c r="L171" s="172"/>
      <c r="M171" s="172"/>
      <c r="N171" s="172"/>
      <c r="O171" s="172"/>
      <c r="P171" s="172"/>
      <c r="Q171" s="172"/>
      <c r="R171" s="175"/>
      <c r="T171" s="176"/>
      <c r="U171" s="172"/>
      <c r="V171" s="172"/>
      <c r="W171" s="172"/>
      <c r="X171" s="172"/>
      <c r="Y171" s="172"/>
      <c r="Z171" s="172"/>
      <c r="AA171" s="177"/>
      <c r="AT171" s="178" t="s">
        <v>167</v>
      </c>
      <c r="AU171" s="178" t="s">
        <v>134</v>
      </c>
      <c r="AV171" s="10" t="s">
        <v>134</v>
      </c>
      <c r="AW171" s="10" t="s">
        <v>36</v>
      </c>
      <c r="AX171" s="10" t="s">
        <v>84</v>
      </c>
      <c r="AY171" s="178" t="s">
        <v>155</v>
      </c>
    </row>
    <row r="172" spans="2:65" s="1" customFormat="1" ht="25.5" customHeight="1">
      <c r="B172" s="37"/>
      <c r="C172" s="164" t="s">
        <v>223</v>
      </c>
      <c r="D172" s="164" t="s">
        <v>156</v>
      </c>
      <c r="E172" s="165" t="s">
        <v>224</v>
      </c>
      <c r="F172" s="263" t="s">
        <v>225</v>
      </c>
      <c r="G172" s="263"/>
      <c r="H172" s="263"/>
      <c r="I172" s="263"/>
      <c r="J172" s="166" t="s">
        <v>159</v>
      </c>
      <c r="K172" s="167">
        <v>2</v>
      </c>
      <c r="L172" s="264">
        <v>0</v>
      </c>
      <c r="M172" s="265"/>
      <c r="N172" s="266">
        <f>ROUND(L172*K172,2)</f>
        <v>0</v>
      </c>
      <c r="O172" s="266"/>
      <c r="P172" s="266"/>
      <c r="Q172" s="266"/>
      <c r="R172" s="39"/>
      <c r="T172" s="168" t="s">
        <v>22</v>
      </c>
      <c r="U172" s="46" t="s">
        <v>46</v>
      </c>
      <c r="V172" s="38"/>
      <c r="W172" s="169">
        <f>V172*K172</f>
        <v>0</v>
      </c>
      <c r="X172" s="169">
        <v>0.01698</v>
      </c>
      <c r="Y172" s="169">
        <f>X172*K172</f>
        <v>0.03396</v>
      </c>
      <c r="Z172" s="169">
        <v>0</v>
      </c>
      <c r="AA172" s="170">
        <f>Z172*K172</f>
        <v>0</v>
      </c>
      <c r="AR172" s="21" t="s">
        <v>160</v>
      </c>
      <c r="AT172" s="21" t="s">
        <v>156</v>
      </c>
      <c r="AU172" s="21" t="s">
        <v>134</v>
      </c>
      <c r="AY172" s="21" t="s">
        <v>155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21" t="s">
        <v>134</v>
      </c>
      <c r="BK172" s="107">
        <f>ROUND(L172*K172,2)</f>
        <v>0</v>
      </c>
      <c r="BL172" s="21" t="s">
        <v>160</v>
      </c>
      <c r="BM172" s="21" t="s">
        <v>226</v>
      </c>
    </row>
    <row r="173" spans="2:65" s="1" customFormat="1" ht="25.5" customHeight="1">
      <c r="B173" s="37"/>
      <c r="C173" s="194" t="s">
        <v>227</v>
      </c>
      <c r="D173" s="194" t="s">
        <v>228</v>
      </c>
      <c r="E173" s="195" t="s">
        <v>229</v>
      </c>
      <c r="F173" s="275" t="s">
        <v>230</v>
      </c>
      <c r="G173" s="275"/>
      <c r="H173" s="275"/>
      <c r="I173" s="275"/>
      <c r="J173" s="196" t="s">
        <v>159</v>
      </c>
      <c r="K173" s="197">
        <v>2</v>
      </c>
      <c r="L173" s="276">
        <v>0</v>
      </c>
      <c r="M173" s="277"/>
      <c r="N173" s="278">
        <f>ROUND(L173*K173,2)</f>
        <v>0</v>
      </c>
      <c r="O173" s="266"/>
      <c r="P173" s="266"/>
      <c r="Q173" s="266"/>
      <c r="R173" s="39"/>
      <c r="T173" s="168" t="s">
        <v>22</v>
      </c>
      <c r="U173" s="46" t="s">
        <v>46</v>
      </c>
      <c r="V173" s="38"/>
      <c r="W173" s="169">
        <f>V173*K173</f>
        <v>0</v>
      </c>
      <c r="X173" s="169">
        <v>0.01201</v>
      </c>
      <c r="Y173" s="169">
        <f>X173*K173</f>
        <v>0.02402</v>
      </c>
      <c r="Z173" s="169">
        <v>0</v>
      </c>
      <c r="AA173" s="170">
        <f>Z173*K173</f>
        <v>0</v>
      </c>
      <c r="AR173" s="21" t="s">
        <v>193</v>
      </c>
      <c r="AT173" s="21" t="s">
        <v>228</v>
      </c>
      <c r="AU173" s="21" t="s">
        <v>134</v>
      </c>
      <c r="AY173" s="21" t="s">
        <v>155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134</v>
      </c>
      <c r="BK173" s="107">
        <f>ROUND(L173*K173,2)</f>
        <v>0</v>
      </c>
      <c r="BL173" s="21" t="s">
        <v>160</v>
      </c>
      <c r="BM173" s="21" t="s">
        <v>231</v>
      </c>
    </row>
    <row r="174" spans="2:65" s="1" customFormat="1" ht="25.5" customHeight="1">
      <c r="B174" s="37"/>
      <c r="C174" s="164" t="s">
        <v>11</v>
      </c>
      <c r="D174" s="164" t="s">
        <v>156</v>
      </c>
      <c r="E174" s="165" t="s">
        <v>232</v>
      </c>
      <c r="F174" s="263" t="s">
        <v>233</v>
      </c>
      <c r="G174" s="263"/>
      <c r="H174" s="263"/>
      <c r="I174" s="263"/>
      <c r="J174" s="166" t="s">
        <v>159</v>
      </c>
      <c r="K174" s="167">
        <v>1</v>
      </c>
      <c r="L174" s="264">
        <v>0</v>
      </c>
      <c r="M174" s="265"/>
      <c r="N174" s="266">
        <f>ROUND(L174*K174,2)</f>
        <v>0</v>
      </c>
      <c r="O174" s="266"/>
      <c r="P174" s="266"/>
      <c r="Q174" s="266"/>
      <c r="R174" s="39"/>
      <c r="T174" s="168" t="s">
        <v>22</v>
      </c>
      <c r="U174" s="46" t="s">
        <v>46</v>
      </c>
      <c r="V174" s="38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21" t="s">
        <v>160</v>
      </c>
      <c r="AT174" s="21" t="s">
        <v>156</v>
      </c>
      <c r="AU174" s="21" t="s">
        <v>134</v>
      </c>
      <c r="AY174" s="21" t="s">
        <v>155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21" t="s">
        <v>134</v>
      </c>
      <c r="BK174" s="107">
        <f>ROUND(L174*K174,2)</f>
        <v>0</v>
      </c>
      <c r="BL174" s="21" t="s">
        <v>160</v>
      </c>
      <c r="BM174" s="21" t="s">
        <v>234</v>
      </c>
    </row>
    <row r="175" spans="2:63" s="9" customFormat="1" ht="29.85" customHeight="1">
      <c r="B175" s="153"/>
      <c r="C175" s="154"/>
      <c r="D175" s="163" t="s">
        <v>111</v>
      </c>
      <c r="E175" s="163"/>
      <c r="F175" s="163"/>
      <c r="G175" s="163"/>
      <c r="H175" s="163"/>
      <c r="I175" s="163"/>
      <c r="J175" s="163"/>
      <c r="K175" s="163"/>
      <c r="L175" s="163"/>
      <c r="M175" s="163"/>
      <c r="N175" s="284">
        <f>BK175</f>
        <v>0</v>
      </c>
      <c r="O175" s="285"/>
      <c r="P175" s="285"/>
      <c r="Q175" s="285"/>
      <c r="R175" s="156"/>
      <c r="T175" s="157"/>
      <c r="U175" s="154"/>
      <c r="V175" s="154"/>
      <c r="W175" s="158">
        <f>SUM(W176:W206)</f>
        <v>0</v>
      </c>
      <c r="X175" s="154"/>
      <c r="Y175" s="158">
        <f>SUM(Y176:Y206)</f>
        <v>0.001712</v>
      </c>
      <c r="Z175" s="154"/>
      <c r="AA175" s="159">
        <f>SUM(AA176:AA206)</f>
        <v>5.910229999999999</v>
      </c>
      <c r="AR175" s="160" t="s">
        <v>84</v>
      </c>
      <c r="AT175" s="161" t="s">
        <v>78</v>
      </c>
      <c r="AU175" s="161" t="s">
        <v>84</v>
      </c>
      <c r="AY175" s="160" t="s">
        <v>155</v>
      </c>
      <c r="BK175" s="162">
        <f>SUM(BK176:BK206)</f>
        <v>0</v>
      </c>
    </row>
    <row r="176" spans="2:65" s="1" customFormat="1" ht="16.5" customHeight="1">
      <c r="B176" s="37"/>
      <c r="C176" s="164" t="s">
        <v>235</v>
      </c>
      <c r="D176" s="164" t="s">
        <v>156</v>
      </c>
      <c r="E176" s="165" t="s">
        <v>236</v>
      </c>
      <c r="F176" s="263" t="s">
        <v>237</v>
      </c>
      <c r="G176" s="263"/>
      <c r="H176" s="263"/>
      <c r="I176" s="263"/>
      <c r="J176" s="166" t="s">
        <v>238</v>
      </c>
      <c r="K176" s="167">
        <v>1</v>
      </c>
      <c r="L176" s="264">
        <v>0</v>
      </c>
      <c r="M176" s="265"/>
      <c r="N176" s="266">
        <f aca="true" t="shared" si="5" ref="N176:N182">ROUND(L176*K176,2)</f>
        <v>0</v>
      </c>
      <c r="O176" s="266"/>
      <c r="P176" s="266"/>
      <c r="Q176" s="266"/>
      <c r="R176" s="39"/>
      <c r="T176" s="168" t="s">
        <v>22</v>
      </c>
      <c r="U176" s="46" t="s">
        <v>46</v>
      </c>
      <c r="V176" s="38"/>
      <c r="W176" s="169">
        <f aca="true" t="shared" si="6" ref="W176:W182">V176*K176</f>
        <v>0</v>
      </c>
      <c r="X176" s="169">
        <v>0</v>
      </c>
      <c r="Y176" s="169">
        <f aca="true" t="shared" si="7" ref="Y176:Y182">X176*K176</f>
        <v>0</v>
      </c>
      <c r="Z176" s="169">
        <v>0.01933</v>
      </c>
      <c r="AA176" s="170">
        <f aca="true" t="shared" si="8" ref="AA176:AA182">Z176*K176</f>
        <v>0.01933</v>
      </c>
      <c r="AR176" s="21" t="s">
        <v>235</v>
      </c>
      <c r="AT176" s="21" t="s">
        <v>156</v>
      </c>
      <c r="AU176" s="21" t="s">
        <v>134</v>
      </c>
      <c r="AY176" s="21" t="s">
        <v>155</v>
      </c>
      <c r="BE176" s="107">
        <f aca="true" t="shared" si="9" ref="BE176:BE182">IF(U176="základní",N176,0)</f>
        <v>0</v>
      </c>
      <c r="BF176" s="107">
        <f aca="true" t="shared" si="10" ref="BF176:BF182">IF(U176="snížená",N176,0)</f>
        <v>0</v>
      </c>
      <c r="BG176" s="107">
        <f aca="true" t="shared" si="11" ref="BG176:BG182">IF(U176="zákl. přenesená",N176,0)</f>
        <v>0</v>
      </c>
      <c r="BH176" s="107">
        <f aca="true" t="shared" si="12" ref="BH176:BH182">IF(U176="sníž. přenesená",N176,0)</f>
        <v>0</v>
      </c>
      <c r="BI176" s="107">
        <f aca="true" t="shared" si="13" ref="BI176:BI182">IF(U176="nulová",N176,0)</f>
        <v>0</v>
      </c>
      <c r="BJ176" s="21" t="s">
        <v>134</v>
      </c>
      <c r="BK176" s="107">
        <f aca="true" t="shared" si="14" ref="BK176:BK182">ROUND(L176*K176,2)</f>
        <v>0</v>
      </c>
      <c r="BL176" s="21" t="s">
        <v>235</v>
      </c>
      <c r="BM176" s="21" t="s">
        <v>239</v>
      </c>
    </row>
    <row r="177" spans="2:65" s="1" customFormat="1" ht="25.5" customHeight="1">
      <c r="B177" s="37"/>
      <c r="C177" s="164" t="s">
        <v>240</v>
      </c>
      <c r="D177" s="164" t="s">
        <v>156</v>
      </c>
      <c r="E177" s="165" t="s">
        <v>241</v>
      </c>
      <c r="F177" s="263" t="s">
        <v>242</v>
      </c>
      <c r="G177" s="263"/>
      <c r="H177" s="263"/>
      <c r="I177" s="263"/>
      <c r="J177" s="166" t="s">
        <v>238</v>
      </c>
      <c r="K177" s="167">
        <v>1</v>
      </c>
      <c r="L177" s="264">
        <v>0</v>
      </c>
      <c r="M177" s="265"/>
      <c r="N177" s="266">
        <f t="shared" si="5"/>
        <v>0</v>
      </c>
      <c r="O177" s="266"/>
      <c r="P177" s="266"/>
      <c r="Q177" s="266"/>
      <c r="R177" s="39"/>
      <c r="T177" s="168" t="s">
        <v>22</v>
      </c>
      <c r="U177" s="46" t="s">
        <v>46</v>
      </c>
      <c r="V177" s="38"/>
      <c r="W177" s="169">
        <f t="shared" si="6"/>
        <v>0</v>
      </c>
      <c r="X177" s="169">
        <v>0</v>
      </c>
      <c r="Y177" s="169">
        <f t="shared" si="7"/>
        <v>0</v>
      </c>
      <c r="Z177" s="169">
        <v>0.01946</v>
      </c>
      <c r="AA177" s="170">
        <f t="shared" si="8"/>
        <v>0.01946</v>
      </c>
      <c r="AR177" s="21" t="s">
        <v>235</v>
      </c>
      <c r="AT177" s="21" t="s">
        <v>156</v>
      </c>
      <c r="AU177" s="21" t="s">
        <v>134</v>
      </c>
      <c r="AY177" s="21" t="s">
        <v>155</v>
      </c>
      <c r="BE177" s="107">
        <f t="shared" si="9"/>
        <v>0</v>
      </c>
      <c r="BF177" s="107">
        <f t="shared" si="10"/>
        <v>0</v>
      </c>
      <c r="BG177" s="107">
        <f t="shared" si="11"/>
        <v>0</v>
      </c>
      <c r="BH177" s="107">
        <f t="shared" si="12"/>
        <v>0</v>
      </c>
      <c r="BI177" s="107">
        <f t="shared" si="13"/>
        <v>0</v>
      </c>
      <c r="BJ177" s="21" t="s">
        <v>134</v>
      </c>
      <c r="BK177" s="107">
        <f t="shared" si="14"/>
        <v>0</v>
      </c>
      <c r="BL177" s="21" t="s">
        <v>235</v>
      </c>
      <c r="BM177" s="21" t="s">
        <v>243</v>
      </c>
    </row>
    <row r="178" spans="2:65" s="1" customFormat="1" ht="16.5" customHeight="1">
      <c r="B178" s="37"/>
      <c r="C178" s="164" t="s">
        <v>244</v>
      </c>
      <c r="D178" s="164" t="s">
        <v>156</v>
      </c>
      <c r="E178" s="165" t="s">
        <v>245</v>
      </c>
      <c r="F178" s="263" t="s">
        <v>246</v>
      </c>
      <c r="G178" s="263"/>
      <c r="H178" s="263"/>
      <c r="I178" s="263"/>
      <c r="J178" s="166" t="s">
        <v>238</v>
      </c>
      <c r="K178" s="167">
        <v>1</v>
      </c>
      <c r="L178" s="264">
        <v>0</v>
      </c>
      <c r="M178" s="265"/>
      <c r="N178" s="266">
        <f t="shared" si="5"/>
        <v>0</v>
      </c>
      <c r="O178" s="266"/>
      <c r="P178" s="266"/>
      <c r="Q178" s="266"/>
      <c r="R178" s="39"/>
      <c r="T178" s="168" t="s">
        <v>22</v>
      </c>
      <c r="U178" s="46" t="s">
        <v>46</v>
      </c>
      <c r="V178" s="38"/>
      <c r="W178" s="169">
        <f t="shared" si="6"/>
        <v>0</v>
      </c>
      <c r="X178" s="169">
        <v>0</v>
      </c>
      <c r="Y178" s="169">
        <f t="shared" si="7"/>
        <v>0</v>
      </c>
      <c r="Z178" s="169">
        <v>0.0951</v>
      </c>
      <c r="AA178" s="170">
        <f t="shared" si="8"/>
        <v>0.0951</v>
      </c>
      <c r="AR178" s="21" t="s">
        <v>235</v>
      </c>
      <c r="AT178" s="21" t="s">
        <v>156</v>
      </c>
      <c r="AU178" s="21" t="s">
        <v>134</v>
      </c>
      <c r="AY178" s="21" t="s">
        <v>155</v>
      </c>
      <c r="BE178" s="107">
        <f t="shared" si="9"/>
        <v>0</v>
      </c>
      <c r="BF178" s="107">
        <f t="shared" si="10"/>
        <v>0</v>
      </c>
      <c r="BG178" s="107">
        <f t="shared" si="11"/>
        <v>0</v>
      </c>
      <c r="BH178" s="107">
        <f t="shared" si="12"/>
        <v>0</v>
      </c>
      <c r="BI178" s="107">
        <f t="shared" si="13"/>
        <v>0</v>
      </c>
      <c r="BJ178" s="21" t="s">
        <v>134</v>
      </c>
      <c r="BK178" s="107">
        <f t="shared" si="14"/>
        <v>0</v>
      </c>
      <c r="BL178" s="21" t="s">
        <v>235</v>
      </c>
      <c r="BM178" s="21" t="s">
        <v>247</v>
      </c>
    </row>
    <row r="179" spans="2:65" s="1" customFormat="1" ht="38.25" customHeight="1">
      <c r="B179" s="37"/>
      <c r="C179" s="164" t="s">
        <v>248</v>
      </c>
      <c r="D179" s="164" t="s">
        <v>156</v>
      </c>
      <c r="E179" s="165" t="s">
        <v>249</v>
      </c>
      <c r="F179" s="263" t="s">
        <v>250</v>
      </c>
      <c r="G179" s="263"/>
      <c r="H179" s="263"/>
      <c r="I179" s="263"/>
      <c r="J179" s="166" t="s">
        <v>238</v>
      </c>
      <c r="K179" s="167">
        <v>1</v>
      </c>
      <c r="L179" s="264">
        <v>0</v>
      </c>
      <c r="M179" s="265"/>
      <c r="N179" s="266">
        <f t="shared" si="5"/>
        <v>0</v>
      </c>
      <c r="O179" s="266"/>
      <c r="P179" s="266"/>
      <c r="Q179" s="266"/>
      <c r="R179" s="39"/>
      <c r="T179" s="168" t="s">
        <v>22</v>
      </c>
      <c r="U179" s="46" t="s">
        <v>46</v>
      </c>
      <c r="V179" s="38"/>
      <c r="W179" s="169">
        <f t="shared" si="6"/>
        <v>0</v>
      </c>
      <c r="X179" s="169">
        <v>0</v>
      </c>
      <c r="Y179" s="169">
        <f t="shared" si="7"/>
        <v>0</v>
      </c>
      <c r="Z179" s="169">
        <v>0.0092</v>
      </c>
      <c r="AA179" s="170">
        <f t="shared" si="8"/>
        <v>0.0092</v>
      </c>
      <c r="AR179" s="21" t="s">
        <v>235</v>
      </c>
      <c r="AT179" s="21" t="s">
        <v>156</v>
      </c>
      <c r="AU179" s="21" t="s">
        <v>134</v>
      </c>
      <c r="AY179" s="21" t="s">
        <v>155</v>
      </c>
      <c r="BE179" s="107">
        <f t="shared" si="9"/>
        <v>0</v>
      </c>
      <c r="BF179" s="107">
        <f t="shared" si="10"/>
        <v>0</v>
      </c>
      <c r="BG179" s="107">
        <f t="shared" si="11"/>
        <v>0</v>
      </c>
      <c r="BH179" s="107">
        <f t="shared" si="12"/>
        <v>0</v>
      </c>
      <c r="BI179" s="107">
        <f t="shared" si="13"/>
        <v>0</v>
      </c>
      <c r="BJ179" s="21" t="s">
        <v>134</v>
      </c>
      <c r="BK179" s="107">
        <f t="shared" si="14"/>
        <v>0</v>
      </c>
      <c r="BL179" s="21" t="s">
        <v>235</v>
      </c>
      <c r="BM179" s="21" t="s">
        <v>251</v>
      </c>
    </row>
    <row r="180" spans="2:65" s="1" customFormat="1" ht="16.5" customHeight="1">
      <c r="B180" s="37"/>
      <c r="C180" s="164" t="s">
        <v>252</v>
      </c>
      <c r="D180" s="164" t="s">
        <v>156</v>
      </c>
      <c r="E180" s="165" t="s">
        <v>253</v>
      </c>
      <c r="F180" s="263" t="s">
        <v>254</v>
      </c>
      <c r="G180" s="263"/>
      <c r="H180" s="263"/>
      <c r="I180" s="263"/>
      <c r="J180" s="166" t="s">
        <v>238</v>
      </c>
      <c r="K180" s="167">
        <v>2</v>
      </c>
      <c r="L180" s="264">
        <v>0</v>
      </c>
      <c r="M180" s="265"/>
      <c r="N180" s="266">
        <f t="shared" si="5"/>
        <v>0</v>
      </c>
      <c r="O180" s="266"/>
      <c r="P180" s="266"/>
      <c r="Q180" s="266"/>
      <c r="R180" s="39"/>
      <c r="T180" s="168" t="s">
        <v>22</v>
      </c>
      <c r="U180" s="46" t="s">
        <v>46</v>
      </c>
      <c r="V180" s="38"/>
      <c r="W180" s="169">
        <f t="shared" si="6"/>
        <v>0</v>
      </c>
      <c r="X180" s="169">
        <v>0</v>
      </c>
      <c r="Y180" s="169">
        <f t="shared" si="7"/>
        <v>0</v>
      </c>
      <c r="Z180" s="169">
        <v>0.00156</v>
      </c>
      <c r="AA180" s="170">
        <f t="shared" si="8"/>
        <v>0.00312</v>
      </c>
      <c r="AR180" s="21" t="s">
        <v>235</v>
      </c>
      <c r="AT180" s="21" t="s">
        <v>156</v>
      </c>
      <c r="AU180" s="21" t="s">
        <v>134</v>
      </c>
      <c r="AY180" s="21" t="s">
        <v>155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21" t="s">
        <v>134</v>
      </c>
      <c r="BK180" s="107">
        <f t="shared" si="14"/>
        <v>0</v>
      </c>
      <c r="BL180" s="21" t="s">
        <v>235</v>
      </c>
      <c r="BM180" s="21" t="s">
        <v>255</v>
      </c>
    </row>
    <row r="181" spans="2:65" s="1" customFormat="1" ht="16.5" customHeight="1">
      <c r="B181" s="37"/>
      <c r="C181" s="164" t="s">
        <v>10</v>
      </c>
      <c r="D181" s="164" t="s">
        <v>156</v>
      </c>
      <c r="E181" s="165" t="s">
        <v>256</v>
      </c>
      <c r="F181" s="263" t="s">
        <v>257</v>
      </c>
      <c r="G181" s="263"/>
      <c r="H181" s="263"/>
      <c r="I181" s="263"/>
      <c r="J181" s="166" t="s">
        <v>159</v>
      </c>
      <c r="K181" s="167">
        <v>1</v>
      </c>
      <c r="L181" s="264">
        <v>0</v>
      </c>
      <c r="M181" s="265"/>
      <c r="N181" s="266">
        <f t="shared" si="5"/>
        <v>0</v>
      </c>
      <c r="O181" s="266"/>
      <c r="P181" s="266"/>
      <c r="Q181" s="266"/>
      <c r="R181" s="39"/>
      <c r="T181" s="168" t="s">
        <v>22</v>
      </c>
      <c r="U181" s="46" t="s">
        <v>46</v>
      </c>
      <c r="V181" s="38"/>
      <c r="W181" s="169">
        <f t="shared" si="6"/>
        <v>0</v>
      </c>
      <c r="X181" s="169">
        <v>0</v>
      </c>
      <c r="Y181" s="169">
        <f t="shared" si="7"/>
        <v>0</v>
      </c>
      <c r="Z181" s="169">
        <v>0.00225</v>
      </c>
      <c r="AA181" s="170">
        <f t="shared" si="8"/>
        <v>0.00225</v>
      </c>
      <c r="AR181" s="21" t="s">
        <v>235</v>
      </c>
      <c r="AT181" s="21" t="s">
        <v>156</v>
      </c>
      <c r="AU181" s="21" t="s">
        <v>134</v>
      </c>
      <c r="AY181" s="21" t="s">
        <v>155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21" t="s">
        <v>134</v>
      </c>
      <c r="BK181" s="107">
        <f t="shared" si="14"/>
        <v>0</v>
      </c>
      <c r="BL181" s="21" t="s">
        <v>235</v>
      </c>
      <c r="BM181" s="21" t="s">
        <v>258</v>
      </c>
    </row>
    <row r="182" spans="2:65" s="1" customFormat="1" ht="16.5" customHeight="1">
      <c r="B182" s="37"/>
      <c r="C182" s="164" t="s">
        <v>259</v>
      </c>
      <c r="D182" s="164" t="s">
        <v>156</v>
      </c>
      <c r="E182" s="165" t="s">
        <v>260</v>
      </c>
      <c r="F182" s="263" t="s">
        <v>261</v>
      </c>
      <c r="G182" s="263"/>
      <c r="H182" s="263"/>
      <c r="I182" s="263"/>
      <c r="J182" s="166" t="s">
        <v>164</v>
      </c>
      <c r="K182" s="167">
        <v>3.83</v>
      </c>
      <c r="L182" s="264">
        <v>0</v>
      </c>
      <c r="M182" s="265"/>
      <c r="N182" s="266">
        <f t="shared" si="5"/>
        <v>0</v>
      </c>
      <c r="O182" s="266"/>
      <c r="P182" s="266"/>
      <c r="Q182" s="266"/>
      <c r="R182" s="39"/>
      <c r="T182" s="168" t="s">
        <v>22</v>
      </c>
      <c r="U182" s="46" t="s">
        <v>46</v>
      </c>
      <c r="V182" s="38"/>
      <c r="W182" s="169">
        <f t="shared" si="6"/>
        <v>0</v>
      </c>
      <c r="X182" s="169">
        <v>0</v>
      </c>
      <c r="Y182" s="169">
        <f t="shared" si="7"/>
        <v>0</v>
      </c>
      <c r="Z182" s="169">
        <v>0.039</v>
      </c>
      <c r="AA182" s="170">
        <f t="shared" si="8"/>
        <v>0.14937</v>
      </c>
      <c r="AR182" s="21" t="s">
        <v>235</v>
      </c>
      <c r="AT182" s="21" t="s">
        <v>156</v>
      </c>
      <c r="AU182" s="21" t="s">
        <v>134</v>
      </c>
      <c r="AY182" s="21" t="s">
        <v>155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21" t="s">
        <v>134</v>
      </c>
      <c r="BK182" s="107">
        <f t="shared" si="14"/>
        <v>0</v>
      </c>
      <c r="BL182" s="21" t="s">
        <v>235</v>
      </c>
      <c r="BM182" s="21" t="s">
        <v>262</v>
      </c>
    </row>
    <row r="183" spans="2:51" s="10" customFormat="1" ht="16.5" customHeight="1">
      <c r="B183" s="171"/>
      <c r="C183" s="172"/>
      <c r="D183" s="172"/>
      <c r="E183" s="173" t="s">
        <v>22</v>
      </c>
      <c r="F183" s="267" t="s">
        <v>263</v>
      </c>
      <c r="G183" s="268"/>
      <c r="H183" s="268"/>
      <c r="I183" s="268"/>
      <c r="J183" s="172"/>
      <c r="K183" s="174">
        <v>3.83</v>
      </c>
      <c r="L183" s="172"/>
      <c r="M183" s="172"/>
      <c r="N183" s="172"/>
      <c r="O183" s="172"/>
      <c r="P183" s="172"/>
      <c r="Q183" s="172"/>
      <c r="R183" s="175"/>
      <c r="T183" s="176"/>
      <c r="U183" s="172"/>
      <c r="V183" s="172"/>
      <c r="W183" s="172"/>
      <c r="X183" s="172"/>
      <c r="Y183" s="172"/>
      <c r="Z183" s="172"/>
      <c r="AA183" s="177"/>
      <c r="AT183" s="178" t="s">
        <v>167</v>
      </c>
      <c r="AU183" s="178" t="s">
        <v>134</v>
      </c>
      <c r="AV183" s="10" t="s">
        <v>134</v>
      </c>
      <c r="AW183" s="10" t="s">
        <v>36</v>
      </c>
      <c r="AX183" s="10" t="s">
        <v>84</v>
      </c>
      <c r="AY183" s="178" t="s">
        <v>155</v>
      </c>
    </row>
    <row r="184" spans="2:65" s="1" customFormat="1" ht="25.5" customHeight="1">
      <c r="B184" s="37"/>
      <c r="C184" s="164" t="s">
        <v>264</v>
      </c>
      <c r="D184" s="164" t="s">
        <v>156</v>
      </c>
      <c r="E184" s="165" t="s">
        <v>265</v>
      </c>
      <c r="F184" s="263" t="s">
        <v>266</v>
      </c>
      <c r="G184" s="263"/>
      <c r="H184" s="263"/>
      <c r="I184" s="263"/>
      <c r="J184" s="166" t="s">
        <v>159</v>
      </c>
      <c r="K184" s="167">
        <v>5</v>
      </c>
      <c r="L184" s="264">
        <v>0</v>
      </c>
      <c r="M184" s="265"/>
      <c r="N184" s="266">
        <f>ROUND(L184*K184,2)</f>
        <v>0</v>
      </c>
      <c r="O184" s="266"/>
      <c r="P184" s="266"/>
      <c r="Q184" s="266"/>
      <c r="R184" s="39"/>
      <c r="T184" s="168" t="s">
        <v>22</v>
      </c>
      <c r="U184" s="46" t="s">
        <v>46</v>
      </c>
      <c r="V184" s="38"/>
      <c r="W184" s="169">
        <f>V184*K184</f>
        <v>0</v>
      </c>
      <c r="X184" s="169">
        <v>0</v>
      </c>
      <c r="Y184" s="169">
        <f>X184*K184</f>
        <v>0</v>
      </c>
      <c r="Z184" s="169">
        <v>0.024</v>
      </c>
      <c r="AA184" s="170">
        <f>Z184*K184</f>
        <v>0.12</v>
      </c>
      <c r="AR184" s="21" t="s">
        <v>235</v>
      </c>
      <c r="AT184" s="21" t="s">
        <v>156</v>
      </c>
      <c r="AU184" s="21" t="s">
        <v>134</v>
      </c>
      <c r="AY184" s="21" t="s">
        <v>155</v>
      </c>
      <c r="BE184" s="107">
        <f>IF(U184="základní",N184,0)</f>
        <v>0</v>
      </c>
      <c r="BF184" s="107">
        <f>IF(U184="snížená",N184,0)</f>
        <v>0</v>
      </c>
      <c r="BG184" s="107">
        <f>IF(U184="zákl. přenesená",N184,0)</f>
        <v>0</v>
      </c>
      <c r="BH184" s="107">
        <f>IF(U184="sníž. přenesená",N184,0)</f>
        <v>0</v>
      </c>
      <c r="BI184" s="107">
        <f>IF(U184="nulová",N184,0)</f>
        <v>0</v>
      </c>
      <c r="BJ184" s="21" t="s">
        <v>134</v>
      </c>
      <c r="BK184" s="107">
        <f>ROUND(L184*K184,2)</f>
        <v>0</v>
      </c>
      <c r="BL184" s="21" t="s">
        <v>235</v>
      </c>
      <c r="BM184" s="21" t="s">
        <v>267</v>
      </c>
    </row>
    <row r="185" spans="2:65" s="1" customFormat="1" ht="25.5" customHeight="1">
      <c r="B185" s="37"/>
      <c r="C185" s="164" t="s">
        <v>268</v>
      </c>
      <c r="D185" s="164" t="s">
        <v>156</v>
      </c>
      <c r="E185" s="165" t="s">
        <v>269</v>
      </c>
      <c r="F185" s="263" t="s">
        <v>270</v>
      </c>
      <c r="G185" s="263"/>
      <c r="H185" s="263"/>
      <c r="I185" s="263"/>
      <c r="J185" s="166" t="s">
        <v>159</v>
      </c>
      <c r="K185" s="167">
        <v>1</v>
      </c>
      <c r="L185" s="264">
        <v>0</v>
      </c>
      <c r="M185" s="265"/>
      <c r="N185" s="266">
        <f>ROUND(L185*K185,2)</f>
        <v>0</v>
      </c>
      <c r="O185" s="266"/>
      <c r="P185" s="266"/>
      <c r="Q185" s="266"/>
      <c r="R185" s="39"/>
      <c r="T185" s="168" t="s">
        <v>22</v>
      </c>
      <c r="U185" s="46" t="s">
        <v>46</v>
      </c>
      <c r="V185" s="38"/>
      <c r="W185" s="169">
        <f>V185*K185</f>
        <v>0</v>
      </c>
      <c r="X185" s="169">
        <v>0</v>
      </c>
      <c r="Y185" s="169">
        <f>X185*K185</f>
        <v>0</v>
      </c>
      <c r="Z185" s="169">
        <v>0.174</v>
      </c>
      <c r="AA185" s="170">
        <f>Z185*K185</f>
        <v>0.174</v>
      </c>
      <c r="AR185" s="21" t="s">
        <v>235</v>
      </c>
      <c r="AT185" s="21" t="s">
        <v>156</v>
      </c>
      <c r="AU185" s="21" t="s">
        <v>134</v>
      </c>
      <c r="AY185" s="21" t="s">
        <v>155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1" t="s">
        <v>134</v>
      </c>
      <c r="BK185" s="107">
        <f>ROUND(L185*K185,2)</f>
        <v>0</v>
      </c>
      <c r="BL185" s="21" t="s">
        <v>235</v>
      </c>
      <c r="BM185" s="21" t="s">
        <v>271</v>
      </c>
    </row>
    <row r="186" spans="2:65" s="1" customFormat="1" ht="25.5" customHeight="1">
      <c r="B186" s="37"/>
      <c r="C186" s="164" t="s">
        <v>272</v>
      </c>
      <c r="D186" s="164" t="s">
        <v>156</v>
      </c>
      <c r="E186" s="165" t="s">
        <v>273</v>
      </c>
      <c r="F186" s="263" t="s">
        <v>274</v>
      </c>
      <c r="G186" s="263"/>
      <c r="H186" s="263"/>
      <c r="I186" s="263"/>
      <c r="J186" s="166" t="s">
        <v>159</v>
      </c>
      <c r="K186" s="167">
        <v>3</v>
      </c>
      <c r="L186" s="264">
        <v>0</v>
      </c>
      <c r="M186" s="265"/>
      <c r="N186" s="266">
        <f>ROUND(L186*K186,2)</f>
        <v>0</v>
      </c>
      <c r="O186" s="266"/>
      <c r="P186" s="266"/>
      <c r="Q186" s="266"/>
      <c r="R186" s="39"/>
      <c r="T186" s="168" t="s">
        <v>22</v>
      </c>
      <c r="U186" s="46" t="s">
        <v>46</v>
      </c>
      <c r="V186" s="38"/>
      <c r="W186" s="169">
        <f>V186*K186</f>
        <v>0</v>
      </c>
      <c r="X186" s="169">
        <v>0</v>
      </c>
      <c r="Y186" s="169">
        <f>X186*K186</f>
        <v>0</v>
      </c>
      <c r="Z186" s="169">
        <v>0.0881</v>
      </c>
      <c r="AA186" s="170">
        <f>Z186*K186</f>
        <v>0.2643</v>
      </c>
      <c r="AR186" s="21" t="s">
        <v>235</v>
      </c>
      <c r="AT186" s="21" t="s">
        <v>156</v>
      </c>
      <c r="AU186" s="21" t="s">
        <v>134</v>
      </c>
      <c r="AY186" s="21" t="s">
        <v>155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21" t="s">
        <v>134</v>
      </c>
      <c r="BK186" s="107">
        <f>ROUND(L186*K186,2)</f>
        <v>0</v>
      </c>
      <c r="BL186" s="21" t="s">
        <v>235</v>
      </c>
      <c r="BM186" s="21" t="s">
        <v>275</v>
      </c>
    </row>
    <row r="187" spans="2:65" s="1" customFormat="1" ht="25.5" customHeight="1">
      <c r="B187" s="37"/>
      <c r="C187" s="164" t="s">
        <v>276</v>
      </c>
      <c r="D187" s="164" t="s">
        <v>156</v>
      </c>
      <c r="E187" s="165" t="s">
        <v>277</v>
      </c>
      <c r="F187" s="263" t="s">
        <v>278</v>
      </c>
      <c r="G187" s="263"/>
      <c r="H187" s="263"/>
      <c r="I187" s="263"/>
      <c r="J187" s="166" t="s">
        <v>171</v>
      </c>
      <c r="K187" s="167">
        <v>53.92</v>
      </c>
      <c r="L187" s="264">
        <v>0</v>
      </c>
      <c r="M187" s="265"/>
      <c r="N187" s="266">
        <f>ROUND(L187*K187,2)</f>
        <v>0</v>
      </c>
      <c r="O187" s="266"/>
      <c r="P187" s="266"/>
      <c r="Q187" s="266"/>
      <c r="R187" s="39"/>
      <c r="T187" s="168" t="s">
        <v>22</v>
      </c>
      <c r="U187" s="46" t="s">
        <v>46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0</v>
      </c>
      <c r="AA187" s="170">
        <f>Z187*K187</f>
        <v>0</v>
      </c>
      <c r="AR187" s="21" t="s">
        <v>235</v>
      </c>
      <c r="AT187" s="21" t="s">
        <v>156</v>
      </c>
      <c r="AU187" s="21" t="s">
        <v>134</v>
      </c>
      <c r="AY187" s="21" t="s">
        <v>155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134</v>
      </c>
      <c r="BK187" s="107">
        <f>ROUND(L187*K187,2)</f>
        <v>0</v>
      </c>
      <c r="BL187" s="21" t="s">
        <v>235</v>
      </c>
      <c r="BM187" s="21" t="s">
        <v>279</v>
      </c>
    </row>
    <row r="188" spans="2:51" s="10" customFormat="1" ht="16.5" customHeight="1">
      <c r="B188" s="171"/>
      <c r="C188" s="172"/>
      <c r="D188" s="172"/>
      <c r="E188" s="173" t="s">
        <v>22</v>
      </c>
      <c r="F188" s="267" t="s">
        <v>280</v>
      </c>
      <c r="G188" s="268"/>
      <c r="H188" s="268"/>
      <c r="I188" s="268"/>
      <c r="J188" s="172"/>
      <c r="K188" s="174">
        <v>8.72</v>
      </c>
      <c r="L188" s="172"/>
      <c r="M188" s="172"/>
      <c r="N188" s="172"/>
      <c r="O188" s="172"/>
      <c r="P188" s="172"/>
      <c r="Q188" s="172"/>
      <c r="R188" s="175"/>
      <c r="T188" s="176"/>
      <c r="U188" s="172"/>
      <c r="V188" s="172"/>
      <c r="W188" s="172"/>
      <c r="X188" s="172"/>
      <c r="Y188" s="172"/>
      <c r="Z188" s="172"/>
      <c r="AA188" s="177"/>
      <c r="AT188" s="178" t="s">
        <v>167</v>
      </c>
      <c r="AU188" s="178" t="s">
        <v>134</v>
      </c>
      <c r="AV188" s="10" t="s">
        <v>134</v>
      </c>
      <c r="AW188" s="10" t="s">
        <v>36</v>
      </c>
      <c r="AX188" s="10" t="s">
        <v>79</v>
      </c>
      <c r="AY188" s="178" t="s">
        <v>155</v>
      </c>
    </row>
    <row r="189" spans="2:51" s="10" customFormat="1" ht="16.5" customHeight="1">
      <c r="B189" s="171"/>
      <c r="C189" s="172"/>
      <c r="D189" s="172"/>
      <c r="E189" s="173" t="s">
        <v>22</v>
      </c>
      <c r="F189" s="271" t="s">
        <v>281</v>
      </c>
      <c r="G189" s="272"/>
      <c r="H189" s="272"/>
      <c r="I189" s="272"/>
      <c r="J189" s="172"/>
      <c r="K189" s="174">
        <v>12.8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167</v>
      </c>
      <c r="AU189" s="178" t="s">
        <v>134</v>
      </c>
      <c r="AV189" s="10" t="s">
        <v>134</v>
      </c>
      <c r="AW189" s="10" t="s">
        <v>36</v>
      </c>
      <c r="AX189" s="10" t="s">
        <v>79</v>
      </c>
      <c r="AY189" s="178" t="s">
        <v>155</v>
      </c>
    </row>
    <row r="190" spans="2:51" s="10" customFormat="1" ht="16.5" customHeight="1">
      <c r="B190" s="171"/>
      <c r="C190" s="172"/>
      <c r="D190" s="172"/>
      <c r="E190" s="173" t="s">
        <v>22</v>
      </c>
      <c r="F190" s="271" t="s">
        <v>282</v>
      </c>
      <c r="G190" s="272"/>
      <c r="H190" s="272"/>
      <c r="I190" s="272"/>
      <c r="J190" s="172"/>
      <c r="K190" s="174">
        <v>22.3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167</v>
      </c>
      <c r="AU190" s="178" t="s">
        <v>134</v>
      </c>
      <c r="AV190" s="10" t="s">
        <v>134</v>
      </c>
      <c r="AW190" s="10" t="s">
        <v>36</v>
      </c>
      <c r="AX190" s="10" t="s">
        <v>79</v>
      </c>
      <c r="AY190" s="178" t="s">
        <v>155</v>
      </c>
    </row>
    <row r="191" spans="2:51" s="10" customFormat="1" ht="16.5" customHeight="1">
      <c r="B191" s="171"/>
      <c r="C191" s="172"/>
      <c r="D191" s="172"/>
      <c r="E191" s="173" t="s">
        <v>22</v>
      </c>
      <c r="F191" s="271" t="s">
        <v>283</v>
      </c>
      <c r="G191" s="272"/>
      <c r="H191" s="272"/>
      <c r="I191" s="272"/>
      <c r="J191" s="172"/>
      <c r="K191" s="174">
        <v>10.1</v>
      </c>
      <c r="L191" s="172"/>
      <c r="M191" s="172"/>
      <c r="N191" s="172"/>
      <c r="O191" s="172"/>
      <c r="P191" s="172"/>
      <c r="Q191" s="172"/>
      <c r="R191" s="175"/>
      <c r="T191" s="176"/>
      <c r="U191" s="172"/>
      <c r="V191" s="172"/>
      <c r="W191" s="172"/>
      <c r="X191" s="172"/>
      <c r="Y191" s="172"/>
      <c r="Z191" s="172"/>
      <c r="AA191" s="177"/>
      <c r="AT191" s="178" t="s">
        <v>167</v>
      </c>
      <c r="AU191" s="178" t="s">
        <v>134</v>
      </c>
      <c r="AV191" s="10" t="s">
        <v>134</v>
      </c>
      <c r="AW191" s="10" t="s">
        <v>36</v>
      </c>
      <c r="AX191" s="10" t="s">
        <v>79</v>
      </c>
      <c r="AY191" s="178" t="s">
        <v>155</v>
      </c>
    </row>
    <row r="192" spans="2:51" s="12" customFormat="1" ht="16.5" customHeight="1">
      <c r="B192" s="186"/>
      <c r="C192" s="187"/>
      <c r="D192" s="187"/>
      <c r="E192" s="188" t="s">
        <v>22</v>
      </c>
      <c r="F192" s="273" t="s">
        <v>204</v>
      </c>
      <c r="G192" s="274"/>
      <c r="H192" s="274"/>
      <c r="I192" s="274"/>
      <c r="J192" s="187"/>
      <c r="K192" s="189">
        <v>53.92</v>
      </c>
      <c r="L192" s="187"/>
      <c r="M192" s="187"/>
      <c r="N192" s="187"/>
      <c r="O192" s="187"/>
      <c r="P192" s="187"/>
      <c r="Q192" s="187"/>
      <c r="R192" s="190"/>
      <c r="T192" s="191"/>
      <c r="U192" s="187"/>
      <c r="V192" s="187"/>
      <c r="W192" s="187"/>
      <c r="X192" s="187"/>
      <c r="Y192" s="187"/>
      <c r="Z192" s="187"/>
      <c r="AA192" s="192"/>
      <c r="AT192" s="193" t="s">
        <v>167</v>
      </c>
      <c r="AU192" s="193" t="s">
        <v>134</v>
      </c>
      <c r="AV192" s="12" t="s">
        <v>160</v>
      </c>
      <c r="AW192" s="12" t="s">
        <v>36</v>
      </c>
      <c r="AX192" s="12" t="s">
        <v>84</v>
      </c>
      <c r="AY192" s="193" t="s">
        <v>155</v>
      </c>
    </row>
    <row r="193" spans="2:65" s="1" customFormat="1" ht="25.5" customHeight="1">
      <c r="B193" s="37"/>
      <c r="C193" s="164" t="s">
        <v>284</v>
      </c>
      <c r="D193" s="164" t="s">
        <v>156</v>
      </c>
      <c r="E193" s="165" t="s">
        <v>285</v>
      </c>
      <c r="F193" s="263" t="s">
        <v>286</v>
      </c>
      <c r="G193" s="263"/>
      <c r="H193" s="263"/>
      <c r="I193" s="263"/>
      <c r="J193" s="166" t="s">
        <v>164</v>
      </c>
      <c r="K193" s="167">
        <v>43</v>
      </c>
      <c r="L193" s="264">
        <v>0</v>
      </c>
      <c r="M193" s="265"/>
      <c r="N193" s="266">
        <f>ROUND(L193*K193,2)</f>
        <v>0</v>
      </c>
      <c r="O193" s="266"/>
      <c r="P193" s="266"/>
      <c r="Q193" s="266"/>
      <c r="R193" s="39"/>
      <c r="T193" s="168" t="s">
        <v>22</v>
      </c>
      <c r="U193" s="46" t="s">
        <v>46</v>
      </c>
      <c r="V193" s="38"/>
      <c r="W193" s="169">
        <f>V193*K193</f>
        <v>0</v>
      </c>
      <c r="X193" s="169">
        <v>0</v>
      </c>
      <c r="Y193" s="169">
        <f>X193*K193</f>
        <v>0</v>
      </c>
      <c r="Z193" s="169">
        <v>0.0025</v>
      </c>
      <c r="AA193" s="170">
        <f>Z193*K193</f>
        <v>0.1075</v>
      </c>
      <c r="AR193" s="21" t="s">
        <v>235</v>
      </c>
      <c r="AT193" s="21" t="s">
        <v>156</v>
      </c>
      <c r="AU193" s="21" t="s">
        <v>134</v>
      </c>
      <c r="AY193" s="21" t="s">
        <v>155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21" t="s">
        <v>134</v>
      </c>
      <c r="BK193" s="107">
        <f>ROUND(L193*K193,2)</f>
        <v>0</v>
      </c>
      <c r="BL193" s="21" t="s">
        <v>235</v>
      </c>
      <c r="BM193" s="21" t="s">
        <v>287</v>
      </c>
    </row>
    <row r="194" spans="2:51" s="10" customFormat="1" ht="16.5" customHeight="1">
      <c r="B194" s="171"/>
      <c r="C194" s="172"/>
      <c r="D194" s="172"/>
      <c r="E194" s="173" t="s">
        <v>22</v>
      </c>
      <c r="F194" s="267" t="s">
        <v>288</v>
      </c>
      <c r="G194" s="268"/>
      <c r="H194" s="268"/>
      <c r="I194" s="268"/>
      <c r="J194" s="172"/>
      <c r="K194" s="174">
        <v>43</v>
      </c>
      <c r="L194" s="172"/>
      <c r="M194" s="172"/>
      <c r="N194" s="172"/>
      <c r="O194" s="172"/>
      <c r="P194" s="172"/>
      <c r="Q194" s="172"/>
      <c r="R194" s="175"/>
      <c r="T194" s="176"/>
      <c r="U194" s="172"/>
      <c r="V194" s="172"/>
      <c r="W194" s="172"/>
      <c r="X194" s="172"/>
      <c r="Y194" s="172"/>
      <c r="Z194" s="172"/>
      <c r="AA194" s="177"/>
      <c r="AT194" s="178" t="s">
        <v>167</v>
      </c>
      <c r="AU194" s="178" t="s">
        <v>134</v>
      </c>
      <c r="AV194" s="10" t="s">
        <v>134</v>
      </c>
      <c r="AW194" s="10" t="s">
        <v>36</v>
      </c>
      <c r="AX194" s="10" t="s">
        <v>84</v>
      </c>
      <c r="AY194" s="178" t="s">
        <v>155</v>
      </c>
    </row>
    <row r="195" spans="2:65" s="1" customFormat="1" ht="16.5" customHeight="1">
      <c r="B195" s="37"/>
      <c r="C195" s="164" t="s">
        <v>289</v>
      </c>
      <c r="D195" s="164" t="s">
        <v>156</v>
      </c>
      <c r="E195" s="165" t="s">
        <v>290</v>
      </c>
      <c r="F195" s="263" t="s">
        <v>291</v>
      </c>
      <c r="G195" s="263"/>
      <c r="H195" s="263"/>
      <c r="I195" s="263"/>
      <c r="J195" s="166" t="s">
        <v>164</v>
      </c>
      <c r="K195" s="167">
        <v>43</v>
      </c>
      <c r="L195" s="264">
        <v>0</v>
      </c>
      <c r="M195" s="265"/>
      <c r="N195" s="266">
        <f>ROUND(L195*K195,2)</f>
        <v>0</v>
      </c>
      <c r="O195" s="266"/>
      <c r="P195" s="266"/>
      <c r="Q195" s="266"/>
      <c r="R195" s="39"/>
      <c r="T195" s="168" t="s">
        <v>22</v>
      </c>
      <c r="U195" s="46" t="s">
        <v>46</v>
      </c>
      <c r="V195" s="38"/>
      <c r="W195" s="169">
        <f>V195*K195</f>
        <v>0</v>
      </c>
      <c r="X195" s="169">
        <v>0</v>
      </c>
      <c r="Y195" s="169">
        <f>X195*K195</f>
        <v>0</v>
      </c>
      <c r="Z195" s="169">
        <v>0</v>
      </c>
      <c r="AA195" s="170">
        <f>Z195*K195</f>
        <v>0</v>
      </c>
      <c r="AR195" s="21" t="s">
        <v>235</v>
      </c>
      <c r="AT195" s="21" t="s">
        <v>156</v>
      </c>
      <c r="AU195" s="21" t="s">
        <v>134</v>
      </c>
      <c r="AY195" s="21" t="s">
        <v>155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134</v>
      </c>
      <c r="BK195" s="107">
        <f>ROUND(L195*K195,2)</f>
        <v>0</v>
      </c>
      <c r="BL195" s="21" t="s">
        <v>235</v>
      </c>
      <c r="BM195" s="21" t="s">
        <v>292</v>
      </c>
    </row>
    <row r="196" spans="2:65" s="1" customFormat="1" ht="25.5" customHeight="1">
      <c r="B196" s="37"/>
      <c r="C196" s="164" t="s">
        <v>293</v>
      </c>
      <c r="D196" s="164" t="s">
        <v>156</v>
      </c>
      <c r="E196" s="165" t="s">
        <v>294</v>
      </c>
      <c r="F196" s="263" t="s">
        <v>295</v>
      </c>
      <c r="G196" s="263"/>
      <c r="H196" s="263"/>
      <c r="I196" s="263"/>
      <c r="J196" s="166" t="s">
        <v>164</v>
      </c>
      <c r="K196" s="167">
        <v>42.8</v>
      </c>
      <c r="L196" s="264">
        <v>0</v>
      </c>
      <c r="M196" s="265"/>
      <c r="N196" s="266">
        <f>ROUND(L196*K196,2)</f>
        <v>0</v>
      </c>
      <c r="O196" s="266"/>
      <c r="P196" s="266"/>
      <c r="Q196" s="266"/>
      <c r="R196" s="39"/>
      <c r="T196" s="168" t="s">
        <v>22</v>
      </c>
      <c r="U196" s="46" t="s">
        <v>46</v>
      </c>
      <c r="V196" s="38"/>
      <c r="W196" s="169">
        <f>V196*K196</f>
        <v>0</v>
      </c>
      <c r="X196" s="169">
        <v>4E-05</v>
      </c>
      <c r="Y196" s="169">
        <f>X196*K196</f>
        <v>0.001712</v>
      </c>
      <c r="Z196" s="169">
        <v>0</v>
      </c>
      <c r="AA196" s="170">
        <f>Z196*K196</f>
        <v>0</v>
      </c>
      <c r="AR196" s="21" t="s">
        <v>160</v>
      </c>
      <c r="AT196" s="21" t="s">
        <v>156</v>
      </c>
      <c r="AU196" s="21" t="s">
        <v>134</v>
      </c>
      <c r="AY196" s="21" t="s">
        <v>155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21" t="s">
        <v>134</v>
      </c>
      <c r="BK196" s="107">
        <f>ROUND(L196*K196,2)</f>
        <v>0</v>
      </c>
      <c r="BL196" s="21" t="s">
        <v>160</v>
      </c>
      <c r="BM196" s="21" t="s">
        <v>296</v>
      </c>
    </row>
    <row r="197" spans="2:65" s="1" customFormat="1" ht="25.5" customHeight="1">
      <c r="B197" s="37"/>
      <c r="C197" s="164" t="s">
        <v>297</v>
      </c>
      <c r="D197" s="164" t="s">
        <v>156</v>
      </c>
      <c r="E197" s="165" t="s">
        <v>298</v>
      </c>
      <c r="F197" s="263" t="s">
        <v>299</v>
      </c>
      <c r="G197" s="263"/>
      <c r="H197" s="263"/>
      <c r="I197" s="263"/>
      <c r="J197" s="166" t="s">
        <v>164</v>
      </c>
      <c r="K197" s="167">
        <v>28.002</v>
      </c>
      <c r="L197" s="264">
        <v>0</v>
      </c>
      <c r="M197" s="265"/>
      <c r="N197" s="266">
        <f>ROUND(L197*K197,2)</f>
        <v>0</v>
      </c>
      <c r="O197" s="266"/>
      <c r="P197" s="266"/>
      <c r="Q197" s="266"/>
      <c r="R197" s="39"/>
      <c r="T197" s="168" t="s">
        <v>22</v>
      </c>
      <c r="U197" s="46" t="s">
        <v>46</v>
      </c>
      <c r="V197" s="38"/>
      <c r="W197" s="169">
        <f>V197*K197</f>
        <v>0</v>
      </c>
      <c r="X197" s="169">
        <v>0</v>
      </c>
      <c r="Y197" s="169">
        <f>X197*K197</f>
        <v>0</v>
      </c>
      <c r="Z197" s="169">
        <v>0.15</v>
      </c>
      <c r="AA197" s="170">
        <f>Z197*K197</f>
        <v>4.2002999999999995</v>
      </c>
      <c r="AR197" s="21" t="s">
        <v>160</v>
      </c>
      <c r="AT197" s="21" t="s">
        <v>156</v>
      </c>
      <c r="AU197" s="21" t="s">
        <v>134</v>
      </c>
      <c r="AY197" s="21" t="s">
        <v>155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21" t="s">
        <v>134</v>
      </c>
      <c r="BK197" s="107">
        <f>ROUND(L197*K197,2)</f>
        <v>0</v>
      </c>
      <c r="BL197" s="21" t="s">
        <v>160</v>
      </c>
      <c r="BM197" s="21" t="s">
        <v>300</v>
      </c>
    </row>
    <row r="198" spans="2:51" s="10" customFormat="1" ht="16.5" customHeight="1">
      <c r="B198" s="171"/>
      <c r="C198" s="172"/>
      <c r="D198" s="172"/>
      <c r="E198" s="173" t="s">
        <v>22</v>
      </c>
      <c r="F198" s="267" t="s">
        <v>301</v>
      </c>
      <c r="G198" s="268"/>
      <c r="H198" s="268"/>
      <c r="I198" s="268"/>
      <c r="J198" s="172"/>
      <c r="K198" s="174">
        <v>28.002</v>
      </c>
      <c r="L198" s="172"/>
      <c r="M198" s="172"/>
      <c r="N198" s="172"/>
      <c r="O198" s="172"/>
      <c r="P198" s="172"/>
      <c r="Q198" s="172"/>
      <c r="R198" s="175"/>
      <c r="T198" s="176"/>
      <c r="U198" s="172"/>
      <c r="V198" s="172"/>
      <c r="W198" s="172"/>
      <c r="X198" s="172"/>
      <c r="Y198" s="172"/>
      <c r="Z198" s="172"/>
      <c r="AA198" s="177"/>
      <c r="AT198" s="178" t="s">
        <v>167</v>
      </c>
      <c r="AU198" s="178" t="s">
        <v>134</v>
      </c>
      <c r="AV198" s="10" t="s">
        <v>134</v>
      </c>
      <c r="AW198" s="10" t="s">
        <v>36</v>
      </c>
      <c r="AX198" s="10" t="s">
        <v>84</v>
      </c>
      <c r="AY198" s="178" t="s">
        <v>155</v>
      </c>
    </row>
    <row r="199" spans="2:65" s="1" customFormat="1" ht="38.25" customHeight="1">
      <c r="B199" s="37"/>
      <c r="C199" s="164" t="s">
        <v>302</v>
      </c>
      <c r="D199" s="164" t="s">
        <v>156</v>
      </c>
      <c r="E199" s="165" t="s">
        <v>303</v>
      </c>
      <c r="F199" s="263" t="s">
        <v>304</v>
      </c>
      <c r="G199" s="263"/>
      <c r="H199" s="263"/>
      <c r="I199" s="263"/>
      <c r="J199" s="166" t="s">
        <v>305</v>
      </c>
      <c r="K199" s="167">
        <v>0.15</v>
      </c>
      <c r="L199" s="264">
        <v>0</v>
      </c>
      <c r="M199" s="265"/>
      <c r="N199" s="266">
        <f>ROUND(L199*K199,2)</f>
        <v>0</v>
      </c>
      <c r="O199" s="266"/>
      <c r="P199" s="266"/>
      <c r="Q199" s="266"/>
      <c r="R199" s="39"/>
      <c r="T199" s="168" t="s">
        <v>22</v>
      </c>
      <c r="U199" s="46" t="s">
        <v>46</v>
      </c>
      <c r="V199" s="38"/>
      <c r="W199" s="169">
        <f>V199*K199</f>
        <v>0</v>
      </c>
      <c r="X199" s="169">
        <v>0</v>
      </c>
      <c r="Y199" s="169">
        <f>X199*K199</f>
        <v>0</v>
      </c>
      <c r="Z199" s="169">
        <v>2.2</v>
      </c>
      <c r="AA199" s="170">
        <f>Z199*K199</f>
        <v>0.33</v>
      </c>
      <c r="AR199" s="21" t="s">
        <v>160</v>
      </c>
      <c r="AT199" s="21" t="s">
        <v>156</v>
      </c>
      <c r="AU199" s="21" t="s">
        <v>134</v>
      </c>
      <c r="AY199" s="21" t="s">
        <v>155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21" t="s">
        <v>134</v>
      </c>
      <c r="BK199" s="107">
        <f>ROUND(L199*K199,2)</f>
        <v>0</v>
      </c>
      <c r="BL199" s="21" t="s">
        <v>160</v>
      </c>
      <c r="BM199" s="21" t="s">
        <v>306</v>
      </c>
    </row>
    <row r="200" spans="2:51" s="10" customFormat="1" ht="16.5" customHeight="1">
      <c r="B200" s="171"/>
      <c r="C200" s="172"/>
      <c r="D200" s="172"/>
      <c r="E200" s="173" t="s">
        <v>22</v>
      </c>
      <c r="F200" s="267" t="s">
        <v>307</v>
      </c>
      <c r="G200" s="268"/>
      <c r="H200" s="268"/>
      <c r="I200" s="268"/>
      <c r="J200" s="172"/>
      <c r="K200" s="174">
        <v>0.15</v>
      </c>
      <c r="L200" s="172"/>
      <c r="M200" s="172"/>
      <c r="N200" s="172"/>
      <c r="O200" s="172"/>
      <c r="P200" s="172"/>
      <c r="Q200" s="172"/>
      <c r="R200" s="175"/>
      <c r="T200" s="176"/>
      <c r="U200" s="172"/>
      <c r="V200" s="172"/>
      <c r="W200" s="172"/>
      <c r="X200" s="172"/>
      <c r="Y200" s="172"/>
      <c r="Z200" s="172"/>
      <c r="AA200" s="177"/>
      <c r="AT200" s="178" t="s">
        <v>167</v>
      </c>
      <c r="AU200" s="178" t="s">
        <v>134</v>
      </c>
      <c r="AV200" s="10" t="s">
        <v>134</v>
      </c>
      <c r="AW200" s="10" t="s">
        <v>36</v>
      </c>
      <c r="AX200" s="10" t="s">
        <v>84</v>
      </c>
      <c r="AY200" s="178" t="s">
        <v>155</v>
      </c>
    </row>
    <row r="201" spans="2:65" s="1" customFormat="1" ht="25.5" customHeight="1">
      <c r="B201" s="37"/>
      <c r="C201" s="164" t="s">
        <v>308</v>
      </c>
      <c r="D201" s="164" t="s">
        <v>156</v>
      </c>
      <c r="E201" s="165" t="s">
        <v>309</v>
      </c>
      <c r="F201" s="263" t="s">
        <v>310</v>
      </c>
      <c r="G201" s="263"/>
      <c r="H201" s="263"/>
      <c r="I201" s="263"/>
      <c r="J201" s="166" t="s">
        <v>164</v>
      </c>
      <c r="K201" s="167">
        <v>4.8</v>
      </c>
      <c r="L201" s="264">
        <v>0</v>
      </c>
      <c r="M201" s="265"/>
      <c r="N201" s="266">
        <f>ROUND(L201*K201,2)</f>
        <v>0</v>
      </c>
      <c r="O201" s="266"/>
      <c r="P201" s="266"/>
      <c r="Q201" s="266"/>
      <c r="R201" s="39"/>
      <c r="T201" s="168" t="s">
        <v>22</v>
      </c>
      <c r="U201" s="46" t="s">
        <v>46</v>
      </c>
      <c r="V201" s="38"/>
      <c r="W201" s="169">
        <f>V201*K201</f>
        <v>0</v>
      </c>
      <c r="X201" s="169">
        <v>0</v>
      </c>
      <c r="Y201" s="169">
        <f>X201*K201</f>
        <v>0</v>
      </c>
      <c r="Z201" s="169">
        <v>0.076</v>
      </c>
      <c r="AA201" s="170">
        <f>Z201*K201</f>
        <v>0.36479999999999996</v>
      </c>
      <c r="AR201" s="21" t="s">
        <v>160</v>
      </c>
      <c r="AT201" s="21" t="s">
        <v>156</v>
      </c>
      <c r="AU201" s="21" t="s">
        <v>134</v>
      </c>
      <c r="AY201" s="21" t="s">
        <v>155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21" t="s">
        <v>134</v>
      </c>
      <c r="BK201" s="107">
        <f>ROUND(L201*K201,2)</f>
        <v>0</v>
      </c>
      <c r="BL201" s="21" t="s">
        <v>160</v>
      </c>
      <c r="BM201" s="21" t="s">
        <v>311</v>
      </c>
    </row>
    <row r="202" spans="2:51" s="10" customFormat="1" ht="16.5" customHeight="1">
      <c r="B202" s="171"/>
      <c r="C202" s="172"/>
      <c r="D202" s="172"/>
      <c r="E202" s="173" t="s">
        <v>22</v>
      </c>
      <c r="F202" s="267" t="s">
        <v>312</v>
      </c>
      <c r="G202" s="268"/>
      <c r="H202" s="268"/>
      <c r="I202" s="268"/>
      <c r="J202" s="172"/>
      <c r="K202" s="174">
        <v>4.8</v>
      </c>
      <c r="L202" s="172"/>
      <c r="M202" s="172"/>
      <c r="N202" s="172"/>
      <c r="O202" s="172"/>
      <c r="P202" s="172"/>
      <c r="Q202" s="172"/>
      <c r="R202" s="175"/>
      <c r="T202" s="176"/>
      <c r="U202" s="172"/>
      <c r="V202" s="172"/>
      <c r="W202" s="172"/>
      <c r="X202" s="172"/>
      <c r="Y202" s="172"/>
      <c r="Z202" s="172"/>
      <c r="AA202" s="177"/>
      <c r="AT202" s="178" t="s">
        <v>167</v>
      </c>
      <c r="AU202" s="178" t="s">
        <v>134</v>
      </c>
      <c r="AV202" s="10" t="s">
        <v>134</v>
      </c>
      <c r="AW202" s="10" t="s">
        <v>36</v>
      </c>
      <c r="AX202" s="10" t="s">
        <v>84</v>
      </c>
      <c r="AY202" s="178" t="s">
        <v>155</v>
      </c>
    </row>
    <row r="203" spans="2:65" s="1" customFormat="1" ht="25.5" customHeight="1">
      <c r="B203" s="37"/>
      <c r="C203" s="164" t="s">
        <v>313</v>
      </c>
      <c r="D203" s="164" t="s">
        <v>156</v>
      </c>
      <c r="E203" s="165" t="s">
        <v>314</v>
      </c>
      <c r="F203" s="263" t="s">
        <v>315</v>
      </c>
      <c r="G203" s="263"/>
      <c r="H203" s="263"/>
      <c r="I203" s="263"/>
      <c r="J203" s="166" t="s">
        <v>316</v>
      </c>
      <c r="K203" s="167">
        <v>1</v>
      </c>
      <c r="L203" s="264">
        <v>0</v>
      </c>
      <c r="M203" s="265"/>
      <c r="N203" s="266">
        <f>ROUND(L203*K203,2)</f>
        <v>0</v>
      </c>
      <c r="O203" s="266"/>
      <c r="P203" s="266"/>
      <c r="Q203" s="266"/>
      <c r="R203" s="39"/>
      <c r="T203" s="168" t="s">
        <v>22</v>
      </c>
      <c r="U203" s="46" t="s">
        <v>46</v>
      </c>
      <c r="V203" s="38"/>
      <c r="W203" s="169">
        <f>V203*K203</f>
        <v>0</v>
      </c>
      <c r="X203" s="169">
        <v>0</v>
      </c>
      <c r="Y203" s="169">
        <f>X203*K203</f>
        <v>0</v>
      </c>
      <c r="Z203" s="169">
        <v>0.013</v>
      </c>
      <c r="AA203" s="170">
        <f>Z203*K203</f>
        <v>0.013</v>
      </c>
      <c r="AR203" s="21" t="s">
        <v>160</v>
      </c>
      <c r="AT203" s="21" t="s">
        <v>156</v>
      </c>
      <c r="AU203" s="21" t="s">
        <v>134</v>
      </c>
      <c r="AY203" s="21" t="s">
        <v>155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1" t="s">
        <v>134</v>
      </c>
      <c r="BK203" s="107">
        <f>ROUND(L203*K203,2)</f>
        <v>0</v>
      </c>
      <c r="BL203" s="21" t="s">
        <v>160</v>
      </c>
      <c r="BM203" s="21" t="s">
        <v>317</v>
      </c>
    </row>
    <row r="204" spans="2:65" s="1" customFormat="1" ht="16.5" customHeight="1">
      <c r="B204" s="37"/>
      <c r="C204" s="164" t="s">
        <v>318</v>
      </c>
      <c r="D204" s="164" t="s">
        <v>156</v>
      </c>
      <c r="E204" s="165" t="s">
        <v>319</v>
      </c>
      <c r="F204" s="263" t="s">
        <v>320</v>
      </c>
      <c r="G204" s="263"/>
      <c r="H204" s="263"/>
      <c r="I204" s="263"/>
      <c r="J204" s="166" t="s">
        <v>316</v>
      </c>
      <c r="K204" s="167">
        <v>1</v>
      </c>
      <c r="L204" s="264">
        <v>0</v>
      </c>
      <c r="M204" s="265"/>
      <c r="N204" s="266">
        <f>ROUND(L204*K204,2)</f>
        <v>0</v>
      </c>
      <c r="O204" s="266"/>
      <c r="P204" s="266"/>
      <c r="Q204" s="266"/>
      <c r="R204" s="39"/>
      <c r="T204" s="168" t="s">
        <v>22</v>
      </c>
      <c r="U204" s="46" t="s">
        <v>46</v>
      </c>
      <c r="V204" s="38"/>
      <c r="W204" s="169">
        <f>V204*K204</f>
        <v>0</v>
      </c>
      <c r="X204" s="169">
        <v>0</v>
      </c>
      <c r="Y204" s="169">
        <f>X204*K204</f>
        <v>0</v>
      </c>
      <c r="Z204" s="169">
        <v>0.013</v>
      </c>
      <c r="AA204" s="170">
        <f>Z204*K204</f>
        <v>0.013</v>
      </c>
      <c r="AR204" s="21" t="s">
        <v>160</v>
      </c>
      <c r="AT204" s="21" t="s">
        <v>156</v>
      </c>
      <c r="AU204" s="21" t="s">
        <v>134</v>
      </c>
      <c r="AY204" s="21" t="s">
        <v>155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21" t="s">
        <v>134</v>
      </c>
      <c r="BK204" s="107">
        <f>ROUND(L204*K204,2)</f>
        <v>0</v>
      </c>
      <c r="BL204" s="21" t="s">
        <v>160</v>
      </c>
      <c r="BM204" s="21" t="s">
        <v>321</v>
      </c>
    </row>
    <row r="205" spans="2:65" s="1" customFormat="1" ht="25.5" customHeight="1">
      <c r="B205" s="37"/>
      <c r="C205" s="164" t="s">
        <v>322</v>
      </c>
      <c r="D205" s="164" t="s">
        <v>156</v>
      </c>
      <c r="E205" s="165" t="s">
        <v>323</v>
      </c>
      <c r="F205" s="263" t="s">
        <v>324</v>
      </c>
      <c r="G205" s="263"/>
      <c r="H205" s="263"/>
      <c r="I205" s="263"/>
      <c r="J205" s="166" t="s">
        <v>164</v>
      </c>
      <c r="K205" s="167">
        <v>0.375</v>
      </c>
      <c r="L205" s="264">
        <v>0</v>
      </c>
      <c r="M205" s="265"/>
      <c r="N205" s="266">
        <f>ROUND(L205*K205,2)</f>
        <v>0</v>
      </c>
      <c r="O205" s="266"/>
      <c r="P205" s="266"/>
      <c r="Q205" s="266"/>
      <c r="R205" s="39"/>
      <c r="T205" s="168" t="s">
        <v>22</v>
      </c>
      <c r="U205" s="46" t="s">
        <v>46</v>
      </c>
      <c r="V205" s="38"/>
      <c r="W205" s="169">
        <f>V205*K205</f>
        <v>0</v>
      </c>
      <c r="X205" s="169">
        <v>0</v>
      </c>
      <c r="Y205" s="169">
        <f>X205*K205</f>
        <v>0</v>
      </c>
      <c r="Z205" s="169">
        <v>0.068</v>
      </c>
      <c r="AA205" s="170">
        <f>Z205*K205</f>
        <v>0.025500000000000002</v>
      </c>
      <c r="AR205" s="21" t="s">
        <v>160</v>
      </c>
      <c r="AT205" s="21" t="s">
        <v>156</v>
      </c>
      <c r="AU205" s="21" t="s">
        <v>134</v>
      </c>
      <c r="AY205" s="21" t="s">
        <v>155</v>
      </c>
      <c r="BE205" s="107">
        <f>IF(U205="základní",N205,0)</f>
        <v>0</v>
      </c>
      <c r="BF205" s="107">
        <f>IF(U205="snížená",N205,0)</f>
        <v>0</v>
      </c>
      <c r="BG205" s="107">
        <f>IF(U205="zákl. přenesená",N205,0)</f>
        <v>0</v>
      </c>
      <c r="BH205" s="107">
        <f>IF(U205="sníž. přenesená",N205,0)</f>
        <v>0</v>
      </c>
      <c r="BI205" s="107">
        <f>IF(U205="nulová",N205,0)</f>
        <v>0</v>
      </c>
      <c r="BJ205" s="21" t="s">
        <v>134</v>
      </c>
      <c r="BK205" s="107">
        <f>ROUND(L205*K205,2)</f>
        <v>0</v>
      </c>
      <c r="BL205" s="21" t="s">
        <v>160</v>
      </c>
      <c r="BM205" s="21" t="s">
        <v>325</v>
      </c>
    </row>
    <row r="206" spans="2:51" s="10" customFormat="1" ht="16.5" customHeight="1">
      <c r="B206" s="171"/>
      <c r="C206" s="172"/>
      <c r="D206" s="172"/>
      <c r="E206" s="173" t="s">
        <v>22</v>
      </c>
      <c r="F206" s="267" t="s">
        <v>326</v>
      </c>
      <c r="G206" s="268"/>
      <c r="H206" s="268"/>
      <c r="I206" s="268"/>
      <c r="J206" s="172"/>
      <c r="K206" s="174">
        <v>0.375</v>
      </c>
      <c r="L206" s="172"/>
      <c r="M206" s="172"/>
      <c r="N206" s="172"/>
      <c r="O206" s="172"/>
      <c r="P206" s="172"/>
      <c r="Q206" s="172"/>
      <c r="R206" s="175"/>
      <c r="T206" s="176"/>
      <c r="U206" s="172"/>
      <c r="V206" s="172"/>
      <c r="W206" s="172"/>
      <c r="X206" s="172"/>
      <c r="Y206" s="172"/>
      <c r="Z206" s="172"/>
      <c r="AA206" s="177"/>
      <c r="AT206" s="178" t="s">
        <v>167</v>
      </c>
      <c r="AU206" s="178" t="s">
        <v>134</v>
      </c>
      <c r="AV206" s="10" t="s">
        <v>134</v>
      </c>
      <c r="AW206" s="10" t="s">
        <v>36</v>
      </c>
      <c r="AX206" s="10" t="s">
        <v>84</v>
      </c>
      <c r="AY206" s="178" t="s">
        <v>155</v>
      </c>
    </row>
    <row r="207" spans="2:63" s="9" customFormat="1" ht="29.85" customHeight="1">
      <c r="B207" s="153"/>
      <c r="C207" s="154"/>
      <c r="D207" s="163" t="s">
        <v>112</v>
      </c>
      <c r="E207" s="163"/>
      <c r="F207" s="163"/>
      <c r="G207" s="163"/>
      <c r="H207" s="163"/>
      <c r="I207" s="163"/>
      <c r="J207" s="163"/>
      <c r="K207" s="163"/>
      <c r="L207" s="163"/>
      <c r="M207" s="163"/>
      <c r="N207" s="282">
        <f>BK207</f>
        <v>0</v>
      </c>
      <c r="O207" s="283"/>
      <c r="P207" s="283"/>
      <c r="Q207" s="283"/>
      <c r="R207" s="156"/>
      <c r="T207" s="157"/>
      <c r="U207" s="154"/>
      <c r="V207" s="154"/>
      <c r="W207" s="158">
        <f>SUM(W208:W212)</f>
        <v>0</v>
      </c>
      <c r="X207" s="154"/>
      <c r="Y207" s="158">
        <f>SUM(Y208:Y212)</f>
        <v>0</v>
      </c>
      <c r="Z207" s="154"/>
      <c r="AA207" s="159">
        <f>SUM(AA208:AA212)</f>
        <v>0</v>
      </c>
      <c r="AR207" s="160" t="s">
        <v>84</v>
      </c>
      <c r="AT207" s="161" t="s">
        <v>78</v>
      </c>
      <c r="AU207" s="161" t="s">
        <v>84</v>
      </c>
      <c r="AY207" s="160" t="s">
        <v>155</v>
      </c>
      <c r="BK207" s="162">
        <f>SUM(BK208:BK212)</f>
        <v>0</v>
      </c>
    </row>
    <row r="208" spans="2:65" s="1" customFormat="1" ht="38.25" customHeight="1">
      <c r="B208" s="37"/>
      <c r="C208" s="164" t="s">
        <v>327</v>
      </c>
      <c r="D208" s="164" t="s">
        <v>156</v>
      </c>
      <c r="E208" s="165" t="s">
        <v>328</v>
      </c>
      <c r="F208" s="263" t="s">
        <v>329</v>
      </c>
      <c r="G208" s="263"/>
      <c r="H208" s="263"/>
      <c r="I208" s="263"/>
      <c r="J208" s="166" t="s">
        <v>330</v>
      </c>
      <c r="K208" s="167">
        <v>5.91</v>
      </c>
      <c r="L208" s="264">
        <v>0</v>
      </c>
      <c r="M208" s="265"/>
      <c r="N208" s="266">
        <f>ROUND(L208*K208,2)</f>
        <v>0</v>
      </c>
      <c r="O208" s="266"/>
      <c r="P208" s="266"/>
      <c r="Q208" s="266"/>
      <c r="R208" s="39"/>
      <c r="T208" s="168" t="s">
        <v>22</v>
      </c>
      <c r="U208" s="46" t="s">
        <v>46</v>
      </c>
      <c r="V208" s="38"/>
      <c r="W208" s="169">
        <f>V208*K208</f>
        <v>0</v>
      </c>
      <c r="X208" s="169">
        <v>0</v>
      </c>
      <c r="Y208" s="169">
        <f>X208*K208</f>
        <v>0</v>
      </c>
      <c r="Z208" s="169">
        <v>0</v>
      </c>
      <c r="AA208" s="170">
        <f>Z208*K208</f>
        <v>0</v>
      </c>
      <c r="AR208" s="21" t="s">
        <v>160</v>
      </c>
      <c r="AT208" s="21" t="s">
        <v>156</v>
      </c>
      <c r="AU208" s="21" t="s">
        <v>134</v>
      </c>
      <c r="AY208" s="21" t="s">
        <v>155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21" t="s">
        <v>134</v>
      </c>
      <c r="BK208" s="107">
        <f>ROUND(L208*K208,2)</f>
        <v>0</v>
      </c>
      <c r="BL208" s="21" t="s">
        <v>160</v>
      </c>
      <c r="BM208" s="21" t="s">
        <v>331</v>
      </c>
    </row>
    <row r="209" spans="2:65" s="1" customFormat="1" ht="38.25" customHeight="1">
      <c r="B209" s="37"/>
      <c r="C209" s="164" t="s">
        <v>332</v>
      </c>
      <c r="D209" s="164" t="s">
        <v>156</v>
      </c>
      <c r="E209" s="165" t="s">
        <v>333</v>
      </c>
      <c r="F209" s="263" t="s">
        <v>334</v>
      </c>
      <c r="G209" s="263"/>
      <c r="H209" s="263"/>
      <c r="I209" s="263"/>
      <c r="J209" s="166" t="s">
        <v>330</v>
      </c>
      <c r="K209" s="167">
        <v>5.91</v>
      </c>
      <c r="L209" s="264">
        <v>0</v>
      </c>
      <c r="M209" s="265"/>
      <c r="N209" s="266">
        <f>ROUND(L209*K209,2)</f>
        <v>0</v>
      </c>
      <c r="O209" s="266"/>
      <c r="P209" s="266"/>
      <c r="Q209" s="266"/>
      <c r="R209" s="39"/>
      <c r="T209" s="168" t="s">
        <v>22</v>
      </c>
      <c r="U209" s="46" t="s">
        <v>46</v>
      </c>
      <c r="V209" s="38"/>
      <c r="W209" s="169">
        <f>V209*K209</f>
        <v>0</v>
      </c>
      <c r="X209" s="169">
        <v>0</v>
      </c>
      <c r="Y209" s="169">
        <f>X209*K209</f>
        <v>0</v>
      </c>
      <c r="Z209" s="169">
        <v>0</v>
      </c>
      <c r="AA209" s="170">
        <f>Z209*K209</f>
        <v>0</v>
      </c>
      <c r="AR209" s="21" t="s">
        <v>160</v>
      </c>
      <c r="AT209" s="21" t="s">
        <v>156</v>
      </c>
      <c r="AU209" s="21" t="s">
        <v>134</v>
      </c>
      <c r="AY209" s="21" t="s">
        <v>155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134</v>
      </c>
      <c r="BK209" s="107">
        <f>ROUND(L209*K209,2)</f>
        <v>0</v>
      </c>
      <c r="BL209" s="21" t="s">
        <v>160</v>
      </c>
      <c r="BM209" s="21" t="s">
        <v>335</v>
      </c>
    </row>
    <row r="210" spans="2:65" s="1" customFormat="1" ht="25.5" customHeight="1">
      <c r="B210" s="37"/>
      <c r="C210" s="164" t="s">
        <v>336</v>
      </c>
      <c r="D210" s="164" t="s">
        <v>156</v>
      </c>
      <c r="E210" s="165" t="s">
        <v>337</v>
      </c>
      <c r="F210" s="263" t="s">
        <v>338</v>
      </c>
      <c r="G210" s="263"/>
      <c r="H210" s="263"/>
      <c r="I210" s="263"/>
      <c r="J210" s="166" t="s">
        <v>330</v>
      </c>
      <c r="K210" s="167">
        <v>59.1</v>
      </c>
      <c r="L210" s="264">
        <v>0</v>
      </c>
      <c r="M210" s="265"/>
      <c r="N210" s="266">
        <f>ROUND(L210*K210,2)</f>
        <v>0</v>
      </c>
      <c r="O210" s="266"/>
      <c r="P210" s="266"/>
      <c r="Q210" s="266"/>
      <c r="R210" s="39"/>
      <c r="T210" s="168" t="s">
        <v>22</v>
      </c>
      <c r="U210" s="46" t="s">
        <v>46</v>
      </c>
      <c r="V210" s="38"/>
      <c r="W210" s="169">
        <f>V210*K210</f>
        <v>0</v>
      </c>
      <c r="X210" s="169">
        <v>0</v>
      </c>
      <c r="Y210" s="169">
        <f>X210*K210</f>
        <v>0</v>
      </c>
      <c r="Z210" s="169">
        <v>0</v>
      </c>
      <c r="AA210" s="170">
        <f>Z210*K210</f>
        <v>0</v>
      </c>
      <c r="AR210" s="21" t="s">
        <v>160</v>
      </c>
      <c r="AT210" s="21" t="s">
        <v>156</v>
      </c>
      <c r="AU210" s="21" t="s">
        <v>134</v>
      </c>
      <c r="AY210" s="21" t="s">
        <v>155</v>
      </c>
      <c r="BE210" s="107">
        <f>IF(U210="základní",N210,0)</f>
        <v>0</v>
      </c>
      <c r="BF210" s="107">
        <f>IF(U210="snížená",N210,0)</f>
        <v>0</v>
      </c>
      <c r="BG210" s="107">
        <f>IF(U210="zákl. přenesená",N210,0)</f>
        <v>0</v>
      </c>
      <c r="BH210" s="107">
        <f>IF(U210="sníž. přenesená",N210,0)</f>
        <v>0</v>
      </c>
      <c r="BI210" s="107">
        <f>IF(U210="nulová",N210,0)</f>
        <v>0</v>
      </c>
      <c r="BJ210" s="21" t="s">
        <v>134</v>
      </c>
      <c r="BK210" s="107">
        <f>ROUND(L210*K210,2)</f>
        <v>0</v>
      </c>
      <c r="BL210" s="21" t="s">
        <v>160</v>
      </c>
      <c r="BM210" s="21" t="s">
        <v>339</v>
      </c>
    </row>
    <row r="211" spans="2:65" s="1" customFormat="1" ht="25.5" customHeight="1">
      <c r="B211" s="37"/>
      <c r="C211" s="164" t="s">
        <v>340</v>
      </c>
      <c r="D211" s="164" t="s">
        <v>156</v>
      </c>
      <c r="E211" s="165" t="s">
        <v>341</v>
      </c>
      <c r="F211" s="263" t="s">
        <v>342</v>
      </c>
      <c r="G211" s="263"/>
      <c r="H211" s="263"/>
      <c r="I211" s="263"/>
      <c r="J211" s="166" t="s">
        <v>330</v>
      </c>
      <c r="K211" s="167">
        <v>5.91</v>
      </c>
      <c r="L211" s="264">
        <v>0</v>
      </c>
      <c r="M211" s="265"/>
      <c r="N211" s="266">
        <f>ROUND(L211*K211,2)</f>
        <v>0</v>
      </c>
      <c r="O211" s="266"/>
      <c r="P211" s="266"/>
      <c r="Q211" s="266"/>
      <c r="R211" s="39"/>
      <c r="T211" s="168" t="s">
        <v>22</v>
      </c>
      <c r="U211" s="46" t="s">
        <v>46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1" t="s">
        <v>160</v>
      </c>
      <c r="AT211" s="21" t="s">
        <v>156</v>
      </c>
      <c r="AU211" s="21" t="s">
        <v>134</v>
      </c>
      <c r="AY211" s="21" t="s">
        <v>155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21" t="s">
        <v>134</v>
      </c>
      <c r="BK211" s="107">
        <f>ROUND(L211*K211,2)</f>
        <v>0</v>
      </c>
      <c r="BL211" s="21" t="s">
        <v>160</v>
      </c>
      <c r="BM211" s="21" t="s">
        <v>343</v>
      </c>
    </row>
    <row r="212" spans="2:65" s="1" customFormat="1" ht="25.5" customHeight="1">
      <c r="B212" s="37"/>
      <c r="C212" s="164" t="s">
        <v>344</v>
      </c>
      <c r="D212" s="164" t="s">
        <v>156</v>
      </c>
      <c r="E212" s="165" t="s">
        <v>345</v>
      </c>
      <c r="F212" s="263" t="s">
        <v>346</v>
      </c>
      <c r="G212" s="263"/>
      <c r="H212" s="263"/>
      <c r="I212" s="263"/>
      <c r="J212" s="166" t="s">
        <v>330</v>
      </c>
      <c r="K212" s="167">
        <v>3.89</v>
      </c>
      <c r="L212" s="264">
        <v>0</v>
      </c>
      <c r="M212" s="265"/>
      <c r="N212" s="266">
        <f>ROUND(L212*K212,2)</f>
        <v>0</v>
      </c>
      <c r="O212" s="266"/>
      <c r="P212" s="266"/>
      <c r="Q212" s="266"/>
      <c r="R212" s="39"/>
      <c r="T212" s="168" t="s">
        <v>22</v>
      </c>
      <c r="U212" s="46" t="s">
        <v>46</v>
      </c>
      <c r="V212" s="38"/>
      <c r="W212" s="169">
        <f>V212*K212</f>
        <v>0</v>
      </c>
      <c r="X212" s="169">
        <v>0</v>
      </c>
      <c r="Y212" s="169">
        <f>X212*K212</f>
        <v>0</v>
      </c>
      <c r="Z212" s="169">
        <v>0</v>
      </c>
      <c r="AA212" s="170">
        <f>Z212*K212</f>
        <v>0</v>
      </c>
      <c r="AR212" s="21" t="s">
        <v>160</v>
      </c>
      <c r="AT212" s="21" t="s">
        <v>156</v>
      </c>
      <c r="AU212" s="21" t="s">
        <v>134</v>
      </c>
      <c r="AY212" s="21" t="s">
        <v>155</v>
      </c>
      <c r="BE212" s="107">
        <f>IF(U212="základní",N212,0)</f>
        <v>0</v>
      </c>
      <c r="BF212" s="107">
        <f>IF(U212="snížená",N212,0)</f>
        <v>0</v>
      </c>
      <c r="BG212" s="107">
        <f>IF(U212="zákl. přenesená",N212,0)</f>
        <v>0</v>
      </c>
      <c r="BH212" s="107">
        <f>IF(U212="sníž. přenesená",N212,0)</f>
        <v>0</v>
      </c>
      <c r="BI212" s="107">
        <f>IF(U212="nulová",N212,0)</f>
        <v>0</v>
      </c>
      <c r="BJ212" s="21" t="s">
        <v>134</v>
      </c>
      <c r="BK212" s="107">
        <f>ROUND(L212*K212,2)</f>
        <v>0</v>
      </c>
      <c r="BL212" s="21" t="s">
        <v>160</v>
      </c>
      <c r="BM212" s="21" t="s">
        <v>347</v>
      </c>
    </row>
    <row r="213" spans="2:63" s="9" customFormat="1" ht="37.35" customHeight="1">
      <c r="B213" s="153"/>
      <c r="C213" s="154"/>
      <c r="D213" s="155" t="s">
        <v>113</v>
      </c>
      <c r="E213" s="155"/>
      <c r="F213" s="155"/>
      <c r="G213" s="155"/>
      <c r="H213" s="155"/>
      <c r="I213" s="155"/>
      <c r="J213" s="155"/>
      <c r="K213" s="155"/>
      <c r="L213" s="155"/>
      <c r="M213" s="155"/>
      <c r="N213" s="286">
        <f>BK213</f>
        <v>0</v>
      </c>
      <c r="O213" s="287"/>
      <c r="P213" s="287"/>
      <c r="Q213" s="287"/>
      <c r="R213" s="156"/>
      <c r="T213" s="157"/>
      <c r="U213" s="154"/>
      <c r="V213" s="154"/>
      <c r="W213" s="158">
        <f>W214+W223+W227+W238+W248+W265+W272+W281+W289+W293+W307+W331+W339+W355</f>
        <v>0</v>
      </c>
      <c r="X213" s="154"/>
      <c r="Y213" s="158">
        <f>Y214+Y223+Y227+Y238+Y248+Y265+Y272+Y281+Y289+Y293+Y307+Y331+Y339+Y355</f>
        <v>1.1646603490000003</v>
      </c>
      <c r="Z213" s="154"/>
      <c r="AA213" s="159">
        <f>AA214+AA223+AA227+AA238+AA248+AA265+AA272+AA281+AA289+AA293+AA307+AA331+AA339+AA355</f>
        <v>0</v>
      </c>
      <c r="AR213" s="160" t="s">
        <v>134</v>
      </c>
      <c r="AT213" s="161" t="s">
        <v>78</v>
      </c>
      <c r="AU213" s="161" t="s">
        <v>79</v>
      </c>
      <c r="AY213" s="160" t="s">
        <v>155</v>
      </c>
      <c r="BK213" s="162">
        <f>BK214+BK223+BK227+BK238+BK248+BK265+BK272+BK281+BK289+BK293+BK307+BK331+BK339+BK355</f>
        <v>0</v>
      </c>
    </row>
    <row r="214" spans="2:63" s="9" customFormat="1" ht="19.95" customHeight="1">
      <c r="B214" s="153"/>
      <c r="C214" s="154"/>
      <c r="D214" s="163" t="s">
        <v>114</v>
      </c>
      <c r="E214" s="163"/>
      <c r="F214" s="163"/>
      <c r="G214" s="163"/>
      <c r="H214" s="163"/>
      <c r="I214" s="163"/>
      <c r="J214" s="163"/>
      <c r="K214" s="163"/>
      <c r="L214" s="163"/>
      <c r="M214" s="163"/>
      <c r="N214" s="282">
        <f>BK214</f>
        <v>0</v>
      </c>
      <c r="O214" s="283"/>
      <c r="P214" s="283"/>
      <c r="Q214" s="283"/>
      <c r="R214" s="156"/>
      <c r="T214" s="157"/>
      <c r="U214" s="154"/>
      <c r="V214" s="154"/>
      <c r="W214" s="158">
        <f>SUM(W215:W222)</f>
        <v>0</v>
      </c>
      <c r="X214" s="154"/>
      <c r="Y214" s="158">
        <f>SUM(Y215:Y222)</f>
        <v>0.076545</v>
      </c>
      <c r="Z214" s="154"/>
      <c r="AA214" s="159">
        <f>SUM(AA215:AA222)</f>
        <v>0</v>
      </c>
      <c r="AR214" s="160" t="s">
        <v>134</v>
      </c>
      <c r="AT214" s="161" t="s">
        <v>78</v>
      </c>
      <c r="AU214" s="161" t="s">
        <v>84</v>
      </c>
      <c r="AY214" s="160" t="s">
        <v>155</v>
      </c>
      <c r="BK214" s="162">
        <f>SUM(BK215:BK222)</f>
        <v>0</v>
      </c>
    </row>
    <row r="215" spans="2:65" s="1" customFormat="1" ht="25.5" customHeight="1">
      <c r="B215" s="37"/>
      <c r="C215" s="164" t="s">
        <v>348</v>
      </c>
      <c r="D215" s="164" t="s">
        <v>156</v>
      </c>
      <c r="E215" s="165" t="s">
        <v>349</v>
      </c>
      <c r="F215" s="263" t="s">
        <v>350</v>
      </c>
      <c r="G215" s="263"/>
      <c r="H215" s="263"/>
      <c r="I215" s="263"/>
      <c r="J215" s="166" t="s">
        <v>164</v>
      </c>
      <c r="K215" s="167">
        <v>3.6</v>
      </c>
      <c r="L215" s="264">
        <v>0</v>
      </c>
      <c r="M215" s="265"/>
      <c r="N215" s="266">
        <f>ROUND(L215*K215,2)</f>
        <v>0</v>
      </c>
      <c r="O215" s="266"/>
      <c r="P215" s="266"/>
      <c r="Q215" s="266"/>
      <c r="R215" s="39"/>
      <c r="T215" s="168" t="s">
        <v>22</v>
      </c>
      <c r="U215" s="46" t="s">
        <v>46</v>
      </c>
      <c r="V215" s="38"/>
      <c r="W215" s="169">
        <f>V215*K215</f>
        <v>0</v>
      </c>
      <c r="X215" s="169">
        <v>0.0045</v>
      </c>
      <c r="Y215" s="169">
        <f>X215*K215</f>
        <v>0.0162</v>
      </c>
      <c r="Z215" s="169">
        <v>0</v>
      </c>
      <c r="AA215" s="170">
        <f>Z215*K215</f>
        <v>0</v>
      </c>
      <c r="AR215" s="21" t="s">
        <v>235</v>
      </c>
      <c r="AT215" s="21" t="s">
        <v>156</v>
      </c>
      <c r="AU215" s="21" t="s">
        <v>134</v>
      </c>
      <c r="AY215" s="21" t="s">
        <v>155</v>
      </c>
      <c r="BE215" s="107">
        <f>IF(U215="základní",N215,0)</f>
        <v>0</v>
      </c>
      <c r="BF215" s="107">
        <f>IF(U215="snížená",N215,0)</f>
        <v>0</v>
      </c>
      <c r="BG215" s="107">
        <f>IF(U215="zákl. přenesená",N215,0)</f>
        <v>0</v>
      </c>
      <c r="BH215" s="107">
        <f>IF(U215="sníž. přenesená",N215,0)</f>
        <v>0</v>
      </c>
      <c r="BI215" s="107">
        <f>IF(U215="nulová",N215,0)</f>
        <v>0</v>
      </c>
      <c r="BJ215" s="21" t="s">
        <v>134</v>
      </c>
      <c r="BK215" s="107">
        <f>ROUND(L215*K215,2)</f>
        <v>0</v>
      </c>
      <c r="BL215" s="21" t="s">
        <v>235</v>
      </c>
      <c r="BM215" s="21" t="s">
        <v>351</v>
      </c>
    </row>
    <row r="216" spans="2:51" s="10" customFormat="1" ht="16.5" customHeight="1">
      <c r="B216" s="171"/>
      <c r="C216" s="172"/>
      <c r="D216" s="172"/>
      <c r="E216" s="173" t="s">
        <v>22</v>
      </c>
      <c r="F216" s="267" t="s">
        <v>192</v>
      </c>
      <c r="G216" s="268"/>
      <c r="H216" s="268"/>
      <c r="I216" s="268"/>
      <c r="J216" s="172"/>
      <c r="K216" s="174">
        <v>3.6</v>
      </c>
      <c r="L216" s="172"/>
      <c r="M216" s="172"/>
      <c r="N216" s="172"/>
      <c r="O216" s="172"/>
      <c r="P216" s="172"/>
      <c r="Q216" s="172"/>
      <c r="R216" s="175"/>
      <c r="T216" s="176"/>
      <c r="U216" s="172"/>
      <c r="V216" s="172"/>
      <c r="W216" s="172"/>
      <c r="X216" s="172"/>
      <c r="Y216" s="172"/>
      <c r="Z216" s="172"/>
      <c r="AA216" s="177"/>
      <c r="AT216" s="178" t="s">
        <v>167</v>
      </c>
      <c r="AU216" s="178" t="s">
        <v>134</v>
      </c>
      <c r="AV216" s="10" t="s">
        <v>134</v>
      </c>
      <c r="AW216" s="10" t="s">
        <v>36</v>
      </c>
      <c r="AX216" s="10" t="s">
        <v>84</v>
      </c>
      <c r="AY216" s="178" t="s">
        <v>155</v>
      </c>
    </row>
    <row r="217" spans="2:65" s="1" customFormat="1" ht="25.5" customHeight="1">
      <c r="B217" s="37"/>
      <c r="C217" s="164" t="s">
        <v>352</v>
      </c>
      <c r="D217" s="164" t="s">
        <v>156</v>
      </c>
      <c r="E217" s="165" t="s">
        <v>353</v>
      </c>
      <c r="F217" s="263" t="s">
        <v>354</v>
      </c>
      <c r="G217" s="263"/>
      <c r="H217" s="263"/>
      <c r="I217" s="263"/>
      <c r="J217" s="166" t="s">
        <v>164</v>
      </c>
      <c r="K217" s="167">
        <v>4.51</v>
      </c>
      <c r="L217" s="264">
        <v>0</v>
      </c>
      <c r="M217" s="265"/>
      <c r="N217" s="266">
        <f>ROUND(L217*K217,2)</f>
        <v>0</v>
      </c>
      <c r="O217" s="266"/>
      <c r="P217" s="266"/>
      <c r="Q217" s="266"/>
      <c r="R217" s="39"/>
      <c r="T217" s="168" t="s">
        <v>22</v>
      </c>
      <c r="U217" s="46" t="s">
        <v>46</v>
      </c>
      <c r="V217" s="38"/>
      <c r="W217" s="169">
        <f>V217*K217</f>
        <v>0</v>
      </c>
      <c r="X217" s="169">
        <v>0.0045</v>
      </c>
      <c r="Y217" s="169">
        <f>X217*K217</f>
        <v>0.020294999999999997</v>
      </c>
      <c r="Z217" s="169">
        <v>0</v>
      </c>
      <c r="AA217" s="170">
        <f>Z217*K217</f>
        <v>0</v>
      </c>
      <c r="AR217" s="21" t="s">
        <v>235</v>
      </c>
      <c r="AT217" s="21" t="s">
        <v>156</v>
      </c>
      <c r="AU217" s="21" t="s">
        <v>134</v>
      </c>
      <c r="AY217" s="21" t="s">
        <v>155</v>
      </c>
      <c r="BE217" s="107">
        <f>IF(U217="základní",N217,0)</f>
        <v>0</v>
      </c>
      <c r="BF217" s="107">
        <f>IF(U217="snížená",N217,0)</f>
        <v>0</v>
      </c>
      <c r="BG217" s="107">
        <f>IF(U217="zákl. přenesená",N217,0)</f>
        <v>0</v>
      </c>
      <c r="BH217" s="107">
        <f>IF(U217="sníž. přenesená",N217,0)</f>
        <v>0</v>
      </c>
      <c r="BI217" s="107">
        <f>IF(U217="nulová",N217,0)</f>
        <v>0</v>
      </c>
      <c r="BJ217" s="21" t="s">
        <v>134</v>
      </c>
      <c r="BK217" s="107">
        <f>ROUND(L217*K217,2)</f>
        <v>0</v>
      </c>
      <c r="BL217" s="21" t="s">
        <v>235</v>
      </c>
      <c r="BM217" s="21" t="s">
        <v>355</v>
      </c>
    </row>
    <row r="218" spans="2:51" s="10" customFormat="1" ht="16.5" customHeight="1">
      <c r="B218" s="171"/>
      <c r="C218" s="172"/>
      <c r="D218" s="172"/>
      <c r="E218" s="173" t="s">
        <v>22</v>
      </c>
      <c r="F218" s="267" t="s">
        <v>356</v>
      </c>
      <c r="G218" s="268"/>
      <c r="H218" s="268"/>
      <c r="I218" s="268"/>
      <c r="J218" s="172"/>
      <c r="K218" s="174">
        <v>1.855</v>
      </c>
      <c r="L218" s="172"/>
      <c r="M218" s="172"/>
      <c r="N218" s="172"/>
      <c r="O218" s="172"/>
      <c r="P218" s="172"/>
      <c r="Q218" s="172"/>
      <c r="R218" s="175"/>
      <c r="T218" s="176"/>
      <c r="U218" s="172"/>
      <c r="V218" s="172"/>
      <c r="W218" s="172"/>
      <c r="X218" s="172"/>
      <c r="Y218" s="172"/>
      <c r="Z218" s="172"/>
      <c r="AA218" s="177"/>
      <c r="AT218" s="178" t="s">
        <v>167</v>
      </c>
      <c r="AU218" s="178" t="s">
        <v>134</v>
      </c>
      <c r="AV218" s="10" t="s">
        <v>134</v>
      </c>
      <c r="AW218" s="10" t="s">
        <v>36</v>
      </c>
      <c r="AX218" s="10" t="s">
        <v>79</v>
      </c>
      <c r="AY218" s="178" t="s">
        <v>155</v>
      </c>
    </row>
    <row r="219" spans="2:51" s="10" customFormat="1" ht="16.5" customHeight="1">
      <c r="B219" s="171"/>
      <c r="C219" s="172"/>
      <c r="D219" s="172"/>
      <c r="E219" s="173" t="s">
        <v>22</v>
      </c>
      <c r="F219" s="271" t="s">
        <v>357</v>
      </c>
      <c r="G219" s="272"/>
      <c r="H219" s="272"/>
      <c r="I219" s="272"/>
      <c r="J219" s="172"/>
      <c r="K219" s="174">
        <v>2.655</v>
      </c>
      <c r="L219" s="172"/>
      <c r="M219" s="172"/>
      <c r="N219" s="172"/>
      <c r="O219" s="172"/>
      <c r="P219" s="172"/>
      <c r="Q219" s="172"/>
      <c r="R219" s="175"/>
      <c r="T219" s="176"/>
      <c r="U219" s="172"/>
      <c r="V219" s="172"/>
      <c r="W219" s="172"/>
      <c r="X219" s="172"/>
      <c r="Y219" s="172"/>
      <c r="Z219" s="172"/>
      <c r="AA219" s="177"/>
      <c r="AT219" s="178" t="s">
        <v>167</v>
      </c>
      <c r="AU219" s="178" t="s">
        <v>134</v>
      </c>
      <c r="AV219" s="10" t="s">
        <v>134</v>
      </c>
      <c r="AW219" s="10" t="s">
        <v>36</v>
      </c>
      <c r="AX219" s="10" t="s">
        <v>79</v>
      </c>
      <c r="AY219" s="178" t="s">
        <v>155</v>
      </c>
    </row>
    <row r="220" spans="2:51" s="12" customFormat="1" ht="16.5" customHeight="1">
      <c r="B220" s="186"/>
      <c r="C220" s="187"/>
      <c r="D220" s="187"/>
      <c r="E220" s="188" t="s">
        <v>22</v>
      </c>
      <c r="F220" s="273" t="s">
        <v>204</v>
      </c>
      <c r="G220" s="274"/>
      <c r="H220" s="274"/>
      <c r="I220" s="274"/>
      <c r="J220" s="187"/>
      <c r="K220" s="189">
        <v>4.51</v>
      </c>
      <c r="L220" s="187"/>
      <c r="M220" s="187"/>
      <c r="N220" s="187"/>
      <c r="O220" s="187"/>
      <c r="P220" s="187"/>
      <c r="Q220" s="187"/>
      <c r="R220" s="190"/>
      <c r="T220" s="191"/>
      <c r="U220" s="187"/>
      <c r="V220" s="187"/>
      <c r="W220" s="187"/>
      <c r="X220" s="187"/>
      <c r="Y220" s="187"/>
      <c r="Z220" s="187"/>
      <c r="AA220" s="192"/>
      <c r="AT220" s="193" t="s">
        <v>167</v>
      </c>
      <c r="AU220" s="193" t="s">
        <v>134</v>
      </c>
      <c r="AV220" s="12" t="s">
        <v>160</v>
      </c>
      <c r="AW220" s="12" t="s">
        <v>36</v>
      </c>
      <c r="AX220" s="12" t="s">
        <v>84</v>
      </c>
      <c r="AY220" s="193" t="s">
        <v>155</v>
      </c>
    </row>
    <row r="221" spans="2:65" s="1" customFormat="1" ht="16.5" customHeight="1">
      <c r="B221" s="37"/>
      <c r="C221" s="164" t="s">
        <v>358</v>
      </c>
      <c r="D221" s="164" t="s">
        <v>156</v>
      </c>
      <c r="E221" s="165" t="s">
        <v>359</v>
      </c>
      <c r="F221" s="263" t="s">
        <v>360</v>
      </c>
      <c r="G221" s="263"/>
      <c r="H221" s="263"/>
      <c r="I221" s="263"/>
      <c r="J221" s="166" t="s">
        <v>171</v>
      </c>
      <c r="K221" s="167">
        <v>8.9</v>
      </c>
      <c r="L221" s="264">
        <v>0</v>
      </c>
      <c r="M221" s="265"/>
      <c r="N221" s="266">
        <f>ROUND(L221*K221,2)</f>
        <v>0</v>
      </c>
      <c r="O221" s="266"/>
      <c r="P221" s="266"/>
      <c r="Q221" s="266"/>
      <c r="R221" s="39"/>
      <c r="T221" s="168" t="s">
        <v>22</v>
      </c>
      <c r="U221" s="46" t="s">
        <v>46</v>
      </c>
      <c r="V221" s="38"/>
      <c r="W221" s="169">
        <f>V221*K221</f>
        <v>0</v>
      </c>
      <c r="X221" s="169">
        <v>0.0045</v>
      </c>
      <c r="Y221" s="169">
        <f>X221*K221</f>
        <v>0.040049999999999995</v>
      </c>
      <c r="Z221" s="169">
        <v>0</v>
      </c>
      <c r="AA221" s="170">
        <f>Z221*K221</f>
        <v>0</v>
      </c>
      <c r="AR221" s="21" t="s">
        <v>235</v>
      </c>
      <c r="AT221" s="21" t="s">
        <v>156</v>
      </c>
      <c r="AU221" s="21" t="s">
        <v>134</v>
      </c>
      <c r="AY221" s="21" t="s">
        <v>155</v>
      </c>
      <c r="BE221" s="107">
        <f>IF(U221="základní",N221,0)</f>
        <v>0</v>
      </c>
      <c r="BF221" s="107">
        <f>IF(U221="snížená",N221,0)</f>
        <v>0</v>
      </c>
      <c r="BG221" s="107">
        <f>IF(U221="zákl. přenesená",N221,0)</f>
        <v>0</v>
      </c>
      <c r="BH221" s="107">
        <f>IF(U221="sníž. přenesená",N221,0)</f>
        <v>0</v>
      </c>
      <c r="BI221" s="107">
        <f>IF(U221="nulová",N221,0)</f>
        <v>0</v>
      </c>
      <c r="BJ221" s="21" t="s">
        <v>134</v>
      </c>
      <c r="BK221" s="107">
        <f>ROUND(L221*K221,2)</f>
        <v>0</v>
      </c>
      <c r="BL221" s="21" t="s">
        <v>235</v>
      </c>
      <c r="BM221" s="21" t="s">
        <v>361</v>
      </c>
    </row>
    <row r="222" spans="2:51" s="10" customFormat="1" ht="16.5" customHeight="1">
      <c r="B222" s="171"/>
      <c r="C222" s="172"/>
      <c r="D222" s="172"/>
      <c r="E222" s="173" t="s">
        <v>22</v>
      </c>
      <c r="F222" s="267" t="s">
        <v>362</v>
      </c>
      <c r="G222" s="268"/>
      <c r="H222" s="268"/>
      <c r="I222" s="268"/>
      <c r="J222" s="172"/>
      <c r="K222" s="174">
        <v>8.9</v>
      </c>
      <c r="L222" s="172"/>
      <c r="M222" s="172"/>
      <c r="N222" s="172"/>
      <c r="O222" s="172"/>
      <c r="P222" s="172"/>
      <c r="Q222" s="172"/>
      <c r="R222" s="175"/>
      <c r="T222" s="176"/>
      <c r="U222" s="172"/>
      <c r="V222" s="172"/>
      <c r="W222" s="172"/>
      <c r="X222" s="172"/>
      <c r="Y222" s="172"/>
      <c r="Z222" s="172"/>
      <c r="AA222" s="177"/>
      <c r="AT222" s="178" t="s">
        <v>167</v>
      </c>
      <c r="AU222" s="178" t="s">
        <v>134</v>
      </c>
      <c r="AV222" s="10" t="s">
        <v>134</v>
      </c>
      <c r="AW222" s="10" t="s">
        <v>36</v>
      </c>
      <c r="AX222" s="10" t="s">
        <v>84</v>
      </c>
      <c r="AY222" s="178" t="s">
        <v>155</v>
      </c>
    </row>
    <row r="223" spans="2:63" s="9" customFormat="1" ht="29.85" customHeight="1">
      <c r="B223" s="153"/>
      <c r="C223" s="154"/>
      <c r="D223" s="163" t="s">
        <v>115</v>
      </c>
      <c r="E223" s="163"/>
      <c r="F223" s="163"/>
      <c r="G223" s="163"/>
      <c r="H223" s="163"/>
      <c r="I223" s="163"/>
      <c r="J223" s="163"/>
      <c r="K223" s="163"/>
      <c r="L223" s="163"/>
      <c r="M223" s="163"/>
      <c r="N223" s="282">
        <f>BK223</f>
        <v>0</v>
      </c>
      <c r="O223" s="283"/>
      <c r="P223" s="283"/>
      <c r="Q223" s="283"/>
      <c r="R223" s="156"/>
      <c r="T223" s="157"/>
      <c r="U223" s="154"/>
      <c r="V223" s="154"/>
      <c r="W223" s="158">
        <f>SUM(W224:W226)</f>
        <v>0</v>
      </c>
      <c r="X223" s="154"/>
      <c r="Y223" s="158">
        <f>SUM(Y224:Y226)</f>
        <v>0.007344000000000001</v>
      </c>
      <c r="Z223" s="154"/>
      <c r="AA223" s="159">
        <f>SUM(AA224:AA226)</f>
        <v>0</v>
      </c>
      <c r="AR223" s="160" t="s">
        <v>134</v>
      </c>
      <c r="AT223" s="161" t="s">
        <v>78</v>
      </c>
      <c r="AU223" s="161" t="s">
        <v>84</v>
      </c>
      <c r="AY223" s="160" t="s">
        <v>155</v>
      </c>
      <c r="BK223" s="162">
        <f>SUM(BK224:BK226)</f>
        <v>0</v>
      </c>
    </row>
    <row r="224" spans="2:65" s="1" customFormat="1" ht="38.25" customHeight="1">
      <c r="B224" s="37"/>
      <c r="C224" s="164" t="s">
        <v>363</v>
      </c>
      <c r="D224" s="164" t="s">
        <v>156</v>
      </c>
      <c r="E224" s="165" t="s">
        <v>364</v>
      </c>
      <c r="F224" s="263" t="s">
        <v>365</v>
      </c>
      <c r="G224" s="263"/>
      <c r="H224" s="263"/>
      <c r="I224" s="263"/>
      <c r="J224" s="166" t="s">
        <v>164</v>
      </c>
      <c r="K224" s="167">
        <v>3.6</v>
      </c>
      <c r="L224" s="264">
        <v>0</v>
      </c>
      <c r="M224" s="265"/>
      <c r="N224" s="266">
        <f>ROUND(L224*K224,2)</f>
        <v>0</v>
      </c>
      <c r="O224" s="266"/>
      <c r="P224" s="266"/>
      <c r="Q224" s="266"/>
      <c r="R224" s="39"/>
      <c r="T224" s="168" t="s">
        <v>22</v>
      </c>
      <c r="U224" s="46" t="s">
        <v>46</v>
      </c>
      <c r="V224" s="38"/>
      <c r="W224" s="169">
        <f>V224*K224</f>
        <v>0</v>
      </c>
      <c r="X224" s="169">
        <v>0</v>
      </c>
      <c r="Y224" s="169">
        <f>X224*K224</f>
        <v>0</v>
      </c>
      <c r="Z224" s="169">
        <v>0</v>
      </c>
      <c r="AA224" s="170">
        <f>Z224*K224</f>
        <v>0</v>
      </c>
      <c r="AR224" s="21" t="s">
        <v>235</v>
      </c>
      <c r="AT224" s="21" t="s">
        <v>156</v>
      </c>
      <c r="AU224" s="21" t="s">
        <v>134</v>
      </c>
      <c r="AY224" s="21" t="s">
        <v>155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21" t="s">
        <v>134</v>
      </c>
      <c r="BK224" s="107">
        <f>ROUND(L224*K224,2)</f>
        <v>0</v>
      </c>
      <c r="BL224" s="21" t="s">
        <v>235</v>
      </c>
      <c r="BM224" s="21" t="s">
        <v>366</v>
      </c>
    </row>
    <row r="225" spans="2:65" s="1" customFormat="1" ht="16.5" customHeight="1">
      <c r="B225" s="37"/>
      <c r="C225" s="194" t="s">
        <v>367</v>
      </c>
      <c r="D225" s="194" t="s">
        <v>228</v>
      </c>
      <c r="E225" s="195" t="s">
        <v>368</v>
      </c>
      <c r="F225" s="275" t="s">
        <v>369</v>
      </c>
      <c r="G225" s="275"/>
      <c r="H225" s="275"/>
      <c r="I225" s="275"/>
      <c r="J225" s="196" t="s">
        <v>164</v>
      </c>
      <c r="K225" s="197">
        <v>3.672</v>
      </c>
      <c r="L225" s="276">
        <v>0</v>
      </c>
      <c r="M225" s="277"/>
      <c r="N225" s="278">
        <f>ROUND(L225*K225,2)</f>
        <v>0</v>
      </c>
      <c r="O225" s="266"/>
      <c r="P225" s="266"/>
      <c r="Q225" s="266"/>
      <c r="R225" s="39"/>
      <c r="T225" s="168" t="s">
        <v>22</v>
      </c>
      <c r="U225" s="46" t="s">
        <v>46</v>
      </c>
      <c r="V225" s="38"/>
      <c r="W225" s="169">
        <f>V225*K225</f>
        <v>0</v>
      </c>
      <c r="X225" s="169">
        <v>0.002</v>
      </c>
      <c r="Y225" s="169">
        <f>X225*K225</f>
        <v>0.007344000000000001</v>
      </c>
      <c r="Z225" s="169">
        <v>0</v>
      </c>
      <c r="AA225" s="170">
        <f>Z225*K225</f>
        <v>0</v>
      </c>
      <c r="AR225" s="21" t="s">
        <v>308</v>
      </c>
      <c r="AT225" s="21" t="s">
        <v>228</v>
      </c>
      <c r="AU225" s="21" t="s">
        <v>134</v>
      </c>
      <c r="AY225" s="21" t="s">
        <v>155</v>
      </c>
      <c r="BE225" s="107">
        <f>IF(U225="základní",N225,0)</f>
        <v>0</v>
      </c>
      <c r="BF225" s="107">
        <f>IF(U225="snížená",N225,0)</f>
        <v>0</v>
      </c>
      <c r="BG225" s="107">
        <f>IF(U225="zákl. přenesená",N225,0)</f>
        <v>0</v>
      </c>
      <c r="BH225" s="107">
        <f>IF(U225="sníž. přenesená",N225,0)</f>
        <v>0</v>
      </c>
      <c r="BI225" s="107">
        <f>IF(U225="nulová",N225,0)</f>
        <v>0</v>
      </c>
      <c r="BJ225" s="21" t="s">
        <v>134</v>
      </c>
      <c r="BK225" s="107">
        <f>ROUND(L225*K225,2)</f>
        <v>0</v>
      </c>
      <c r="BL225" s="21" t="s">
        <v>235</v>
      </c>
      <c r="BM225" s="21" t="s">
        <v>370</v>
      </c>
    </row>
    <row r="226" spans="2:65" s="1" customFormat="1" ht="16.5" customHeight="1">
      <c r="B226" s="37"/>
      <c r="C226" s="164" t="s">
        <v>371</v>
      </c>
      <c r="D226" s="164" t="s">
        <v>156</v>
      </c>
      <c r="E226" s="165" t="s">
        <v>372</v>
      </c>
      <c r="F226" s="263" t="s">
        <v>373</v>
      </c>
      <c r="G226" s="263"/>
      <c r="H226" s="263"/>
      <c r="I226" s="263"/>
      <c r="J226" s="166" t="s">
        <v>316</v>
      </c>
      <c r="K226" s="167">
        <v>1</v>
      </c>
      <c r="L226" s="264">
        <v>0</v>
      </c>
      <c r="M226" s="265"/>
      <c r="N226" s="266">
        <f>ROUND(L226*K226,2)</f>
        <v>0</v>
      </c>
      <c r="O226" s="266"/>
      <c r="P226" s="266"/>
      <c r="Q226" s="266"/>
      <c r="R226" s="39"/>
      <c r="T226" s="168" t="s">
        <v>22</v>
      </c>
      <c r="U226" s="46" t="s">
        <v>46</v>
      </c>
      <c r="V226" s="38"/>
      <c r="W226" s="169">
        <f>V226*K226</f>
        <v>0</v>
      </c>
      <c r="X226" s="169">
        <v>0</v>
      </c>
      <c r="Y226" s="169">
        <f>X226*K226</f>
        <v>0</v>
      </c>
      <c r="Z226" s="169">
        <v>0</v>
      </c>
      <c r="AA226" s="170">
        <f>Z226*K226</f>
        <v>0</v>
      </c>
      <c r="AR226" s="21" t="s">
        <v>235</v>
      </c>
      <c r="AT226" s="21" t="s">
        <v>156</v>
      </c>
      <c r="AU226" s="21" t="s">
        <v>134</v>
      </c>
      <c r="AY226" s="21" t="s">
        <v>155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21" t="s">
        <v>134</v>
      </c>
      <c r="BK226" s="107">
        <f>ROUND(L226*K226,2)</f>
        <v>0</v>
      </c>
      <c r="BL226" s="21" t="s">
        <v>235</v>
      </c>
      <c r="BM226" s="21" t="s">
        <v>374</v>
      </c>
    </row>
    <row r="227" spans="2:63" s="9" customFormat="1" ht="29.85" customHeight="1">
      <c r="B227" s="153"/>
      <c r="C227" s="154"/>
      <c r="D227" s="163" t="s">
        <v>116</v>
      </c>
      <c r="E227" s="163"/>
      <c r="F227" s="163"/>
      <c r="G227" s="163"/>
      <c r="H227" s="163"/>
      <c r="I227" s="163"/>
      <c r="J227" s="163"/>
      <c r="K227" s="163"/>
      <c r="L227" s="163"/>
      <c r="M227" s="163"/>
      <c r="N227" s="284">
        <f>BK227</f>
        <v>0</v>
      </c>
      <c r="O227" s="285"/>
      <c r="P227" s="285"/>
      <c r="Q227" s="285"/>
      <c r="R227" s="156"/>
      <c r="T227" s="157"/>
      <c r="U227" s="154"/>
      <c r="V227" s="154"/>
      <c r="W227" s="158">
        <f>SUM(W228:W237)</f>
        <v>0</v>
      </c>
      <c r="X227" s="154"/>
      <c r="Y227" s="158">
        <f>SUM(Y228:Y237)</f>
        <v>0.003484</v>
      </c>
      <c r="Z227" s="154"/>
      <c r="AA227" s="159">
        <f>SUM(AA228:AA237)</f>
        <v>0</v>
      </c>
      <c r="AR227" s="160" t="s">
        <v>134</v>
      </c>
      <c r="AT227" s="161" t="s">
        <v>78</v>
      </c>
      <c r="AU227" s="161" t="s">
        <v>84</v>
      </c>
      <c r="AY227" s="160" t="s">
        <v>155</v>
      </c>
      <c r="BK227" s="162">
        <f>SUM(BK228:BK237)</f>
        <v>0</v>
      </c>
    </row>
    <row r="228" spans="2:65" s="1" customFormat="1" ht="25.5" customHeight="1">
      <c r="B228" s="37"/>
      <c r="C228" s="164" t="s">
        <v>375</v>
      </c>
      <c r="D228" s="164" t="s">
        <v>156</v>
      </c>
      <c r="E228" s="165" t="s">
        <v>376</v>
      </c>
      <c r="F228" s="263" t="s">
        <v>377</v>
      </c>
      <c r="G228" s="263"/>
      <c r="H228" s="263"/>
      <c r="I228" s="263"/>
      <c r="J228" s="166" t="s">
        <v>171</v>
      </c>
      <c r="K228" s="167">
        <v>1</v>
      </c>
      <c r="L228" s="264">
        <v>0</v>
      </c>
      <c r="M228" s="265"/>
      <c r="N228" s="266">
        <f aca="true" t="shared" si="15" ref="N228:N233">ROUND(L228*K228,2)</f>
        <v>0</v>
      </c>
      <c r="O228" s="266"/>
      <c r="P228" s="266"/>
      <c r="Q228" s="266"/>
      <c r="R228" s="39"/>
      <c r="T228" s="168" t="s">
        <v>22</v>
      </c>
      <c r="U228" s="46" t="s">
        <v>46</v>
      </c>
      <c r="V228" s="38"/>
      <c r="W228" s="169">
        <f aca="true" t="shared" si="16" ref="W228:W233">V228*K228</f>
        <v>0</v>
      </c>
      <c r="X228" s="169">
        <v>0.00126</v>
      </c>
      <c r="Y228" s="169">
        <f aca="true" t="shared" si="17" ref="Y228:Y233">X228*K228</f>
        <v>0.00126</v>
      </c>
      <c r="Z228" s="169">
        <v>0</v>
      </c>
      <c r="AA228" s="170">
        <f aca="true" t="shared" si="18" ref="AA228:AA233">Z228*K228</f>
        <v>0</v>
      </c>
      <c r="AR228" s="21" t="s">
        <v>160</v>
      </c>
      <c r="AT228" s="21" t="s">
        <v>156</v>
      </c>
      <c r="AU228" s="21" t="s">
        <v>134</v>
      </c>
      <c r="AY228" s="21" t="s">
        <v>155</v>
      </c>
      <c r="BE228" s="107">
        <f aca="true" t="shared" si="19" ref="BE228:BE233">IF(U228="základní",N228,0)</f>
        <v>0</v>
      </c>
      <c r="BF228" s="107">
        <f aca="true" t="shared" si="20" ref="BF228:BF233">IF(U228="snížená",N228,0)</f>
        <v>0</v>
      </c>
      <c r="BG228" s="107">
        <f aca="true" t="shared" si="21" ref="BG228:BG233">IF(U228="zákl. přenesená",N228,0)</f>
        <v>0</v>
      </c>
      <c r="BH228" s="107">
        <f aca="true" t="shared" si="22" ref="BH228:BH233">IF(U228="sníž. přenesená",N228,0)</f>
        <v>0</v>
      </c>
      <c r="BI228" s="107">
        <f aca="true" t="shared" si="23" ref="BI228:BI233">IF(U228="nulová",N228,0)</f>
        <v>0</v>
      </c>
      <c r="BJ228" s="21" t="s">
        <v>134</v>
      </c>
      <c r="BK228" s="107">
        <f aca="true" t="shared" si="24" ref="BK228:BK233">ROUND(L228*K228,2)</f>
        <v>0</v>
      </c>
      <c r="BL228" s="21" t="s">
        <v>160</v>
      </c>
      <c r="BM228" s="21" t="s">
        <v>378</v>
      </c>
    </row>
    <row r="229" spans="2:65" s="1" customFormat="1" ht="25.5" customHeight="1">
      <c r="B229" s="37"/>
      <c r="C229" s="164" t="s">
        <v>379</v>
      </c>
      <c r="D229" s="164" t="s">
        <v>156</v>
      </c>
      <c r="E229" s="165" t="s">
        <v>380</v>
      </c>
      <c r="F229" s="263" t="s">
        <v>381</v>
      </c>
      <c r="G229" s="263"/>
      <c r="H229" s="263"/>
      <c r="I229" s="263"/>
      <c r="J229" s="166" t="s">
        <v>171</v>
      </c>
      <c r="K229" s="167">
        <v>1.1</v>
      </c>
      <c r="L229" s="264">
        <v>0</v>
      </c>
      <c r="M229" s="265"/>
      <c r="N229" s="266">
        <f t="shared" si="15"/>
        <v>0</v>
      </c>
      <c r="O229" s="266"/>
      <c r="P229" s="266"/>
      <c r="Q229" s="266"/>
      <c r="R229" s="39"/>
      <c r="T229" s="168" t="s">
        <v>22</v>
      </c>
      <c r="U229" s="46" t="s">
        <v>46</v>
      </c>
      <c r="V229" s="38"/>
      <c r="W229" s="169">
        <f t="shared" si="16"/>
        <v>0</v>
      </c>
      <c r="X229" s="169">
        <v>0.00029</v>
      </c>
      <c r="Y229" s="169">
        <f t="shared" si="17"/>
        <v>0.000319</v>
      </c>
      <c r="Z229" s="169">
        <v>0</v>
      </c>
      <c r="AA229" s="170">
        <f t="shared" si="18"/>
        <v>0</v>
      </c>
      <c r="AR229" s="21" t="s">
        <v>235</v>
      </c>
      <c r="AT229" s="21" t="s">
        <v>156</v>
      </c>
      <c r="AU229" s="21" t="s">
        <v>134</v>
      </c>
      <c r="AY229" s="21" t="s">
        <v>155</v>
      </c>
      <c r="BE229" s="107">
        <f t="shared" si="19"/>
        <v>0</v>
      </c>
      <c r="BF229" s="107">
        <f t="shared" si="20"/>
        <v>0</v>
      </c>
      <c r="BG229" s="107">
        <f t="shared" si="21"/>
        <v>0</v>
      </c>
      <c r="BH229" s="107">
        <f t="shared" si="22"/>
        <v>0</v>
      </c>
      <c r="BI229" s="107">
        <f t="shared" si="23"/>
        <v>0</v>
      </c>
      <c r="BJ229" s="21" t="s">
        <v>134</v>
      </c>
      <c r="BK229" s="107">
        <f t="shared" si="24"/>
        <v>0</v>
      </c>
      <c r="BL229" s="21" t="s">
        <v>235</v>
      </c>
      <c r="BM229" s="21" t="s">
        <v>382</v>
      </c>
    </row>
    <row r="230" spans="2:65" s="1" customFormat="1" ht="25.5" customHeight="1">
      <c r="B230" s="37"/>
      <c r="C230" s="164" t="s">
        <v>383</v>
      </c>
      <c r="D230" s="164" t="s">
        <v>156</v>
      </c>
      <c r="E230" s="165" t="s">
        <v>384</v>
      </c>
      <c r="F230" s="263" t="s">
        <v>385</v>
      </c>
      <c r="G230" s="263"/>
      <c r="H230" s="263"/>
      <c r="I230" s="263"/>
      <c r="J230" s="166" t="s">
        <v>171</v>
      </c>
      <c r="K230" s="167">
        <v>3.5</v>
      </c>
      <c r="L230" s="264">
        <v>0</v>
      </c>
      <c r="M230" s="265"/>
      <c r="N230" s="266">
        <f t="shared" si="15"/>
        <v>0</v>
      </c>
      <c r="O230" s="266"/>
      <c r="P230" s="266"/>
      <c r="Q230" s="266"/>
      <c r="R230" s="39"/>
      <c r="T230" s="168" t="s">
        <v>22</v>
      </c>
      <c r="U230" s="46" t="s">
        <v>46</v>
      </c>
      <c r="V230" s="38"/>
      <c r="W230" s="169">
        <f t="shared" si="16"/>
        <v>0</v>
      </c>
      <c r="X230" s="169">
        <v>0.00035</v>
      </c>
      <c r="Y230" s="169">
        <f t="shared" si="17"/>
        <v>0.001225</v>
      </c>
      <c r="Z230" s="169">
        <v>0</v>
      </c>
      <c r="AA230" s="170">
        <f t="shared" si="18"/>
        <v>0</v>
      </c>
      <c r="AR230" s="21" t="s">
        <v>235</v>
      </c>
      <c r="AT230" s="21" t="s">
        <v>156</v>
      </c>
      <c r="AU230" s="21" t="s">
        <v>134</v>
      </c>
      <c r="AY230" s="21" t="s">
        <v>155</v>
      </c>
      <c r="BE230" s="107">
        <f t="shared" si="19"/>
        <v>0</v>
      </c>
      <c r="BF230" s="107">
        <f t="shared" si="20"/>
        <v>0</v>
      </c>
      <c r="BG230" s="107">
        <f t="shared" si="21"/>
        <v>0</v>
      </c>
      <c r="BH230" s="107">
        <f t="shared" si="22"/>
        <v>0</v>
      </c>
      <c r="BI230" s="107">
        <f t="shared" si="23"/>
        <v>0</v>
      </c>
      <c r="BJ230" s="21" t="s">
        <v>134</v>
      </c>
      <c r="BK230" s="107">
        <f t="shared" si="24"/>
        <v>0</v>
      </c>
      <c r="BL230" s="21" t="s">
        <v>235</v>
      </c>
      <c r="BM230" s="21" t="s">
        <v>386</v>
      </c>
    </row>
    <row r="231" spans="2:65" s="1" customFormat="1" ht="16.5" customHeight="1">
      <c r="B231" s="37"/>
      <c r="C231" s="164" t="s">
        <v>387</v>
      </c>
      <c r="D231" s="164" t="s">
        <v>156</v>
      </c>
      <c r="E231" s="165" t="s">
        <v>388</v>
      </c>
      <c r="F231" s="263" t="s">
        <v>389</v>
      </c>
      <c r="G231" s="263"/>
      <c r="H231" s="263"/>
      <c r="I231" s="263"/>
      <c r="J231" s="166" t="s">
        <v>159</v>
      </c>
      <c r="K231" s="167">
        <v>1</v>
      </c>
      <c r="L231" s="264">
        <v>0</v>
      </c>
      <c r="M231" s="265"/>
      <c r="N231" s="266">
        <f t="shared" si="15"/>
        <v>0</v>
      </c>
      <c r="O231" s="266"/>
      <c r="P231" s="266"/>
      <c r="Q231" s="266"/>
      <c r="R231" s="39"/>
      <c r="T231" s="168" t="s">
        <v>22</v>
      </c>
      <c r="U231" s="46" t="s">
        <v>46</v>
      </c>
      <c r="V231" s="38"/>
      <c r="W231" s="169">
        <f t="shared" si="16"/>
        <v>0</v>
      </c>
      <c r="X231" s="169">
        <v>0.00034</v>
      </c>
      <c r="Y231" s="169">
        <f t="shared" si="17"/>
        <v>0.00034</v>
      </c>
      <c r="Z231" s="169">
        <v>0</v>
      </c>
      <c r="AA231" s="170">
        <f t="shared" si="18"/>
        <v>0</v>
      </c>
      <c r="AR231" s="21" t="s">
        <v>235</v>
      </c>
      <c r="AT231" s="21" t="s">
        <v>156</v>
      </c>
      <c r="AU231" s="21" t="s">
        <v>134</v>
      </c>
      <c r="AY231" s="21" t="s">
        <v>155</v>
      </c>
      <c r="BE231" s="107">
        <f t="shared" si="19"/>
        <v>0</v>
      </c>
      <c r="BF231" s="107">
        <f t="shared" si="20"/>
        <v>0</v>
      </c>
      <c r="BG231" s="107">
        <f t="shared" si="21"/>
        <v>0</v>
      </c>
      <c r="BH231" s="107">
        <f t="shared" si="22"/>
        <v>0</v>
      </c>
      <c r="BI231" s="107">
        <f t="shared" si="23"/>
        <v>0</v>
      </c>
      <c r="BJ231" s="21" t="s">
        <v>134</v>
      </c>
      <c r="BK231" s="107">
        <f t="shared" si="24"/>
        <v>0</v>
      </c>
      <c r="BL231" s="21" t="s">
        <v>235</v>
      </c>
      <c r="BM231" s="21" t="s">
        <v>390</v>
      </c>
    </row>
    <row r="232" spans="2:65" s="1" customFormat="1" ht="16.5" customHeight="1">
      <c r="B232" s="37"/>
      <c r="C232" s="164" t="s">
        <v>391</v>
      </c>
      <c r="D232" s="164" t="s">
        <v>156</v>
      </c>
      <c r="E232" s="165" t="s">
        <v>392</v>
      </c>
      <c r="F232" s="263" t="s">
        <v>393</v>
      </c>
      <c r="G232" s="263"/>
      <c r="H232" s="263"/>
      <c r="I232" s="263"/>
      <c r="J232" s="166" t="s">
        <v>159</v>
      </c>
      <c r="K232" s="167">
        <v>1</v>
      </c>
      <c r="L232" s="264">
        <v>0</v>
      </c>
      <c r="M232" s="265"/>
      <c r="N232" s="266">
        <f t="shared" si="15"/>
        <v>0</v>
      </c>
      <c r="O232" s="266"/>
      <c r="P232" s="266"/>
      <c r="Q232" s="266"/>
      <c r="R232" s="39"/>
      <c r="T232" s="168" t="s">
        <v>22</v>
      </c>
      <c r="U232" s="46" t="s">
        <v>46</v>
      </c>
      <c r="V232" s="38"/>
      <c r="W232" s="169">
        <f t="shared" si="16"/>
        <v>0</v>
      </c>
      <c r="X232" s="169">
        <v>0.00034</v>
      </c>
      <c r="Y232" s="169">
        <f t="shared" si="17"/>
        <v>0.00034</v>
      </c>
      <c r="Z232" s="169">
        <v>0</v>
      </c>
      <c r="AA232" s="170">
        <f t="shared" si="18"/>
        <v>0</v>
      </c>
      <c r="AR232" s="21" t="s">
        <v>235</v>
      </c>
      <c r="AT232" s="21" t="s">
        <v>156</v>
      </c>
      <c r="AU232" s="21" t="s">
        <v>134</v>
      </c>
      <c r="AY232" s="21" t="s">
        <v>155</v>
      </c>
      <c r="BE232" s="107">
        <f t="shared" si="19"/>
        <v>0</v>
      </c>
      <c r="BF232" s="107">
        <f t="shared" si="20"/>
        <v>0</v>
      </c>
      <c r="BG232" s="107">
        <f t="shared" si="21"/>
        <v>0</v>
      </c>
      <c r="BH232" s="107">
        <f t="shared" si="22"/>
        <v>0</v>
      </c>
      <c r="BI232" s="107">
        <f t="shared" si="23"/>
        <v>0</v>
      </c>
      <c r="BJ232" s="21" t="s">
        <v>134</v>
      </c>
      <c r="BK232" s="107">
        <f t="shared" si="24"/>
        <v>0</v>
      </c>
      <c r="BL232" s="21" t="s">
        <v>235</v>
      </c>
      <c r="BM232" s="21" t="s">
        <v>394</v>
      </c>
    </row>
    <row r="233" spans="2:65" s="1" customFormat="1" ht="25.5" customHeight="1">
      <c r="B233" s="37"/>
      <c r="C233" s="164" t="s">
        <v>395</v>
      </c>
      <c r="D233" s="164" t="s">
        <v>156</v>
      </c>
      <c r="E233" s="165" t="s">
        <v>396</v>
      </c>
      <c r="F233" s="263" t="s">
        <v>397</v>
      </c>
      <c r="G233" s="263"/>
      <c r="H233" s="263"/>
      <c r="I233" s="263"/>
      <c r="J233" s="166" t="s">
        <v>171</v>
      </c>
      <c r="K233" s="167">
        <v>5.6</v>
      </c>
      <c r="L233" s="264">
        <v>0</v>
      </c>
      <c r="M233" s="265"/>
      <c r="N233" s="266">
        <f t="shared" si="15"/>
        <v>0</v>
      </c>
      <c r="O233" s="266"/>
      <c r="P233" s="266"/>
      <c r="Q233" s="266"/>
      <c r="R233" s="39"/>
      <c r="T233" s="168" t="s">
        <v>22</v>
      </c>
      <c r="U233" s="46" t="s">
        <v>46</v>
      </c>
      <c r="V233" s="38"/>
      <c r="W233" s="169">
        <f t="shared" si="16"/>
        <v>0</v>
      </c>
      <c r="X233" s="169">
        <v>0</v>
      </c>
      <c r="Y233" s="169">
        <f t="shared" si="17"/>
        <v>0</v>
      </c>
      <c r="Z233" s="169">
        <v>0</v>
      </c>
      <c r="AA233" s="170">
        <f t="shared" si="18"/>
        <v>0</v>
      </c>
      <c r="AR233" s="21" t="s">
        <v>235</v>
      </c>
      <c r="AT233" s="21" t="s">
        <v>156</v>
      </c>
      <c r="AU233" s="21" t="s">
        <v>134</v>
      </c>
      <c r="AY233" s="21" t="s">
        <v>155</v>
      </c>
      <c r="BE233" s="107">
        <f t="shared" si="19"/>
        <v>0</v>
      </c>
      <c r="BF233" s="107">
        <f t="shared" si="20"/>
        <v>0</v>
      </c>
      <c r="BG233" s="107">
        <f t="shared" si="21"/>
        <v>0</v>
      </c>
      <c r="BH233" s="107">
        <f t="shared" si="22"/>
        <v>0</v>
      </c>
      <c r="BI233" s="107">
        <f t="shared" si="23"/>
        <v>0</v>
      </c>
      <c r="BJ233" s="21" t="s">
        <v>134</v>
      </c>
      <c r="BK233" s="107">
        <f t="shared" si="24"/>
        <v>0</v>
      </c>
      <c r="BL233" s="21" t="s">
        <v>235</v>
      </c>
      <c r="BM233" s="21" t="s">
        <v>398</v>
      </c>
    </row>
    <row r="234" spans="2:51" s="10" customFormat="1" ht="16.5" customHeight="1">
      <c r="B234" s="171"/>
      <c r="C234" s="172"/>
      <c r="D234" s="172"/>
      <c r="E234" s="173" t="s">
        <v>22</v>
      </c>
      <c r="F234" s="267" t="s">
        <v>399</v>
      </c>
      <c r="G234" s="268"/>
      <c r="H234" s="268"/>
      <c r="I234" s="268"/>
      <c r="J234" s="172"/>
      <c r="K234" s="174">
        <v>5.6</v>
      </c>
      <c r="L234" s="172"/>
      <c r="M234" s="172"/>
      <c r="N234" s="172"/>
      <c r="O234" s="172"/>
      <c r="P234" s="172"/>
      <c r="Q234" s="172"/>
      <c r="R234" s="175"/>
      <c r="T234" s="176"/>
      <c r="U234" s="172"/>
      <c r="V234" s="172"/>
      <c r="W234" s="172"/>
      <c r="X234" s="172"/>
      <c r="Y234" s="172"/>
      <c r="Z234" s="172"/>
      <c r="AA234" s="177"/>
      <c r="AT234" s="178" t="s">
        <v>167</v>
      </c>
      <c r="AU234" s="178" t="s">
        <v>134</v>
      </c>
      <c r="AV234" s="10" t="s">
        <v>134</v>
      </c>
      <c r="AW234" s="10" t="s">
        <v>36</v>
      </c>
      <c r="AX234" s="10" t="s">
        <v>84</v>
      </c>
      <c r="AY234" s="178" t="s">
        <v>155</v>
      </c>
    </row>
    <row r="235" spans="2:65" s="1" customFormat="1" ht="16.5" customHeight="1">
      <c r="B235" s="37"/>
      <c r="C235" s="164" t="s">
        <v>400</v>
      </c>
      <c r="D235" s="164" t="s">
        <v>156</v>
      </c>
      <c r="E235" s="165" t="s">
        <v>401</v>
      </c>
      <c r="F235" s="263" t="s">
        <v>402</v>
      </c>
      <c r="G235" s="263"/>
      <c r="H235" s="263"/>
      <c r="I235" s="263"/>
      <c r="J235" s="166" t="s">
        <v>316</v>
      </c>
      <c r="K235" s="167">
        <v>1</v>
      </c>
      <c r="L235" s="264">
        <v>0</v>
      </c>
      <c r="M235" s="265"/>
      <c r="N235" s="266">
        <f>ROUND(L235*K235,2)</f>
        <v>0</v>
      </c>
      <c r="O235" s="266"/>
      <c r="P235" s="266"/>
      <c r="Q235" s="266"/>
      <c r="R235" s="39"/>
      <c r="T235" s="168" t="s">
        <v>22</v>
      </c>
      <c r="U235" s="46" t="s">
        <v>46</v>
      </c>
      <c r="V235" s="38"/>
      <c r="W235" s="169">
        <f>V235*K235</f>
        <v>0</v>
      </c>
      <c r="X235" s="169">
        <v>0</v>
      </c>
      <c r="Y235" s="169">
        <f>X235*K235</f>
        <v>0</v>
      </c>
      <c r="Z235" s="169">
        <v>0</v>
      </c>
      <c r="AA235" s="170">
        <f>Z235*K235</f>
        <v>0</v>
      </c>
      <c r="AR235" s="21" t="s">
        <v>235</v>
      </c>
      <c r="AT235" s="21" t="s">
        <v>156</v>
      </c>
      <c r="AU235" s="21" t="s">
        <v>134</v>
      </c>
      <c r="AY235" s="21" t="s">
        <v>155</v>
      </c>
      <c r="BE235" s="107">
        <f>IF(U235="základní",N235,0)</f>
        <v>0</v>
      </c>
      <c r="BF235" s="107">
        <f>IF(U235="snížená",N235,0)</f>
        <v>0</v>
      </c>
      <c r="BG235" s="107">
        <f>IF(U235="zákl. přenesená",N235,0)</f>
        <v>0</v>
      </c>
      <c r="BH235" s="107">
        <f>IF(U235="sníž. přenesená",N235,0)</f>
        <v>0</v>
      </c>
      <c r="BI235" s="107">
        <f>IF(U235="nulová",N235,0)</f>
        <v>0</v>
      </c>
      <c r="BJ235" s="21" t="s">
        <v>134</v>
      </c>
      <c r="BK235" s="107">
        <f>ROUND(L235*K235,2)</f>
        <v>0</v>
      </c>
      <c r="BL235" s="21" t="s">
        <v>235</v>
      </c>
      <c r="BM235" s="21" t="s">
        <v>403</v>
      </c>
    </row>
    <row r="236" spans="2:65" s="1" customFormat="1" ht="16.5" customHeight="1">
      <c r="B236" s="37"/>
      <c r="C236" s="164" t="s">
        <v>404</v>
      </c>
      <c r="D236" s="164" t="s">
        <v>156</v>
      </c>
      <c r="E236" s="165" t="s">
        <v>405</v>
      </c>
      <c r="F236" s="263" t="s">
        <v>406</v>
      </c>
      <c r="G236" s="263"/>
      <c r="H236" s="263"/>
      <c r="I236" s="263"/>
      <c r="J236" s="166" t="s">
        <v>316</v>
      </c>
      <c r="K236" s="167">
        <v>1</v>
      </c>
      <c r="L236" s="264">
        <v>0</v>
      </c>
      <c r="M236" s="265"/>
      <c r="N236" s="266">
        <f>ROUND(L236*K236,2)</f>
        <v>0</v>
      </c>
      <c r="O236" s="266"/>
      <c r="P236" s="266"/>
      <c r="Q236" s="266"/>
      <c r="R236" s="39"/>
      <c r="T236" s="168" t="s">
        <v>22</v>
      </c>
      <c r="U236" s="46" t="s">
        <v>46</v>
      </c>
      <c r="V236" s="38"/>
      <c r="W236" s="169">
        <f>V236*K236</f>
        <v>0</v>
      </c>
      <c r="X236" s="169">
        <v>0</v>
      </c>
      <c r="Y236" s="169">
        <f>X236*K236</f>
        <v>0</v>
      </c>
      <c r="Z236" s="169">
        <v>0</v>
      </c>
      <c r="AA236" s="170">
        <f>Z236*K236</f>
        <v>0</v>
      </c>
      <c r="AR236" s="21" t="s">
        <v>235</v>
      </c>
      <c r="AT236" s="21" t="s">
        <v>156</v>
      </c>
      <c r="AU236" s="21" t="s">
        <v>134</v>
      </c>
      <c r="AY236" s="21" t="s">
        <v>155</v>
      </c>
      <c r="BE236" s="107">
        <f>IF(U236="základní",N236,0)</f>
        <v>0</v>
      </c>
      <c r="BF236" s="107">
        <f>IF(U236="snížená",N236,0)</f>
        <v>0</v>
      </c>
      <c r="BG236" s="107">
        <f>IF(U236="zákl. přenesená",N236,0)</f>
        <v>0</v>
      </c>
      <c r="BH236" s="107">
        <f>IF(U236="sníž. přenesená",N236,0)</f>
        <v>0</v>
      </c>
      <c r="BI236" s="107">
        <f>IF(U236="nulová",N236,0)</f>
        <v>0</v>
      </c>
      <c r="BJ236" s="21" t="s">
        <v>134</v>
      </c>
      <c r="BK236" s="107">
        <f>ROUND(L236*K236,2)</f>
        <v>0</v>
      </c>
      <c r="BL236" s="21" t="s">
        <v>235</v>
      </c>
      <c r="BM236" s="21" t="s">
        <v>407</v>
      </c>
    </row>
    <row r="237" spans="2:65" s="1" customFormat="1" ht="25.5" customHeight="1">
      <c r="B237" s="37"/>
      <c r="C237" s="164" t="s">
        <v>408</v>
      </c>
      <c r="D237" s="164" t="s">
        <v>156</v>
      </c>
      <c r="E237" s="165" t="s">
        <v>409</v>
      </c>
      <c r="F237" s="263" t="s">
        <v>410</v>
      </c>
      <c r="G237" s="263"/>
      <c r="H237" s="263"/>
      <c r="I237" s="263"/>
      <c r="J237" s="166" t="s">
        <v>330</v>
      </c>
      <c r="K237" s="167">
        <v>0.002</v>
      </c>
      <c r="L237" s="264">
        <v>0</v>
      </c>
      <c r="M237" s="265"/>
      <c r="N237" s="266">
        <f>ROUND(L237*K237,2)</f>
        <v>0</v>
      </c>
      <c r="O237" s="266"/>
      <c r="P237" s="266"/>
      <c r="Q237" s="266"/>
      <c r="R237" s="39"/>
      <c r="T237" s="168" t="s">
        <v>22</v>
      </c>
      <c r="U237" s="46" t="s">
        <v>46</v>
      </c>
      <c r="V237" s="38"/>
      <c r="W237" s="169">
        <f>V237*K237</f>
        <v>0</v>
      </c>
      <c r="X237" s="169">
        <v>0</v>
      </c>
      <c r="Y237" s="169">
        <f>X237*K237</f>
        <v>0</v>
      </c>
      <c r="Z237" s="169">
        <v>0</v>
      </c>
      <c r="AA237" s="170">
        <f>Z237*K237</f>
        <v>0</v>
      </c>
      <c r="AR237" s="21" t="s">
        <v>235</v>
      </c>
      <c r="AT237" s="21" t="s">
        <v>156</v>
      </c>
      <c r="AU237" s="21" t="s">
        <v>134</v>
      </c>
      <c r="AY237" s="21" t="s">
        <v>155</v>
      </c>
      <c r="BE237" s="107">
        <f>IF(U237="základní",N237,0)</f>
        <v>0</v>
      </c>
      <c r="BF237" s="107">
        <f>IF(U237="snížená",N237,0)</f>
        <v>0</v>
      </c>
      <c r="BG237" s="107">
        <f>IF(U237="zákl. přenesená",N237,0)</f>
        <v>0</v>
      </c>
      <c r="BH237" s="107">
        <f>IF(U237="sníž. přenesená",N237,0)</f>
        <v>0</v>
      </c>
      <c r="BI237" s="107">
        <f>IF(U237="nulová",N237,0)</f>
        <v>0</v>
      </c>
      <c r="BJ237" s="21" t="s">
        <v>134</v>
      </c>
      <c r="BK237" s="107">
        <f>ROUND(L237*K237,2)</f>
        <v>0</v>
      </c>
      <c r="BL237" s="21" t="s">
        <v>235</v>
      </c>
      <c r="BM237" s="21" t="s">
        <v>411</v>
      </c>
    </row>
    <row r="238" spans="2:63" s="9" customFormat="1" ht="29.85" customHeight="1">
      <c r="B238" s="153"/>
      <c r="C238" s="154"/>
      <c r="D238" s="163" t="s">
        <v>117</v>
      </c>
      <c r="E238" s="163"/>
      <c r="F238" s="163"/>
      <c r="G238" s="163"/>
      <c r="H238" s="163"/>
      <c r="I238" s="163"/>
      <c r="J238" s="163"/>
      <c r="K238" s="163"/>
      <c r="L238" s="163"/>
      <c r="M238" s="163"/>
      <c r="N238" s="284">
        <f>BK238</f>
        <v>0</v>
      </c>
      <c r="O238" s="285"/>
      <c r="P238" s="285"/>
      <c r="Q238" s="285"/>
      <c r="R238" s="156"/>
      <c r="T238" s="157"/>
      <c r="U238" s="154"/>
      <c r="V238" s="154"/>
      <c r="W238" s="158">
        <f>SUM(W239:W247)</f>
        <v>0</v>
      </c>
      <c r="X238" s="154"/>
      <c r="Y238" s="158">
        <f>SUM(Y239:Y247)</f>
        <v>0.00966</v>
      </c>
      <c r="Z238" s="154"/>
      <c r="AA238" s="159">
        <f>SUM(AA239:AA247)</f>
        <v>0</v>
      </c>
      <c r="AR238" s="160" t="s">
        <v>134</v>
      </c>
      <c r="AT238" s="161" t="s">
        <v>78</v>
      </c>
      <c r="AU238" s="161" t="s">
        <v>84</v>
      </c>
      <c r="AY238" s="160" t="s">
        <v>155</v>
      </c>
      <c r="BK238" s="162">
        <f>SUM(BK239:BK247)</f>
        <v>0</v>
      </c>
    </row>
    <row r="239" spans="2:65" s="1" customFormat="1" ht="25.5" customHeight="1">
      <c r="B239" s="37"/>
      <c r="C239" s="164" t="s">
        <v>412</v>
      </c>
      <c r="D239" s="164" t="s">
        <v>156</v>
      </c>
      <c r="E239" s="165" t="s">
        <v>413</v>
      </c>
      <c r="F239" s="263" t="s">
        <v>414</v>
      </c>
      <c r="G239" s="263"/>
      <c r="H239" s="263"/>
      <c r="I239" s="263"/>
      <c r="J239" s="166" t="s">
        <v>171</v>
      </c>
      <c r="K239" s="167">
        <v>9</v>
      </c>
      <c r="L239" s="264">
        <v>0</v>
      </c>
      <c r="M239" s="265"/>
      <c r="N239" s="266">
        <f aca="true" t="shared" si="25" ref="N239:N247">ROUND(L239*K239,2)</f>
        <v>0</v>
      </c>
      <c r="O239" s="266"/>
      <c r="P239" s="266"/>
      <c r="Q239" s="266"/>
      <c r="R239" s="39"/>
      <c r="T239" s="168" t="s">
        <v>22</v>
      </c>
      <c r="U239" s="46" t="s">
        <v>46</v>
      </c>
      <c r="V239" s="38"/>
      <c r="W239" s="169">
        <f aca="true" t="shared" si="26" ref="W239:W247">V239*K239</f>
        <v>0</v>
      </c>
      <c r="X239" s="169">
        <v>0.0004</v>
      </c>
      <c r="Y239" s="169">
        <f aca="true" t="shared" si="27" ref="Y239:Y247">X239*K239</f>
        <v>0.0036000000000000003</v>
      </c>
      <c r="Z239" s="169">
        <v>0</v>
      </c>
      <c r="AA239" s="170">
        <f aca="true" t="shared" si="28" ref="AA239:AA247">Z239*K239</f>
        <v>0</v>
      </c>
      <c r="AR239" s="21" t="s">
        <v>235</v>
      </c>
      <c r="AT239" s="21" t="s">
        <v>156</v>
      </c>
      <c r="AU239" s="21" t="s">
        <v>134</v>
      </c>
      <c r="AY239" s="21" t="s">
        <v>155</v>
      </c>
      <c r="BE239" s="107">
        <f aca="true" t="shared" si="29" ref="BE239:BE247">IF(U239="základní",N239,0)</f>
        <v>0</v>
      </c>
      <c r="BF239" s="107">
        <f aca="true" t="shared" si="30" ref="BF239:BF247">IF(U239="snížená",N239,0)</f>
        <v>0</v>
      </c>
      <c r="BG239" s="107">
        <f aca="true" t="shared" si="31" ref="BG239:BG247">IF(U239="zákl. přenesená",N239,0)</f>
        <v>0</v>
      </c>
      <c r="BH239" s="107">
        <f aca="true" t="shared" si="32" ref="BH239:BH247">IF(U239="sníž. přenesená",N239,0)</f>
        <v>0</v>
      </c>
      <c r="BI239" s="107">
        <f aca="true" t="shared" si="33" ref="BI239:BI247">IF(U239="nulová",N239,0)</f>
        <v>0</v>
      </c>
      <c r="BJ239" s="21" t="s">
        <v>134</v>
      </c>
      <c r="BK239" s="107">
        <f aca="true" t="shared" si="34" ref="BK239:BK247">ROUND(L239*K239,2)</f>
        <v>0</v>
      </c>
      <c r="BL239" s="21" t="s">
        <v>235</v>
      </c>
      <c r="BM239" s="21" t="s">
        <v>415</v>
      </c>
    </row>
    <row r="240" spans="2:65" s="1" customFormat="1" ht="38.25" customHeight="1">
      <c r="B240" s="37"/>
      <c r="C240" s="164" t="s">
        <v>416</v>
      </c>
      <c r="D240" s="164" t="s">
        <v>156</v>
      </c>
      <c r="E240" s="165" t="s">
        <v>417</v>
      </c>
      <c r="F240" s="263" t="s">
        <v>418</v>
      </c>
      <c r="G240" s="263"/>
      <c r="H240" s="263"/>
      <c r="I240" s="263"/>
      <c r="J240" s="166" t="s">
        <v>171</v>
      </c>
      <c r="K240" s="167">
        <v>4</v>
      </c>
      <c r="L240" s="264">
        <v>0</v>
      </c>
      <c r="M240" s="265"/>
      <c r="N240" s="266">
        <f t="shared" si="25"/>
        <v>0</v>
      </c>
      <c r="O240" s="266"/>
      <c r="P240" s="266"/>
      <c r="Q240" s="266"/>
      <c r="R240" s="39"/>
      <c r="T240" s="168" t="s">
        <v>22</v>
      </c>
      <c r="U240" s="46" t="s">
        <v>46</v>
      </c>
      <c r="V240" s="38"/>
      <c r="W240" s="169">
        <f t="shared" si="26"/>
        <v>0</v>
      </c>
      <c r="X240" s="169">
        <v>5E-05</v>
      </c>
      <c r="Y240" s="169">
        <f t="shared" si="27"/>
        <v>0.0002</v>
      </c>
      <c r="Z240" s="169">
        <v>0</v>
      </c>
      <c r="AA240" s="170">
        <f t="shared" si="28"/>
        <v>0</v>
      </c>
      <c r="AR240" s="21" t="s">
        <v>235</v>
      </c>
      <c r="AT240" s="21" t="s">
        <v>156</v>
      </c>
      <c r="AU240" s="21" t="s">
        <v>134</v>
      </c>
      <c r="AY240" s="21" t="s">
        <v>155</v>
      </c>
      <c r="BE240" s="107">
        <f t="shared" si="29"/>
        <v>0</v>
      </c>
      <c r="BF240" s="107">
        <f t="shared" si="30"/>
        <v>0</v>
      </c>
      <c r="BG240" s="107">
        <f t="shared" si="31"/>
        <v>0</v>
      </c>
      <c r="BH240" s="107">
        <f t="shared" si="32"/>
        <v>0</v>
      </c>
      <c r="BI240" s="107">
        <f t="shared" si="33"/>
        <v>0</v>
      </c>
      <c r="BJ240" s="21" t="s">
        <v>134</v>
      </c>
      <c r="BK240" s="107">
        <f t="shared" si="34"/>
        <v>0</v>
      </c>
      <c r="BL240" s="21" t="s">
        <v>235</v>
      </c>
      <c r="BM240" s="21" t="s">
        <v>419</v>
      </c>
    </row>
    <row r="241" spans="2:65" s="1" customFormat="1" ht="38.25" customHeight="1">
      <c r="B241" s="37"/>
      <c r="C241" s="164" t="s">
        <v>420</v>
      </c>
      <c r="D241" s="164" t="s">
        <v>156</v>
      </c>
      <c r="E241" s="165" t="s">
        <v>421</v>
      </c>
      <c r="F241" s="263" t="s">
        <v>422</v>
      </c>
      <c r="G241" s="263"/>
      <c r="H241" s="263"/>
      <c r="I241" s="263"/>
      <c r="J241" s="166" t="s">
        <v>171</v>
      </c>
      <c r="K241" s="167">
        <v>5</v>
      </c>
      <c r="L241" s="264">
        <v>0</v>
      </c>
      <c r="M241" s="265"/>
      <c r="N241" s="266">
        <f t="shared" si="25"/>
        <v>0</v>
      </c>
      <c r="O241" s="266"/>
      <c r="P241" s="266"/>
      <c r="Q241" s="266"/>
      <c r="R241" s="39"/>
      <c r="T241" s="168" t="s">
        <v>22</v>
      </c>
      <c r="U241" s="46" t="s">
        <v>46</v>
      </c>
      <c r="V241" s="38"/>
      <c r="W241" s="169">
        <f t="shared" si="26"/>
        <v>0</v>
      </c>
      <c r="X241" s="169">
        <v>7E-05</v>
      </c>
      <c r="Y241" s="169">
        <f t="shared" si="27"/>
        <v>0.00034999999999999994</v>
      </c>
      <c r="Z241" s="169">
        <v>0</v>
      </c>
      <c r="AA241" s="170">
        <f t="shared" si="28"/>
        <v>0</v>
      </c>
      <c r="AR241" s="21" t="s">
        <v>235</v>
      </c>
      <c r="AT241" s="21" t="s">
        <v>156</v>
      </c>
      <c r="AU241" s="21" t="s">
        <v>134</v>
      </c>
      <c r="AY241" s="21" t="s">
        <v>155</v>
      </c>
      <c r="BE241" s="107">
        <f t="shared" si="29"/>
        <v>0</v>
      </c>
      <c r="BF241" s="107">
        <f t="shared" si="30"/>
        <v>0</v>
      </c>
      <c r="BG241" s="107">
        <f t="shared" si="31"/>
        <v>0</v>
      </c>
      <c r="BH241" s="107">
        <f t="shared" si="32"/>
        <v>0</v>
      </c>
      <c r="BI241" s="107">
        <f t="shared" si="33"/>
        <v>0</v>
      </c>
      <c r="BJ241" s="21" t="s">
        <v>134</v>
      </c>
      <c r="BK241" s="107">
        <f t="shared" si="34"/>
        <v>0</v>
      </c>
      <c r="BL241" s="21" t="s">
        <v>235</v>
      </c>
      <c r="BM241" s="21" t="s">
        <v>423</v>
      </c>
    </row>
    <row r="242" spans="2:65" s="1" customFormat="1" ht="16.5" customHeight="1">
      <c r="B242" s="37"/>
      <c r="C242" s="164" t="s">
        <v>424</v>
      </c>
      <c r="D242" s="164" t="s">
        <v>156</v>
      </c>
      <c r="E242" s="165" t="s">
        <v>425</v>
      </c>
      <c r="F242" s="263" t="s">
        <v>426</v>
      </c>
      <c r="G242" s="263"/>
      <c r="H242" s="263"/>
      <c r="I242" s="263"/>
      <c r="J242" s="166" t="s">
        <v>159</v>
      </c>
      <c r="K242" s="167">
        <v>3</v>
      </c>
      <c r="L242" s="264">
        <v>0</v>
      </c>
      <c r="M242" s="265"/>
      <c r="N242" s="266">
        <f t="shared" si="25"/>
        <v>0</v>
      </c>
      <c r="O242" s="266"/>
      <c r="P242" s="266"/>
      <c r="Q242" s="266"/>
      <c r="R242" s="39"/>
      <c r="T242" s="168" t="s">
        <v>22</v>
      </c>
      <c r="U242" s="46" t="s">
        <v>46</v>
      </c>
      <c r="V242" s="38"/>
      <c r="W242" s="169">
        <f t="shared" si="26"/>
        <v>0</v>
      </c>
      <c r="X242" s="169">
        <v>0.0006</v>
      </c>
      <c r="Y242" s="169">
        <f t="shared" si="27"/>
        <v>0.0018</v>
      </c>
      <c r="Z242" s="169">
        <v>0</v>
      </c>
      <c r="AA242" s="170">
        <f t="shared" si="28"/>
        <v>0</v>
      </c>
      <c r="AR242" s="21" t="s">
        <v>235</v>
      </c>
      <c r="AT242" s="21" t="s">
        <v>156</v>
      </c>
      <c r="AU242" s="21" t="s">
        <v>134</v>
      </c>
      <c r="AY242" s="21" t="s">
        <v>155</v>
      </c>
      <c r="BE242" s="107">
        <f t="shared" si="29"/>
        <v>0</v>
      </c>
      <c r="BF242" s="107">
        <f t="shared" si="30"/>
        <v>0</v>
      </c>
      <c r="BG242" s="107">
        <f t="shared" si="31"/>
        <v>0</v>
      </c>
      <c r="BH242" s="107">
        <f t="shared" si="32"/>
        <v>0</v>
      </c>
      <c r="BI242" s="107">
        <f t="shared" si="33"/>
        <v>0</v>
      </c>
      <c r="BJ242" s="21" t="s">
        <v>134</v>
      </c>
      <c r="BK242" s="107">
        <f t="shared" si="34"/>
        <v>0</v>
      </c>
      <c r="BL242" s="21" t="s">
        <v>235</v>
      </c>
      <c r="BM242" s="21" t="s">
        <v>427</v>
      </c>
    </row>
    <row r="243" spans="2:65" s="1" customFormat="1" ht="25.5" customHeight="1">
      <c r="B243" s="37"/>
      <c r="C243" s="164" t="s">
        <v>428</v>
      </c>
      <c r="D243" s="164" t="s">
        <v>156</v>
      </c>
      <c r="E243" s="165" t="s">
        <v>429</v>
      </c>
      <c r="F243" s="263" t="s">
        <v>430</v>
      </c>
      <c r="G243" s="263"/>
      <c r="H243" s="263"/>
      <c r="I243" s="263"/>
      <c r="J243" s="166" t="s">
        <v>171</v>
      </c>
      <c r="K243" s="167">
        <v>9</v>
      </c>
      <c r="L243" s="264">
        <v>0</v>
      </c>
      <c r="M243" s="265"/>
      <c r="N243" s="266">
        <f t="shared" si="25"/>
        <v>0</v>
      </c>
      <c r="O243" s="266"/>
      <c r="P243" s="266"/>
      <c r="Q243" s="266"/>
      <c r="R243" s="39"/>
      <c r="T243" s="168" t="s">
        <v>22</v>
      </c>
      <c r="U243" s="46" t="s">
        <v>46</v>
      </c>
      <c r="V243" s="38"/>
      <c r="W243" s="169">
        <f t="shared" si="26"/>
        <v>0</v>
      </c>
      <c r="X243" s="169">
        <v>0.0004</v>
      </c>
      <c r="Y243" s="169">
        <f t="shared" si="27"/>
        <v>0.0036000000000000003</v>
      </c>
      <c r="Z243" s="169">
        <v>0</v>
      </c>
      <c r="AA243" s="170">
        <f t="shared" si="28"/>
        <v>0</v>
      </c>
      <c r="AR243" s="21" t="s">
        <v>235</v>
      </c>
      <c r="AT243" s="21" t="s">
        <v>156</v>
      </c>
      <c r="AU243" s="21" t="s">
        <v>134</v>
      </c>
      <c r="AY243" s="21" t="s">
        <v>155</v>
      </c>
      <c r="BE243" s="107">
        <f t="shared" si="29"/>
        <v>0</v>
      </c>
      <c r="BF243" s="107">
        <f t="shared" si="30"/>
        <v>0</v>
      </c>
      <c r="BG243" s="107">
        <f t="shared" si="31"/>
        <v>0</v>
      </c>
      <c r="BH243" s="107">
        <f t="shared" si="32"/>
        <v>0</v>
      </c>
      <c r="BI243" s="107">
        <f t="shared" si="33"/>
        <v>0</v>
      </c>
      <c r="BJ243" s="21" t="s">
        <v>134</v>
      </c>
      <c r="BK243" s="107">
        <f t="shared" si="34"/>
        <v>0</v>
      </c>
      <c r="BL243" s="21" t="s">
        <v>235</v>
      </c>
      <c r="BM243" s="21" t="s">
        <v>431</v>
      </c>
    </row>
    <row r="244" spans="2:65" s="1" customFormat="1" ht="25.5" customHeight="1">
      <c r="B244" s="37"/>
      <c r="C244" s="164" t="s">
        <v>432</v>
      </c>
      <c r="D244" s="164" t="s">
        <v>156</v>
      </c>
      <c r="E244" s="165" t="s">
        <v>433</v>
      </c>
      <c r="F244" s="263" t="s">
        <v>434</v>
      </c>
      <c r="G244" s="263"/>
      <c r="H244" s="263"/>
      <c r="I244" s="263"/>
      <c r="J244" s="166" t="s">
        <v>171</v>
      </c>
      <c r="K244" s="167">
        <v>9</v>
      </c>
      <c r="L244" s="264">
        <v>0</v>
      </c>
      <c r="M244" s="265"/>
      <c r="N244" s="266">
        <f t="shared" si="25"/>
        <v>0</v>
      </c>
      <c r="O244" s="266"/>
      <c r="P244" s="266"/>
      <c r="Q244" s="266"/>
      <c r="R244" s="39"/>
      <c r="T244" s="168" t="s">
        <v>22</v>
      </c>
      <c r="U244" s="46" t="s">
        <v>46</v>
      </c>
      <c r="V244" s="38"/>
      <c r="W244" s="169">
        <f t="shared" si="26"/>
        <v>0</v>
      </c>
      <c r="X244" s="169">
        <v>1E-05</v>
      </c>
      <c r="Y244" s="169">
        <f t="shared" si="27"/>
        <v>9E-05</v>
      </c>
      <c r="Z244" s="169">
        <v>0</v>
      </c>
      <c r="AA244" s="170">
        <f t="shared" si="28"/>
        <v>0</v>
      </c>
      <c r="AR244" s="21" t="s">
        <v>235</v>
      </c>
      <c r="AT244" s="21" t="s">
        <v>156</v>
      </c>
      <c r="AU244" s="21" t="s">
        <v>134</v>
      </c>
      <c r="AY244" s="21" t="s">
        <v>155</v>
      </c>
      <c r="BE244" s="107">
        <f t="shared" si="29"/>
        <v>0</v>
      </c>
      <c r="BF244" s="107">
        <f t="shared" si="30"/>
        <v>0</v>
      </c>
      <c r="BG244" s="107">
        <f t="shared" si="31"/>
        <v>0</v>
      </c>
      <c r="BH244" s="107">
        <f t="shared" si="32"/>
        <v>0</v>
      </c>
      <c r="BI244" s="107">
        <f t="shared" si="33"/>
        <v>0</v>
      </c>
      <c r="BJ244" s="21" t="s">
        <v>134</v>
      </c>
      <c r="BK244" s="107">
        <f t="shared" si="34"/>
        <v>0</v>
      </c>
      <c r="BL244" s="21" t="s">
        <v>235</v>
      </c>
      <c r="BM244" s="21" t="s">
        <v>435</v>
      </c>
    </row>
    <row r="245" spans="2:65" s="1" customFormat="1" ht="16.5" customHeight="1">
      <c r="B245" s="37"/>
      <c r="C245" s="164" t="s">
        <v>436</v>
      </c>
      <c r="D245" s="164" t="s">
        <v>156</v>
      </c>
      <c r="E245" s="165" t="s">
        <v>437</v>
      </c>
      <c r="F245" s="263" t="s">
        <v>406</v>
      </c>
      <c r="G245" s="263"/>
      <c r="H245" s="263"/>
      <c r="I245" s="263"/>
      <c r="J245" s="166" t="s">
        <v>316</v>
      </c>
      <c r="K245" s="167">
        <v>1</v>
      </c>
      <c r="L245" s="264">
        <v>0</v>
      </c>
      <c r="M245" s="265"/>
      <c r="N245" s="266">
        <f t="shared" si="25"/>
        <v>0</v>
      </c>
      <c r="O245" s="266"/>
      <c r="P245" s="266"/>
      <c r="Q245" s="266"/>
      <c r="R245" s="39"/>
      <c r="T245" s="168" t="s">
        <v>22</v>
      </c>
      <c r="U245" s="46" t="s">
        <v>46</v>
      </c>
      <c r="V245" s="38"/>
      <c r="W245" s="169">
        <f t="shared" si="26"/>
        <v>0</v>
      </c>
      <c r="X245" s="169">
        <v>1E-05</v>
      </c>
      <c r="Y245" s="169">
        <f t="shared" si="27"/>
        <v>1E-05</v>
      </c>
      <c r="Z245" s="169">
        <v>0</v>
      </c>
      <c r="AA245" s="170">
        <f t="shared" si="28"/>
        <v>0</v>
      </c>
      <c r="AR245" s="21" t="s">
        <v>235</v>
      </c>
      <c r="AT245" s="21" t="s">
        <v>156</v>
      </c>
      <c r="AU245" s="21" t="s">
        <v>134</v>
      </c>
      <c r="AY245" s="21" t="s">
        <v>155</v>
      </c>
      <c r="BE245" s="107">
        <f t="shared" si="29"/>
        <v>0</v>
      </c>
      <c r="BF245" s="107">
        <f t="shared" si="30"/>
        <v>0</v>
      </c>
      <c r="BG245" s="107">
        <f t="shared" si="31"/>
        <v>0</v>
      </c>
      <c r="BH245" s="107">
        <f t="shared" si="32"/>
        <v>0</v>
      </c>
      <c r="BI245" s="107">
        <f t="shared" si="33"/>
        <v>0</v>
      </c>
      <c r="BJ245" s="21" t="s">
        <v>134</v>
      </c>
      <c r="BK245" s="107">
        <f t="shared" si="34"/>
        <v>0</v>
      </c>
      <c r="BL245" s="21" t="s">
        <v>235</v>
      </c>
      <c r="BM245" s="21" t="s">
        <v>438</v>
      </c>
    </row>
    <row r="246" spans="2:65" s="1" customFormat="1" ht="16.5" customHeight="1">
      <c r="B246" s="37"/>
      <c r="C246" s="164" t="s">
        <v>439</v>
      </c>
      <c r="D246" s="164" t="s">
        <v>156</v>
      </c>
      <c r="E246" s="165" t="s">
        <v>440</v>
      </c>
      <c r="F246" s="263" t="s">
        <v>441</v>
      </c>
      <c r="G246" s="263"/>
      <c r="H246" s="263"/>
      <c r="I246" s="263"/>
      <c r="J246" s="166" t="s">
        <v>316</v>
      </c>
      <c r="K246" s="167">
        <v>1</v>
      </c>
      <c r="L246" s="264">
        <v>0</v>
      </c>
      <c r="M246" s="265"/>
      <c r="N246" s="266">
        <f t="shared" si="25"/>
        <v>0</v>
      </c>
      <c r="O246" s="266"/>
      <c r="P246" s="266"/>
      <c r="Q246" s="266"/>
      <c r="R246" s="39"/>
      <c r="T246" s="168" t="s">
        <v>22</v>
      </c>
      <c r="U246" s="46" t="s">
        <v>46</v>
      </c>
      <c r="V246" s="38"/>
      <c r="W246" s="169">
        <f t="shared" si="26"/>
        <v>0</v>
      </c>
      <c r="X246" s="169">
        <v>1E-05</v>
      </c>
      <c r="Y246" s="169">
        <f t="shared" si="27"/>
        <v>1E-05</v>
      </c>
      <c r="Z246" s="169">
        <v>0</v>
      </c>
      <c r="AA246" s="170">
        <f t="shared" si="28"/>
        <v>0</v>
      </c>
      <c r="AR246" s="21" t="s">
        <v>235</v>
      </c>
      <c r="AT246" s="21" t="s">
        <v>156</v>
      </c>
      <c r="AU246" s="21" t="s">
        <v>134</v>
      </c>
      <c r="AY246" s="21" t="s">
        <v>155</v>
      </c>
      <c r="BE246" s="107">
        <f t="shared" si="29"/>
        <v>0</v>
      </c>
      <c r="BF246" s="107">
        <f t="shared" si="30"/>
        <v>0</v>
      </c>
      <c r="BG246" s="107">
        <f t="shared" si="31"/>
        <v>0</v>
      </c>
      <c r="BH246" s="107">
        <f t="shared" si="32"/>
        <v>0</v>
      </c>
      <c r="BI246" s="107">
        <f t="shared" si="33"/>
        <v>0</v>
      </c>
      <c r="BJ246" s="21" t="s">
        <v>134</v>
      </c>
      <c r="BK246" s="107">
        <f t="shared" si="34"/>
        <v>0</v>
      </c>
      <c r="BL246" s="21" t="s">
        <v>235</v>
      </c>
      <c r="BM246" s="21" t="s">
        <v>442</v>
      </c>
    </row>
    <row r="247" spans="2:65" s="1" customFormat="1" ht="25.5" customHeight="1">
      <c r="B247" s="37"/>
      <c r="C247" s="164" t="s">
        <v>443</v>
      </c>
      <c r="D247" s="164" t="s">
        <v>156</v>
      </c>
      <c r="E247" s="165" t="s">
        <v>444</v>
      </c>
      <c r="F247" s="263" t="s">
        <v>445</v>
      </c>
      <c r="G247" s="263"/>
      <c r="H247" s="263"/>
      <c r="I247" s="263"/>
      <c r="J247" s="166" t="s">
        <v>330</v>
      </c>
      <c r="K247" s="167">
        <v>0.01</v>
      </c>
      <c r="L247" s="264">
        <v>0</v>
      </c>
      <c r="M247" s="265"/>
      <c r="N247" s="266">
        <f t="shared" si="25"/>
        <v>0</v>
      </c>
      <c r="O247" s="266"/>
      <c r="P247" s="266"/>
      <c r="Q247" s="266"/>
      <c r="R247" s="39"/>
      <c r="T247" s="168" t="s">
        <v>22</v>
      </c>
      <c r="U247" s="46" t="s">
        <v>46</v>
      </c>
      <c r="V247" s="38"/>
      <c r="W247" s="169">
        <f t="shared" si="26"/>
        <v>0</v>
      </c>
      <c r="X247" s="169">
        <v>0</v>
      </c>
      <c r="Y247" s="169">
        <f t="shared" si="27"/>
        <v>0</v>
      </c>
      <c r="Z247" s="169">
        <v>0</v>
      </c>
      <c r="AA247" s="170">
        <f t="shared" si="28"/>
        <v>0</v>
      </c>
      <c r="AR247" s="21" t="s">
        <v>235</v>
      </c>
      <c r="AT247" s="21" t="s">
        <v>156</v>
      </c>
      <c r="AU247" s="21" t="s">
        <v>134</v>
      </c>
      <c r="AY247" s="21" t="s">
        <v>155</v>
      </c>
      <c r="BE247" s="107">
        <f t="shared" si="29"/>
        <v>0</v>
      </c>
      <c r="BF247" s="107">
        <f t="shared" si="30"/>
        <v>0</v>
      </c>
      <c r="BG247" s="107">
        <f t="shared" si="31"/>
        <v>0</v>
      </c>
      <c r="BH247" s="107">
        <f t="shared" si="32"/>
        <v>0</v>
      </c>
      <c r="BI247" s="107">
        <f t="shared" si="33"/>
        <v>0</v>
      </c>
      <c r="BJ247" s="21" t="s">
        <v>134</v>
      </c>
      <c r="BK247" s="107">
        <f t="shared" si="34"/>
        <v>0</v>
      </c>
      <c r="BL247" s="21" t="s">
        <v>235</v>
      </c>
      <c r="BM247" s="21" t="s">
        <v>446</v>
      </c>
    </row>
    <row r="248" spans="2:63" s="9" customFormat="1" ht="29.85" customHeight="1">
      <c r="B248" s="153"/>
      <c r="C248" s="154"/>
      <c r="D248" s="163" t="s">
        <v>118</v>
      </c>
      <c r="E248" s="163"/>
      <c r="F248" s="163"/>
      <c r="G248" s="163"/>
      <c r="H248" s="163"/>
      <c r="I248" s="163"/>
      <c r="J248" s="163"/>
      <c r="K248" s="163"/>
      <c r="L248" s="163"/>
      <c r="M248" s="163"/>
      <c r="N248" s="284">
        <f>BK248</f>
        <v>0</v>
      </c>
      <c r="O248" s="285"/>
      <c r="P248" s="285"/>
      <c r="Q248" s="285"/>
      <c r="R248" s="156"/>
      <c r="T248" s="157"/>
      <c r="U248" s="154"/>
      <c r="V248" s="154"/>
      <c r="W248" s="158">
        <f>SUM(W249:W264)</f>
        <v>0</v>
      </c>
      <c r="X248" s="154"/>
      <c r="Y248" s="158">
        <f>SUM(Y249:Y264)</f>
        <v>0.02407</v>
      </c>
      <c r="Z248" s="154"/>
      <c r="AA248" s="159">
        <f>SUM(AA249:AA264)</f>
        <v>0</v>
      </c>
      <c r="AR248" s="160" t="s">
        <v>134</v>
      </c>
      <c r="AT248" s="161" t="s">
        <v>78</v>
      </c>
      <c r="AU248" s="161" t="s">
        <v>84</v>
      </c>
      <c r="AY248" s="160" t="s">
        <v>155</v>
      </c>
      <c r="BK248" s="162">
        <f>SUM(BK249:BK264)</f>
        <v>0</v>
      </c>
    </row>
    <row r="249" spans="2:65" s="1" customFormat="1" ht="16.5" customHeight="1">
      <c r="B249" s="37"/>
      <c r="C249" s="164" t="s">
        <v>447</v>
      </c>
      <c r="D249" s="164" t="s">
        <v>156</v>
      </c>
      <c r="E249" s="165" t="s">
        <v>448</v>
      </c>
      <c r="F249" s="263" t="s">
        <v>449</v>
      </c>
      <c r="G249" s="263"/>
      <c r="H249" s="263"/>
      <c r="I249" s="263"/>
      <c r="J249" s="166" t="s">
        <v>238</v>
      </c>
      <c r="K249" s="167">
        <v>1</v>
      </c>
      <c r="L249" s="264">
        <v>0</v>
      </c>
      <c r="M249" s="265"/>
      <c r="N249" s="266">
        <f aca="true" t="shared" si="35" ref="N249:N264">ROUND(L249*K249,2)</f>
        <v>0</v>
      </c>
      <c r="O249" s="266"/>
      <c r="P249" s="266"/>
      <c r="Q249" s="266"/>
      <c r="R249" s="39"/>
      <c r="T249" s="168" t="s">
        <v>22</v>
      </c>
      <c r="U249" s="46" t="s">
        <v>46</v>
      </c>
      <c r="V249" s="38"/>
      <c r="W249" s="169">
        <f aca="true" t="shared" si="36" ref="W249:W264">V249*K249</f>
        <v>0</v>
      </c>
      <c r="X249" s="169">
        <v>0.02407</v>
      </c>
      <c r="Y249" s="169">
        <f aca="true" t="shared" si="37" ref="Y249:Y264">X249*K249</f>
        <v>0.02407</v>
      </c>
      <c r="Z249" s="169">
        <v>0</v>
      </c>
      <c r="AA249" s="170">
        <f aca="true" t="shared" si="38" ref="AA249:AA264">Z249*K249</f>
        <v>0</v>
      </c>
      <c r="AR249" s="21" t="s">
        <v>235</v>
      </c>
      <c r="AT249" s="21" t="s">
        <v>156</v>
      </c>
      <c r="AU249" s="21" t="s">
        <v>134</v>
      </c>
      <c r="AY249" s="21" t="s">
        <v>155</v>
      </c>
      <c r="BE249" s="107">
        <f aca="true" t="shared" si="39" ref="BE249:BE264">IF(U249="základní",N249,0)</f>
        <v>0</v>
      </c>
      <c r="BF249" s="107">
        <f aca="true" t="shared" si="40" ref="BF249:BF264">IF(U249="snížená",N249,0)</f>
        <v>0</v>
      </c>
      <c r="BG249" s="107">
        <f aca="true" t="shared" si="41" ref="BG249:BG264">IF(U249="zákl. přenesená",N249,0)</f>
        <v>0</v>
      </c>
      <c r="BH249" s="107">
        <f aca="true" t="shared" si="42" ref="BH249:BH264">IF(U249="sníž. přenesená",N249,0)</f>
        <v>0</v>
      </c>
      <c r="BI249" s="107">
        <f aca="true" t="shared" si="43" ref="BI249:BI264">IF(U249="nulová",N249,0)</f>
        <v>0</v>
      </c>
      <c r="BJ249" s="21" t="s">
        <v>134</v>
      </c>
      <c r="BK249" s="107">
        <f aca="true" t="shared" si="44" ref="BK249:BK264">ROUND(L249*K249,2)</f>
        <v>0</v>
      </c>
      <c r="BL249" s="21" t="s">
        <v>235</v>
      </c>
      <c r="BM249" s="21" t="s">
        <v>450</v>
      </c>
    </row>
    <row r="250" spans="2:65" s="1" customFormat="1" ht="16.5" customHeight="1">
      <c r="B250" s="37"/>
      <c r="C250" s="164" t="s">
        <v>451</v>
      </c>
      <c r="D250" s="164" t="s">
        <v>156</v>
      </c>
      <c r="E250" s="165" t="s">
        <v>452</v>
      </c>
      <c r="F250" s="263" t="s">
        <v>453</v>
      </c>
      <c r="G250" s="263"/>
      <c r="H250" s="263"/>
      <c r="I250" s="263"/>
      <c r="J250" s="166" t="s">
        <v>238</v>
      </c>
      <c r="K250" s="167">
        <v>1</v>
      </c>
      <c r="L250" s="264">
        <v>0</v>
      </c>
      <c r="M250" s="265"/>
      <c r="N250" s="266">
        <f t="shared" si="35"/>
        <v>0</v>
      </c>
      <c r="O250" s="266"/>
      <c r="P250" s="266"/>
      <c r="Q250" s="266"/>
      <c r="R250" s="39"/>
      <c r="T250" s="168" t="s">
        <v>22</v>
      </c>
      <c r="U250" s="46" t="s">
        <v>46</v>
      </c>
      <c r="V250" s="38"/>
      <c r="W250" s="169">
        <f t="shared" si="36"/>
        <v>0</v>
      </c>
      <c r="X250" s="169">
        <v>0</v>
      </c>
      <c r="Y250" s="169">
        <f t="shared" si="37"/>
        <v>0</v>
      </c>
      <c r="Z250" s="169">
        <v>0</v>
      </c>
      <c r="AA250" s="170">
        <f t="shared" si="38"/>
        <v>0</v>
      </c>
      <c r="AR250" s="21" t="s">
        <v>235</v>
      </c>
      <c r="AT250" s="21" t="s">
        <v>156</v>
      </c>
      <c r="AU250" s="21" t="s">
        <v>134</v>
      </c>
      <c r="AY250" s="21" t="s">
        <v>155</v>
      </c>
      <c r="BE250" s="107">
        <f t="shared" si="39"/>
        <v>0</v>
      </c>
      <c r="BF250" s="107">
        <f t="shared" si="40"/>
        <v>0</v>
      </c>
      <c r="BG250" s="107">
        <f t="shared" si="41"/>
        <v>0</v>
      </c>
      <c r="BH250" s="107">
        <f t="shared" si="42"/>
        <v>0</v>
      </c>
      <c r="BI250" s="107">
        <f t="shared" si="43"/>
        <v>0</v>
      </c>
      <c r="BJ250" s="21" t="s">
        <v>134</v>
      </c>
      <c r="BK250" s="107">
        <f t="shared" si="44"/>
        <v>0</v>
      </c>
      <c r="BL250" s="21" t="s">
        <v>235</v>
      </c>
      <c r="BM250" s="21" t="s">
        <v>454</v>
      </c>
    </row>
    <row r="251" spans="2:65" s="1" customFormat="1" ht="16.5" customHeight="1">
      <c r="B251" s="37"/>
      <c r="C251" s="164" t="s">
        <v>455</v>
      </c>
      <c r="D251" s="164" t="s">
        <v>156</v>
      </c>
      <c r="E251" s="165" t="s">
        <v>456</v>
      </c>
      <c r="F251" s="263" t="s">
        <v>457</v>
      </c>
      <c r="G251" s="263"/>
      <c r="H251" s="263"/>
      <c r="I251" s="263"/>
      <c r="J251" s="166" t="s">
        <v>238</v>
      </c>
      <c r="K251" s="167">
        <v>1</v>
      </c>
      <c r="L251" s="264">
        <v>0</v>
      </c>
      <c r="M251" s="265"/>
      <c r="N251" s="266">
        <f t="shared" si="35"/>
        <v>0</v>
      </c>
      <c r="O251" s="266"/>
      <c r="P251" s="266"/>
      <c r="Q251" s="266"/>
      <c r="R251" s="39"/>
      <c r="T251" s="168" t="s">
        <v>22</v>
      </c>
      <c r="U251" s="46" t="s">
        <v>46</v>
      </c>
      <c r="V251" s="38"/>
      <c r="W251" s="169">
        <f t="shared" si="36"/>
        <v>0</v>
      </c>
      <c r="X251" s="169">
        <v>0</v>
      </c>
      <c r="Y251" s="169">
        <f t="shared" si="37"/>
        <v>0</v>
      </c>
      <c r="Z251" s="169">
        <v>0</v>
      </c>
      <c r="AA251" s="170">
        <f t="shared" si="38"/>
        <v>0</v>
      </c>
      <c r="AR251" s="21" t="s">
        <v>235</v>
      </c>
      <c r="AT251" s="21" t="s">
        <v>156</v>
      </c>
      <c r="AU251" s="21" t="s">
        <v>134</v>
      </c>
      <c r="AY251" s="21" t="s">
        <v>155</v>
      </c>
      <c r="BE251" s="107">
        <f t="shared" si="39"/>
        <v>0</v>
      </c>
      <c r="BF251" s="107">
        <f t="shared" si="40"/>
        <v>0</v>
      </c>
      <c r="BG251" s="107">
        <f t="shared" si="41"/>
        <v>0</v>
      </c>
      <c r="BH251" s="107">
        <f t="shared" si="42"/>
        <v>0</v>
      </c>
      <c r="BI251" s="107">
        <f t="shared" si="43"/>
        <v>0</v>
      </c>
      <c r="BJ251" s="21" t="s">
        <v>134</v>
      </c>
      <c r="BK251" s="107">
        <f t="shared" si="44"/>
        <v>0</v>
      </c>
      <c r="BL251" s="21" t="s">
        <v>235</v>
      </c>
      <c r="BM251" s="21" t="s">
        <v>458</v>
      </c>
    </row>
    <row r="252" spans="2:65" s="1" customFormat="1" ht="16.5" customHeight="1">
      <c r="B252" s="37"/>
      <c r="C252" s="164" t="s">
        <v>459</v>
      </c>
      <c r="D252" s="164" t="s">
        <v>156</v>
      </c>
      <c r="E252" s="165" t="s">
        <v>460</v>
      </c>
      <c r="F252" s="263" t="s">
        <v>461</v>
      </c>
      <c r="G252" s="263"/>
      <c r="H252" s="263"/>
      <c r="I252" s="263"/>
      <c r="J252" s="166" t="s">
        <v>159</v>
      </c>
      <c r="K252" s="167">
        <v>4</v>
      </c>
      <c r="L252" s="264">
        <v>0</v>
      </c>
      <c r="M252" s="265"/>
      <c r="N252" s="266">
        <f t="shared" si="35"/>
        <v>0</v>
      </c>
      <c r="O252" s="266"/>
      <c r="P252" s="266"/>
      <c r="Q252" s="266"/>
      <c r="R252" s="39"/>
      <c r="T252" s="168" t="s">
        <v>22</v>
      </c>
      <c r="U252" s="46" t="s">
        <v>46</v>
      </c>
      <c r="V252" s="38"/>
      <c r="W252" s="169">
        <f t="shared" si="36"/>
        <v>0</v>
      </c>
      <c r="X252" s="169">
        <v>0</v>
      </c>
      <c r="Y252" s="169">
        <f t="shared" si="37"/>
        <v>0</v>
      </c>
      <c r="Z252" s="169">
        <v>0</v>
      </c>
      <c r="AA252" s="170">
        <f t="shared" si="38"/>
        <v>0</v>
      </c>
      <c r="AR252" s="21" t="s">
        <v>235</v>
      </c>
      <c r="AT252" s="21" t="s">
        <v>156</v>
      </c>
      <c r="AU252" s="21" t="s">
        <v>134</v>
      </c>
      <c r="AY252" s="21" t="s">
        <v>155</v>
      </c>
      <c r="BE252" s="107">
        <f t="shared" si="39"/>
        <v>0</v>
      </c>
      <c r="BF252" s="107">
        <f t="shared" si="40"/>
        <v>0</v>
      </c>
      <c r="BG252" s="107">
        <f t="shared" si="41"/>
        <v>0</v>
      </c>
      <c r="BH252" s="107">
        <f t="shared" si="42"/>
        <v>0</v>
      </c>
      <c r="BI252" s="107">
        <f t="shared" si="43"/>
        <v>0</v>
      </c>
      <c r="BJ252" s="21" t="s">
        <v>134</v>
      </c>
      <c r="BK252" s="107">
        <f t="shared" si="44"/>
        <v>0</v>
      </c>
      <c r="BL252" s="21" t="s">
        <v>235</v>
      </c>
      <c r="BM252" s="21" t="s">
        <v>462</v>
      </c>
    </row>
    <row r="253" spans="2:65" s="1" customFormat="1" ht="16.5" customHeight="1">
      <c r="B253" s="37"/>
      <c r="C253" s="164" t="s">
        <v>463</v>
      </c>
      <c r="D253" s="164" t="s">
        <v>156</v>
      </c>
      <c r="E253" s="165" t="s">
        <v>464</v>
      </c>
      <c r="F253" s="263" t="s">
        <v>465</v>
      </c>
      <c r="G253" s="263"/>
      <c r="H253" s="263"/>
      <c r="I253" s="263"/>
      <c r="J253" s="166" t="s">
        <v>159</v>
      </c>
      <c r="K253" s="167">
        <v>2</v>
      </c>
      <c r="L253" s="264">
        <v>0</v>
      </c>
      <c r="M253" s="265"/>
      <c r="N253" s="266">
        <f t="shared" si="35"/>
        <v>0</v>
      </c>
      <c r="O253" s="266"/>
      <c r="P253" s="266"/>
      <c r="Q253" s="266"/>
      <c r="R253" s="39"/>
      <c r="T253" s="168" t="s">
        <v>22</v>
      </c>
      <c r="U253" s="46" t="s">
        <v>46</v>
      </c>
      <c r="V253" s="38"/>
      <c r="W253" s="169">
        <f t="shared" si="36"/>
        <v>0</v>
      </c>
      <c r="X253" s="169">
        <v>0</v>
      </c>
      <c r="Y253" s="169">
        <f t="shared" si="37"/>
        <v>0</v>
      </c>
      <c r="Z253" s="169">
        <v>0</v>
      </c>
      <c r="AA253" s="170">
        <f t="shared" si="38"/>
        <v>0</v>
      </c>
      <c r="AR253" s="21" t="s">
        <v>235</v>
      </c>
      <c r="AT253" s="21" t="s">
        <v>156</v>
      </c>
      <c r="AU253" s="21" t="s">
        <v>134</v>
      </c>
      <c r="AY253" s="21" t="s">
        <v>155</v>
      </c>
      <c r="BE253" s="107">
        <f t="shared" si="39"/>
        <v>0</v>
      </c>
      <c r="BF253" s="107">
        <f t="shared" si="40"/>
        <v>0</v>
      </c>
      <c r="BG253" s="107">
        <f t="shared" si="41"/>
        <v>0</v>
      </c>
      <c r="BH253" s="107">
        <f t="shared" si="42"/>
        <v>0</v>
      </c>
      <c r="BI253" s="107">
        <f t="shared" si="43"/>
        <v>0</v>
      </c>
      <c r="BJ253" s="21" t="s">
        <v>134</v>
      </c>
      <c r="BK253" s="107">
        <f t="shared" si="44"/>
        <v>0</v>
      </c>
      <c r="BL253" s="21" t="s">
        <v>235</v>
      </c>
      <c r="BM253" s="21" t="s">
        <v>466</v>
      </c>
    </row>
    <row r="254" spans="2:65" s="1" customFormat="1" ht="16.5" customHeight="1">
      <c r="B254" s="37"/>
      <c r="C254" s="164" t="s">
        <v>467</v>
      </c>
      <c r="D254" s="164" t="s">
        <v>156</v>
      </c>
      <c r="E254" s="165" t="s">
        <v>468</v>
      </c>
      <c r="F254" s="263" t="s">
        <v>469</v>
      </c>
      <c r="G254" s="263"/>
      <c r="H254" s="263"/>
      <c r="I254" s="263"/>
      <c r="J254" s="166" t="s">
        <v>238</v>
      </c>
      <c r="K254" s="167">
        <v>1</v>
      </c>
      <c r="L254" s="264">
        <v>0</v>
      </c>
      <c r="M254" s="265"/>
      <c r="N254" s="266">
        <f t="shared" si="35"/>
        <v>0</v>
      </c>
      <c r="O254" s="266"/>
      <c r="P254" s="266"/>
      <c r="Q254" s="266"/>
      <c r="R254" s="39"/>
      <c r="T254" s="168" t="s">
        <v>22</v>
      </c>
      <c r="U254" s="46" t="s">
        <v>46</v>
      </c>
      <c r="V254" s="38"/>
      <c r="W254" s="169">
        <f t="shared" si="36"/>
        <v>0</v>
      </c>
      <c r="X254" s="169">
        <v>0</v>
      </c>
      <c r="Y254" s="169">
        <f t="shared" si="37"/>
        <v>0</v>
      </c>
      <c r="Z254" s="169">
        <v>0</v>
      </c>
      <c r="AA254" s="170">
        <f t="shared" si="38"/>
        <v>0</v>
      </c>
      <c r="AR254" s="21" t="s">
        <v>235</v>
      </c>
      <c r="AT254" s="21" t="s">
        <v>156</v>
      </c>
      <c r="AU254" s="21" t="s">
        <v>134</v>
      </c>
      <c r="AY254" s="21" t="s">
        <v>155</v>
      </c>
      <c r="BE254" s="107">
        <f t="shared" si="39"/>
        <v>0</v>
      </c>
      <c r="BF254" s="107">
        <f t="shared" si="40"/>
        <v>0</v>
      </c>
      <c r="BG254" s="107">
        <f t="shared" si="41"/>
        <v>0</v>
      </c>
      <c r="BH254" s="107">
        <f t="shared" si="42"/>
        <v>0</v>
      </c>
      <c r="BI254" s="107">
        <f t="shared" si="43"/>
        <v>0</v>
      </c>
      <c r="BJ254" s="21" t="s">
        <v>134</v>
      </c>
      <c r="BK254" s="107">
        <f t="shared" si="44"/>
        <v>0</v>
      </c>
      <c r="BL254" s="21" t="s">
        <v>235</v>
      </c>
      <c r="BM254" s="21" t="s">
        <v>470</v>
      </c>
    </row>
    <row r="255" spans="2:65" s="1" customFormat="1" ht="16.5" customHeight="1">
      <c r="B255" s="37"/>
      <c r="C255" s="164" t="s">
        <v>471</v>
      </c>
      <c r="D255" s="164" t="s">
        <v>156</v>
      </c>
      <c r="E255" s="165" t="s">
        <v>472</v>
      </c>
      <c r="F255" s="263" t="s">
        <v>473</v>
      </c>
      <c r="G255" s="263"/>
      <c r="H255" s="263"/>
      <c r="I255" s="263"/>
      <c r="J255" s="166" t="s">
        <v>238</v>
      </c>
      <c r="K255" s="167">
        <v>1</v>
      </c>
      <c r="L255" s="264">
        <v>0</v>
      </c>
      <c r="M255" s="265"/>
      <c r="N255" s="266">
        <f t="shared" si="35"/>
        <v>0</v>
      </c>
      <c r="O255" s="266"/>
      <c r="P255" s="266"/>
      <c r="Q255" s="266"/>
      <c r="R255" s="39"/>
      <c r="T255" s="168" t="s">
        <v>22</v>
      </c>
      <c r="U255" s="46" t="s">
        <v>46</v>
      </c>
      <c r="V255" s="38"/>
      <c r="W255" s="169">
        <f t="shared" si="36"/>
        <v>0</v>
      </c>
      <c r="X255" s="169">
        <v>0</v>
      </c>
      <c r="Y255" s="169">
        <f t="shared" si="37"/>
        <v>0</v>
      </c>
      <c r="Z255" s="169">
        <v>0</v>
      </c>
      <c r="AA255" s="170">
        <f t="shared" si="38"/>
        <v>0</v>
      </c>
      <c r="AR255" s="21" t="s">
        <v>235</v>
      </c>
      <c r="AT255" s="21" t="s">
        <v>156</v>
      </c>
      <c r="AU255" s="21" t="s">
        <v>134</v>
      </c>
      <c r="AY255" s="21" t="s">
        <v>155</v>
      </c>
      <c r="BE255" s="107">
        <f t="shared" si="39"/>
        <v>0</v>
      </c>
      <c r="BF255" s="107">
        <f t="shared" si="40"/>
        <v>0</v>
      </c>
      <c r="BG255" s="107">
        <f t="shared" si="41"/>
        <v>0</v>
      </c>
      <c r="BH255" s="107">
        <f t="shared" si="42"/>
        <v>0</v>
      </c>
      <c r="BI255" s="107">
        <f t="shared" si="43"/>
        <v>0</v>
      </c>
      <c r="BJ255" s="21" t="s">
        <v>134</v>
      </c>
      <c r="BK255" s="107">
        <f t="shared" si="44"/>
        <v>0</v>
      </c>
      <c r="BL255" s="21" t="s">
        <v>235</v>
      </c>
      <c r="BM255" s="21" t="s">
        <v>474</v>
      </c>
    </row>
    <row r="256" spans="2:65" s="1" customFormat="1" ht="16.5" customHeight="1">
      <c r="B256" s="37"/>
      <c r="C256" s="164" t="s">
        <v>475</v>
      </c>
      <c r="D256" s="164" t="s">
        <v>156</v>
      </c>
      <c r="E256" s="165" t="s">
        <v>476</v>
      </c>
      <c r="F256" s="263" t="s">
        <v>477</v>
      </c>
      <c r="G256" s="263"/>
      <c r="H256" s="263"/>
      <c r="I256" s="263"/>
      <c r="J256" s="166" t="s">
        <v>238</v>
      </c>
      <c r="K256" s="167">
        <v>1</v>
      </c>
      <c r="L256" s="264">
        <v>0</v>
      </c>
      <c r="M256" s="265"/>
      <c r="N256" s="266">
        <f t="shared" si="35"/>
        <v>0</v>
      </c>
      <c r="O256" s="266"/>
      <c r="P256" s="266"/>
      <c r="Q256" s="266"/>
      <c r="R256" s="39"/>
      <c r="T256" s="168" t="s">
        <v>22</v>
      </c>
      <c r="U256" s="46" t="s">
        <v>46</v>
      </c>
      <c r="V256" s="38"/>
      <c r="W256" s="169">
        <f t="shared" si="36"/>
        <v>0</v>
      </c>
      <c r="X256" s="169">
        <v>0</v>
      </c>
      <c r="Y256" s="169">
        <f t="shared" si="37"/>
        <v>0</v>
      </c>
      <c r="Z256" s="169">
        <v>0</v>
      </c>
      <c r="AA256" s="170">
        <f t="shared" si="38"/>
        <v>0</v>
      </c>
      <c r="AR256" s="21" t="s">
        <v>235</v>
      </c>
      <c r="AT256" s="21" t="s">
        <v>156</v>
      </c>
      <c r="AU256" s="21" t="s">
        <v>134</v>
      </c>
      <c r="AY256" s="21" t="s">
        <v>155</v>
      </c>
      <c r="BE256" s="107">
        <f t="shared" si="39"/>
        <v>0</v>
      </c>
      <c r="BF256" s="107">
        <f t="shared" si="40"/>
        <v>0</v>
      </c>
      <c r="BG256" s="107">
        <f t="shared" si="41"/>
        <v>0</v>
      </c>
      <c r="BH256" s="107">
        <f t="shared" si="42"/>
        <v>0</v>
      </c>
      <c r="BI256" s="107">
        <f t="shared" si="43"/>
        <v>0</v>
      </c>
      <c r="BJ256" s="21" t="s">
        <v>134</v>
      </c>
      <c r="BK256" s="107">
        <f t="shared" si="44"/>
        <v>0</v>
      </c>
      <c r="BL256" s="21" t="s">
        <v>235</v>
      </c>
      <c r="BM256" s="21" t="s">
        <v>478</v>
      </c>
    </row>
    <row r="257" spans="2:65" s="1" customFormat="1" ht="16.5" customHeight="1">
      <c r="B257" s="37"/>
      <c r="C257" s="164" t="s">
        <v>479</v>
      </c>
      <c r="D257" s="164" t="s">
        <v>156</v>
      </c>
      <c r="E257" s="165" t="s">
        <v>480</v>
      </c>
      <c r="F257" s="263" t="s">
        <v>481</v>
      </c>
      <c r="G257" s="263"/>
      <c r="H257" s="263"/>
      <c r="I257" s="263"/>
      <c r="J257" s="166" t="s">
        <v>159</v>
      </c>
      <c r="K257" s="167">
        <v>1</v>
      </c>
      <c r="L257" s="264">
        <v>0</v>
      </c>
      <c r="M257" s="265"/>
      <c r="N257" s="266">
        <f t="shared" si="35"/>
        <v>0</v>
      </c>
      <c r="O257" s="266"/>
      <c r="P257" s="266"/>
      <c r="Q257" s="266"/>
      <c r="R257" s="39"/>
      <c r="T257" s="168" t="s">
        <v>22</v>
      </c>
      <c r="U257" s="46" t="s">
        <v>46</v>
      </c>
      <c r="V257" s="38"/>
      <c r="W257" s="169">
        <f t="shared" si="36"/>
        <v>0</v>
      </c>
      <c r="X257" s="169">
        <v>0</v>
      </c>
      <c r="Y257" s="169">
        <f t="shared" si="37"/>
        <v>0</v>
      </c>
      <c r="Z257" s="169">
        <v>0</v>
      </c>
      <c r="AA257" s="170">
        <f t="shared" si="38"/>
        <v>0</v>
      </c>
      <c r="AR257" s="21" t="s">
        <v>235</v>
      </c>
      <c r="AT257" s="21" t="s">
        <v>156</v>
      </c>
      <c r="AU257" s="21" t="s">
        <v>134</v>
      </c>
      <c r="AY257" s="21" t="s">
        <v>155</v>
      </c>
      <c r="BE257" s="107">
        <f t="shared" si="39"/>
        <v>0</v>
      </c>
      <c r="BF257" s="107">
        <f t="shared" si="40"/>
        <v>0</v>
      </c>
      <c r="BG257" s="107">
        <f t="shared" si="41"/>
        <v>0</v>
      </c>
      <c r="BH257" s="107">
        <f t="shared" si="42"/>
        <v>0</v>
      </c>
      <c r="BI257" s="107">
        <f t="shared" si="43"/>
        <v>0</v>
      </c>
      <c r="BJ257" s="21" t="s">
        <v>134</v>
      </c>
      <c r="BK257" s="107">
        <f t="shared" si="44"/>
        <v>0</v>
      </c>
      <c r="BL257" s="21" t="s">
        <v>235</v>
      </c>
      <c r="BM257" s="21" t="s">
        <v>482</v>
      </c>
    </row>
    <row r="258" spans="2:65" s="1" customFormat="1" ht="16.5" customHeight="1">
      <c r="B258" s="37"/>
      <c r="C258" s="164" t="s">
        <v>483</v>
      </c>
      <c r="D258" s="164" t="s">
        <v>156</v>
      </c>
      <c r="E258" s="165" t="s">
        <v>484</v>
      </c>
      <c r="F258" s="263" t="s">
        <v>485</v>
      </c>
      <c r="G258" s="263"/>
      <c r="H258" s="263"/>
      <c r="I258" s="263"/>
      <c r="J258" s="166" t="s">
        <v>159</v>
      </c>
      <c r="K258" s="167">
        <v>1</v>
      </c>
      <c r="L258" s="264">
        <v>0</v>
      </c>
      <c r="M258" s="265"/>
      <c r="N258" s="266">
        <f t="shared" si="35"/>
        <v>0</v>
      </c>
      <c r="O258" s="266"/>
      <c r="P258" s="266"/>
      <c r="Q258" s="266"/>
      <c r="R258" s="39"/>
      <c r="T258" s="168" t="s">
        <v>22</v>
      </c>
      <c r="U258" s="46" t="s">
        <v>46</v>
      </c>
      <c r="V258" s="38"/>
      <c r="W258" s="169">
        <f t="shared" si="36"/>
        <v>0</v>
      </c>
      <c r="X258" s="169">
        <v>0</v>
      </c>
      <c r="Y258" s="169">
        <f t="shared" si="37"/>
        <v>0</v>
      </c>
      <c r="Z258" s="169">
        <v>0</v>
      </c>
      <c r="AA258" s="170">
        <f t="shared" si="38"/>
        <v>0</v>
      </c>
      <c r="AR258" s="21" t="s">
        <v>235</v>
      </c>
      <c r="AT258" s="21" t="s">
        <v>156</v>
      </c>
      <c r="AU258" s="21" t="s">
        <v>134</v>
      </c>
      <c r="AY258" s="21" t="s">
        <v>155</v>
      </c>
      <c r="BE258" s="107">
        <f t="shared" si="39"/>
        <v>0</v>
      </c>
      <c r="BF258" s="107">
        <f t="shared" si="40"/>
        <v>0</v>
      </c>
      <c r="BG258" s="107">
        <f t="shared" si="41"/>
        <v>0</v>
      </c>
      <c r="BH258" s="107">
        <f t="shared" si="42"/>
        <v>0</v>
      </c>
      <c r="BI258" s="107">
        <f t="shared" si="43"/>
        <v>0</v>
      </c>
      <c r="BJ258" s="21" t="s">
        <v>134</v>
      </c>
      <c r="BK258" s="107">
        <f t="shared" si="44"/>
        <v>0</v>
      </c>
      <c r="BL258" s="21" t="s">
        <v>235</v>
      </c>
      <c r="BM258" s="21" t="s">
        <v>486</v>
      </c>
    </row>
    <row r="259" spans="2:65" s="1" customFormat="1" ht="16.5" customHeight="1">
      <c r="B259" s="37"/>
      <c r="C259" s="164" t="s">
        <v>487</v>
      </c>
      <c r="D259" s="164" t="s">
        <v>156</v>
      </c>
      <c r="E259" s="165" t="s">
        <v>488</v>
      </c>
      <c r="F259" s="263" t="s">
        <v>489</v>
      </c>
      <c r="G259" s="263"/>
      <c r="H259" s="263"/>
      <c r="I259" s="263"/>
      <c r="J259" s="166" t="s">
        <v>159</v>
      </c>
      <c r="K259" s="167">
        <v>1</v>
      </c>
      <c r="L259" s="264">
        <v>0</v>
      </c>
      <c r="M259" s="265"/>
      <c r="N259" s="266">
        <f t="shared" si="35"/>
        <v>0</v>
      </c>
      <c r="O259" s="266"/>
      <c r="P259" s="266"/>
      <c r="Q259" s="266"/>
      <c r="R259" s="39"/>
      <c r="T259" s="168" t="s">
        <v>22</v>
      </c>
      <c r="U259" s="46" t="s">
        <v>46</v>
      </c>
      <c r="V259" s="38"/>
      <c r="W259" s="169">
        <f t="shared" si="36"/>
        <v>0</v>
      </c>
      <c r="X259" s="169">
        <v>0</v>
      </c>
      <c r="Y259" s="169">
        <f t="shared" si="37"/>
        <v>0</v>
      </c>
      <c r="Z259" s="169">
        <v>0</v>
      </c>
      <c r="AA259" s="170">
        <f t="shared" si="38"/>
        <v>0</v>
      </c>
      <c r="AR259" s="21" t="s">
        <v>235</v>
      </c>
      <c r="AT259" s="21" t="s">
        <v>156</v>
      </c>
      <c r="AU259" s="21" t="s">
        <v>134</v>
      </c>
      <c r="AY259" s="21" t="s">
        <v>155</v>
      </c>
      <c r="BE259" s="107">
        <f t="shared" si="39"/>
        <v>0</v>
      </c>
      <c r="BF259" s="107">
        <f t="shared" si="40"/>
        <v>0</v>
      </c>
      <c r="BG259" s="107">
        <f t="shared" si="41"/>
        <v>0</v>
      </c>
      <c r="BH259" s="107">
        <f t="shared" si="42"/>
        <v>0</v>
      </c>
      <c r="BI259" s="107">
        <f t="shared" si="43"/>
        <v>0</v>
      </c>
      <c r="BJ259" s="21" t="s">
        <v>134</v>
      </c>
      <c r="BK259" s="107">
        <f t="shared" si="44"/>
        <v>0</v>
      </c>
      <c r="BL259" s="21" t="s">
        <v>235</v>
      </c>
      <c r="BM259" s="21" t="s">
        <v>490</v>
      </c>
    </row>
    <row r="260" spans="2:65" s="1" customFormat="1" ht="25.5" customHeight="1">
      <c r="B260" s="37"/>
      <c r="C260" s="164" t="s">
        <v>491</v>
      </c>
      <c r="D260" s="164" t="s">
        <v>156</v>
      </c>
      <c r="E260" s="165" t="s">
        <v>492</v>
      </c>
      <c r="F260" s="263" t="s">
        <v>493</v>
      </c>
      <c r="G260" s="263"/>
      <c r="H260" s="263"/>
      <c r="I260" s="263"/>
      <c r="J260" s="166" t="s">
        <v>159</v>
      </c>
      <c r="K260" s="167">
        <v>1</v>
      </c>
      <c r="L260" s="264">
        <v>0</v>
      </c>
      <c r="M260" s="265"/>
      <c r="N260" s="266">
        <f t="shared" si="35"/>
        <v>0</v>
      </c>
      <c r="O260" s="266"/>
      <c r="P260" s="266"/>
      <c r="Q260" s="266"/>
      <c r="R260" s="39"/>
      <c r="T260" s="168" t="s">
        <v>22</v>
      </c>
      <c r="U260" s="46" t="s">
        <v>46</v>
      </c>
      <c r="V260" s="38"/>
      <c r="W260" s="169">
        <f t="shared" si="36"/>
        <v>0</v>
      </c>
      <c r="X260" s="169">
        <v>0</v>
      </c>
      <c r="Y260" s="169">
        <f t="shared" si="37"/>
        <v>0</v>
      </c>
      <c r="Z260" s="169">
        <v>0</v>
      </c>
      <c r="AA260" s="170">
        <f t="shared" si="38"/>
        <v>0</v>
      </c>
      <c r="AR260" s="21" t="s">
        <v>235</v>
      </c>
      <c r="AT260" s="21" t="s">
        <v>156</v>
      </c>
      <c r="AU260" s="21" t="s">
        <v>134</v>
      </c>
      <c r="AY260" s="21" t="s">
        <v>155</v>
      </c>
      <c r="BE260" s="107">
        <f t="shared" si="39"/>
        <v>0</v>
      </c>
      <c r="BF260" s="107">
        <f t="shared" si="40"/>
        <v>0</v>
      </c>
      <c r="BG260" s="107">
        <f t="shared" si="41"/>
        <v>0</v>
      </c>
      <c r="BH260" s="107">
        <f t="shared" si="42"/>
        <v>0</v>
      </c>
      <c r="BI260" s="107">
        <f t="shared" si="43"/>
        <v>0</v>
      </c>
      <c r="BJ260" s="21" t="s">
        <v>134</v>
      </c>
      <c r="BK260" s="107">
        <f t="shared" si="44"/>
        <v>0</v>
      </c>
      <c r="BL260" s="21" t="s">
        <v>235</v>
      </c>
      <c r="BM260" s="21" t="s">
        <v>494</v>
      </c>
    </row>
    <row r="261" spans="2:65" s="1" customFormat="1" ht="25.5" customHeight="1">
      <c r="B261" s="37"/>
      <c r="C261" s="164" t="s">
        <v>495</v>
      </c>
      <c r="D261" s="164" t="s">
        <v>156</v>
      </c>
      <c r="E261" s="165" t="s">
        <v>496</v>
      </c>
      <c r="F261" s="263" t="s">
        <v>497</v>
      </c>
      <c r="G261" s="263"/>
      <c r="H261" s="263"/>
      <c r="I261" s="263"/>
      <c r="J261" s="166" t="s">
        <v>238</v>
      </c>
      <c r="K261" s="167">
        <v>1</v>
      </c>
      <c r="L261" s="264">
        <v>0</v>
      </c>
      <c r="M261" s="265"/>
      <c r="N261" s="266">
        <f t="shared" si="35"/>
        <v>0</v>
      </c>
      <c r="O261" s="266"/>
      <c r="P261" s="266"/>
      <c r="Q261" s="266"/>
      <c r="R261" s="39"/>
      <c r="T261" s="168" t="s">
        <v>22</v>
      </c>
      <c r="U261" s="46" t="s">
        <v>46</v>
      </c>
      <c r="V261" s="38"/>
      <c r="W261" s="169">
        <f t="shared" si="36"/>
        <v>0</v>
      </c>
      <c r="X261" s="169">
        <v>0</v>
      </c>
      <c r="Y261" s="169">
        <f t="shared" si="37"/>
        <v>0</v>
      </c>
      <c r="Z261" s="169">
        <v>0</v>
      </c>
      <c r="AA261" s="170">
        <f t="shared" si="38"/>
        <v>0</v>
      </c>
      <c r="AR261" s="21" t="s">
        <v>235</v>
      </c>
      <c r="AT261" s="21" t="s">
        <v>156</v>
      </c>
      <c r="AU261" s="21" t="s">
        <v>134</v>
      </c>
      <c r="AY261" s="21" t="s">
        <v>155</v>
      </c>
      <c r="BE261" s="107">
        <f t="shared" si="39"/>
        <v>0</v>
      </c>
      <c r="BF261" s="107">
        <f t="shared" si="40"/>
        <v>0</v>
      </c>
      <c r="BG261" s="107">
        <f t="shared" si="41"/>
        <v>0</v>
      </c>
      <c r="BH261" s="107">
        <f t="shared" si="42"/>
        <v>0</v>
      </c>
      <c r="BI261" s="107">
        <f t="shared" si="43"/>
        <v>0</v>
      </c>
      <c r="BJ261" s="21" t="s">
        <v>134</v>
      </c>
      <c r="BK261" s="107">
        <f t="shared" si="44"/>
        <v>0</v>
      </c>
      <c r="BL261" s="21" t="s">
        <v>235</v>
      </c>
      <c r="BM261" s="21" t="s">
        <v>498</v>
      </c>
    </row>
    <row r="262" spans="2:65" s="1" customFormat="1" ht="16.5" customHeight="1">
      <c r="B262" s="37"/>
      <c r="C262" s="164" t="s">
        <v>499</v>
      </c>
      <c r="D262" s="164" t="s">
        <v>156</v>
      </c>
      <c r="E262" s="165" t="s">
        <v>500</v>
      </c>
      <c r="F262" s="263" t="s">
        <v>501</v>
      </c>
      <c r="G262" s="263"/>
      <c r="H262" s="263"/>
      <c r="I262" s="263"/>
      <c r="J262" s="166" t="s">
        <v>159</v>
      </c>
      <c r="K262" s="167">
        <v>2</v>
      </c>
      <c r="L262" s="264">
        <v>0</v>
      </c>
      <c r="M262" s="265"/>
      <c r="N262" s="266">
        <f t="shared" si="35"/>
        <v>0</v>
      </c>
      <c r="O262" s="266"/>
      <c r="P262" s="266"/>
      <c r="Q262" s="266"/>
      <c r="R262" s="39"/>
      <c r="T262" s="168" t="s">
        <v>22</v>
      </c>
      <c r="U262" s="46" t="s">
        <v>46</v>
      </c>
      <c r="V262" s="38"/>
      <c r="W262" s="169">
        <f t="shared" si="36"/>
        <v>0</v>
      </c>
      <c r="X262" s="169">
        <v>0</v>
      </c>
      <c r="Y262" s="169">
        <f t="shared" si="37"/>
        <v>0</v>
      </c>
      <c r="Z262" s="169">
        <v>0</v>
      </c>
      <c r="AA262" s="170">
        <f t="shared" si="38"/>
        <v>0</v>
      </c>
      <c r="AR262" s="21" t="s">
        <v>235</v>
      </c>
      <c r="AT262" s="21" t="s">
        <v>156</v>
      </c>
      <c r="AU262" s="21" t="s">
        <v>134</v>
      </c>
      <c r="AY262" s="21" t="s">
        <v>155</v>
      </c>
      <c r="BE262" s="107">
        <f t="shared" si="39"/>
        <v>0</v>
      </c>
      <c r="BF262" s="107">
        <f t="shared" si="40"/>
        <v>0</v>
      </c>
      <c r="BG262" s="107">
        <f t="shared" si="41"/>
        <v>0</v>
      </c>
      <c r="BH262" s="107">
        <f t="shared" si="42"/>
        <v>0</v>
      </c>
      <c r="BI262" s="107">
        <f t="shared" si="43"/>
        <v>0</v>
      </c>
      <c r="BJ262" s="21" t="s">
        <v>134</v>
      </c>
      <c r="BK262" s="107">
        <f t="shared" si="44"/>
        <v>0</v>
      </c>
      <c r="BL262" s="21" t="s">
        <v>235</v>
      </c>
      <c r="BM262" s="21" t="s">
        <v>502</v>
      </c>
    </row>
    <row r="263" spans="2:65" s="1" customFormat="1" ht="25.5" customHeight="1">
      <c r="B263" s="37"/>
      <c r="C263" s="164" t="s">
        <v>503</v>
      </c>
      <c r="D263" s="164" t="s">
        <v>156</v>
      </c>
      <c r="E263" s="165" t="s">
        <v>504</v>
      </c>
      <c r="F263" s="263" t="s">
        <v>505</v>
      </c>
      <c r="G263" s="263"/>
      <c r="H263" s="263"/>
      <c r="I263" s="263"/>
      <c r="J263" s="166" t="s">
        <v>159</v>
      </c>
      <c r="K263" s="167">
        <v>1</v>
      </c>
      <c r="L263" s="264">
        <v>0</v>
      </c>
      <c r="M263" s="265"/>
      <c r="N263" s="266">
        <f t="shared" si="35"/>
        <v>0</v>
      </c>
      <c r="O263" s="266"/>
      <c r="P263" s="266"/>
      <c r="Q263" s="266"/>
      <c r="R263" s="39"/>
      <c r="T263" s="168" t="s">
        <v>22</v>
      </c>
      <c r="U263" s="46" t="s">
        <v>46</v>
      </c>
      <c r="V263" s="38"/>
      <c r="W263" s="169">
        <f t="shared" si="36"/>
        <v>0</v>
      </c>
      <c r="X263" s="169">
        <v>0</v>
      </c>
      <c r="Y263" s="169">
        <f t="shared" si="37"/>
        <v>0</v>
      </c>
      <c r="Z263" s="169">
        <v>0</v>
      </c>
      <c r="AA263" s="170">
        <f t="shared" si="38"/>
        <v>0</v>
      </c>
      <c r="AR263" s="21" t="s">
        <v>235</v>
      </c>
      <c r="AT263" s="21" t="s">
        <v>156</v>
      </c>
      <c r="AU263" s="21" t="s">
        <v>134</v>
      </c>
      <c r="AY263" s="21" t="s">
        <v>155</v>
      </c>
      <c r="BE263" s="107">
        <f t="shared" si="39"/>
        <v>0</v>
      </c>
      <c r="BF263" s="107">
        <f t="shared" si="40"/>
        <v>0</v>
      </c>
      <c r="BG263" s="107">
        <f t="shared" si="41"/>
        <v>0</v>
      </c>
      <c r="BH263" s="107">
        <f t="shared" si="42"/>
        <v>0</v>
      </c>
      <c r="BI263" s="107">
        <f t="shared" si="43"/>
        <v>0</v>
      </c>
      <c r="BJ263" s="21" t="s">
        <v>134</v>
      </c>
      <c r="BK263" s="107">
        <f t="shared" si="44"/>
        <v>0</v>
      </c>
      <c r="BL263" s="21" t="s">
        <v>235</v>
      </c>
      <c r="BM263" s="21" t="s">
        <v>506</v>
      </c>
    </row>
    <row r="264" spans="2:65" s="1" customFormat="1" ht="16.5" customHeight="1">
      <c r="B264" s="37"/>
      <c r="C264" s="164" t="s">
        <v>507</v>
      </c>
      <c r="D264" s="164" t="s">
        <v>156</v>
      </c>
      <c r="E264" s="165" t="s">
        <v>508</v>
      </c>
      <c r="F264" s="263" t="s">
        <v>509</v>
      </c>
      <c r="G264" s="263"/>
      <c r="H264" s="263"/>
      <c r="I264" s="263"/>
      <c r="J264" s="166" t="s">
        <v>159</v>
      </c>
      <c r="K264" s="167">
        <v>1</v>
      </c>
      <c r="L264" s="264">
        <v>0</v>
      </c>
      <c r="M264" s="265"/>
      <c r="N264" s="266">
        <f t="shared" si="35"/>
        <v>0</v>
      </c>
      <c r="O264" s="266"/>
      <c r="P264" s="266"/>
      <c r="Q264" s="266"/>
      <c r="R264" s="39"/>
      <c r="T264" s="168" t="s">
        <v>22</v>
      </c>
      <c r="U264" s="46" t="s">
        <v>46</v>
      </c>
      <c r="V264" s="38"/>
      <c r="W264" s="169">
        <f t="shared" si="36"/>
        <v>0</v>
      </c>
      <c r="X264" s="169">
        <v>0</v>
      </c>
      <c r="Y264" s="169">
        <f t="shared" si="37"/>
        <v>0</v>
      </c>
      <c r="Z264" s="169">
        <v>0</v>
      </c>
      <c r="AA264" s="170">
        <f t="shared" si="38"/>
        <v>0</v>
      </c>
      <c r="AR264" s="21" t="s">
        <v>235</v>
      </c>
      <c r="AT264" s="21" t="s">
        <v>156</v>
      </c>
      <c r="AU264" s="21" t="s">
        <v>134</v>
      </c>
      <c r="AY264" s="21" t="s">
        <v>155</v>
      </c>
      <c r="BE264" s="107">
        <f t="shared" si="39"/>
        <v>0</v>
      </c>
      <c r="BF264" s="107">
        <f t="shared" si="40"/>
        <v>0</v>
      </c>
      <c r="BG264" s="107">
        <f t="shared" si="41"/>
        <v>0</v>
      </c>
      <c r="BH264" s="107">
        <f t="shared" si="42"/>
        <v>0</v>
      </c>
      <c r="BI264" s="107">
        <f t="shared" si="43"/>
        <v>0</v>
      </c>
      <c r="BJ264" s="21" t="s">
        <v>134</v>
      </c>
      <c r="BK264" s="107">
        <f t="shared" si="44"/>
        <v>0</v>
      </c>
      <c r="BL264" s="21" t="s">
        <v>235</v>
      </c>
      <c r="BM264" s="21" t="s">
        <v>510</v>
      </c>
    </row>
    <row r="265" spans="2:63" s="9" customFormat="1" ht="29.85" customHeight="1">
      <c r="B265" s="153"/>
      <c r="C265" s="154"/>
      <c r="D265" s="163" t="s">
        <v>119</v>
      </c>
      <c r="E265" s="163"/>
      <c r="F265" s="163"/>
      <c r="G265" s="163"/>
      <c r="H265" s="163"/>
      <c r="I265" s="163"/>
      <c r="J265" s="163"/>
      <c r="K265" s="163"/>
      <c r="L265" s="163"/>
      <c r="M265" s="163"/>
      <c r="N265" s="284">
        <f>BK265</f>
        <v>0</v>
      </c>
      <c r="O265" s="285"/>
      <c r="P265" s="285"/>
      <c r="Q265" s="285"/>
      <c r="R265" s="156"/>
      <c r="T265" s="157"/>
      <c r="U265" s="154"/>
      <c r="V265" s="154"/>
      <c r="W265" s="158">
        <f>SUM(W266:W271)</f>
        <v>0</v>
      </c>
      <c r="X265" s="154"/>
      <c r="Y265" s="158">
        <f>SUM(Y266:Y271)</f>
        <v>0.047204100000000006</v>
      </c>
      <c r="Z265" s="154"/>
      <c r="AA265" s="159">
        <f>SUM(AA266:AA271)</f>
        <v>0</v>
      </c>
      <c r="AR265" s="160" t="s">
        <v>134</v>
      </c>
      <c r="AT265" s="161" t="s">
        <v>78</v>
      </c>
      <c r="AU265" s="161" t="s">
        <v>84</v>
      </c>
      <c r="AY265" s="160" t="s">
        <v>155</v>
      </c>
      <c r="BK265" s="162">
        <f>SUM(BK266:BK271)</f>
        <v>0</v>
      </c>
    </row>
    <row r="266" spans="2:65" s="1" customFormat="1" ht="38.25" customHeight="1">
      <c r="B266" s="37"/>
      <c r="C266" s="164" t="s">
        <v>511</v>
      </c>
      <c r="D266" s="164" t="s">
        <v>156</v>
      </c>
      <c r="E266" s="165" t="s">
        <v>512</v>
      </c>
      <c r="F266" s="263" t="s">
        <v>513</v>
      </c>
      <c r="G266" s="263"/>
      <c r="H266" s="263"/>
      <c r="I266" s="263"/>
      <c r="J266" s="166" t="s">
        <v>164</v>
      </c>
      <c r="K266" s="167">
        <v>1.83</v>
      </c>
      <c r="L266" s="264">
        <v>0</v>
      </c>
      <c r="M266" s="265"/>
      <c r="N266" s="266">
        <f>ROUND(L266*K266,2)</f>
        <v>0</v>
      </c>
      <c r="O266" s="266"/>
      <c r="P266" s="266"/>
      <c r="Q266" s="266"/>
      <c r="R266" s="39"/>
      <c r="T266" s="168" t="s">
        <v>22</v>
      </c>
      <c r="U266" s="46" t="s">
        <v>46</v>
      </c>
      <c r="V266" s="38"/>
      <c r="W266" s="169">
        <f>V266*K266</f>
        <v>0</v>
      </c>
      <c r="X266" s="169">
        <v>0.02567</v>
      </c>
      <c r="Y266" s="169">
        <f>X266*K266</f>
        <v>0.0469761</v>
      </c>
      <c r="Z266" s="169">
        <v>0</v>
      </c>
      <c r="AA266" s="170">
        <f>Z266*K266</f>
        <v>0</v>
      </c>
      <c r="AR266" s="21" t="s">
        <v>235</v>
      </c>
      <c r="AT266" s="21" t="s">
        <v>156</v>
      </c>
      <c r="AU266" s="21" t="s">
        <v>134</v>
      </c>
      <c r="AY266" s="21" t="s">
        <v>155</v>
      </c>
      <c r="BE266" s="107">
        <f>IF(U266="základní",N266,0)</f>
        <v>0</v>
      </c>
      <c r="BF266" s="107">
        <f>IF(U266="snížená",N266,0)</f>
        <v>0</v>
      </c>
      <c r="BG266" s="107">
        <f>IF(U266="zákl. přenesená",N266,0)</f>
        <v>0</v>
      </c>
      <c r="BH266" s="107">
        <f>IF(U266="sníž. přenesená",N266,0)</f>
        <v>0</v>
      </c>
      <c r="BI266" s="107">
        <f>IF(U266="nulová",N266,0)</f>
        <v>0</v>
      </c>
      <c r="BJ266" s="21" t="s">
        <v>134</v>
      </c>
      <c r="BK266" s="107">
        <f>ROUND(L266*K266,2)</f>
        <v>0</v>
      </c>
      <c r="BL266" s="21" t="s">
        <v>235</v>
      </c>
      <c r="BM266" s="21" t="s">
        <v>514</v>
      </c>
    </row>
    <row r="267" spans="2:51" s="10" customFormat="1" ht="16.5" customHeight="1">
      <c r="B267" s="171"/>
      <c r="C267" s="172"/>
      <c r="D267" s="172"/>
      <c r="E267" s="173" t="s">
        <v>22</v>
      </c>
      <c r="F267" s="267" t="s">
        <v>515</v>
      </c>
      <c r="G267" s="268"/>
      <c r="H267" s="268"/>
      <c r="I267" s="268"/>
      <c r="J267" s="172"/>
      <c r="K267" s="174">
        <v>1.83</v>
      </c>
      <c r="L267" s="172"/>
      <c r="M267" s="172"/>
      <c r="N267" s="172"/>
      <c r="O267" s="172"/>
      <c r="P267" s="172"/>
      <c r="Q267" s="172"/>
      <c r="R267" s="175"/>
      <c r="T267" s="176"/>
      <c r="U267" s="172"/>
      <c r="V267" s="172"/>
      <c r="W267" s="172"/>
      <c r="X267" s="172"/>
      <c r="Y267" s="172"/>
      <c r="Z267" s="172"/>
      <c r="AA267" s="177"/>
      <c r="AT267" s="178" t="s">
        <v>167</v>
      </c>
      <c r="AU267" s="178" t="s">
        <v>134</v>
      </c>
      <c r="AV267" s="10" t="s">
        <v>134</v>
      </c>
      <c r="AW267" s="10" t="s">
        <v>36</v>
      </c>
      <c r="AX267" s="10" t="s">
        <v>84</v>
      </c>
      <c r="AY267" s="178" t="s">
        <v>155</v>
      </c>
    </row>
    <row r="268" spans="2:65" s="1" customFormat="1" ht="16.5" customHeight="1">
      <c r="B268" s="37"/>
      <c r="C268" s="164" t="s">
        <v>516</v>
      </c>
      <c r="D268" s="164" t="s">
        <v>156</v>
      </c>
      <c r="E268" s="165" t="s">
        <v>517</v>
      </c>
      <c r="F268" s="263" t="s">
        <v>518</v>
      </c>
      <c r="G268" s="263"/>
      <c r="H268" s="263"/>
      <c r="I268" s="263"/>
      <c r="J268" s="166" t="s">
        <v>164</v>
      </c>
      <c r="K268" s="167">
        <v>0.57</v>
      </c>
      <c r="L268" s="264">
        <v>0</v>
      </c>
      <c r="M268" s="265"/>
      <c r="N268" s="266">
        <f>ROUND(L268*K268,2)</f>
        <v>0</v>
      </c>
      <c r="O268" s="266"/>
      <c r="P268" s="266"/>
      <c r="Q268" s="266"/>
      <c r="R268" s="39"/>
      <c r="T268" s="168" t="s">
        <v>22</v>
      </c>
      <c r="U268" s="46" t="s">
        <v>46</v>
      </c>
      <c r="V268" s="38"/>
      <c r="W268" s="169">
        <f>V268*K268</f>
        <v>0</v>
      </c>
      <c r="X268" s="169">
        <v>0.0002</v>
      </c>
      <c r="Y268" s="169">
        <f>X268*K268</f>
        <v>0.00011399999999999999</v>
      </c>
      <c r="Z268" s="169">
        <v>0</v>
      </c>
      <c r="AA268" s="170">
        <f>Z268*K268</f>
        <v>0</v>
      </c>
      <c r="AR268" s="21" t="s">
        <v>235</v>
      </c>
      <c r="AT268" s="21" t="s">
        <v>156</v>
      </c>
      <c r="AU268" s="21" t="s">
        <v>134</v>
      </c>
      <c r="AY268" s="21" t="s">
        <v>155</v>
      </c>
      <c r="BE268" s="107">
        <f>IF(U268="základní",N268,0)</f>
        <v>0</v>
      </c>
      <c r="BF268" s="107">
        <f>IF(U268="snížená",N268,0)</f>
        <v>0</v>
      </c>
      <c r="BG268" s="107">
        <f>IF(U268="zákl. přenesená",N268,0)</f>
        <v>0</v>
      </c>
      <c r="BH268" s="107">
        <f>IF(U268="sníž. přenesená",N268,0)</f>
        <v>0</v>
      </c>
      <c r="BI268" s="107">
        <f>IF(U268="nulová",N268,0)</f>
        <v>0</v>
      </c>
      <c r="BJ268" s="21" t="s">
        <v>134</v>
      </c>
      <c r="BK268" s="107">
        <f>ROUND(L268*K268,2)</f>
        <v>0</v>
      </c>
      <c r="BL268" s="21" t="s">
        <v>235</v>
      </c>
      <c r="BM268" s="21" t="s">
        <v>519</v>
      </c>
    </row>
    <row r="269" spans="2:51" s="10" customFormat="1" ht="16.5" customHeight="1">
      <c r="B269" s="171"/>
      <c r="C269" s="172"/>
      <c r="D269" s="172"/>
      <c r="E269" s="173" t="s">
        <v>22</v>
      </c>
      <c r="F269" s="267" t="s">
        <v>520</v>
      </c>
      <c r="G269" s="268"/>
      <c r="H269" s="268"/>
      <c r="I269" s="268"/>
      <c r="J269" s="172"/>
      <c r="K269" s="174">
        <v>0.57</v>
      </c>
      <c r="L269" s="172"/>
      <c r="M269" s="172"/>
      <c r="N269" s="172"/>
      <c r="O269" s="172"/>
      <c r="P269" s="172"/>
      <c r="Q269" s="172"/>
      <c r="R269" s="175"/>
      <c r="T269" s="176"/>
      <c r="U269" s="172"/>
      <c r="V269" s="172"/>
      <c r="W269" s="172"/>
      <c r="X269" s="172"/>
      <c r="Y269" s="172"/>
      <c r="Z269" s="172"/>
      <c r="AA269" s="177"/>
      <c r="AT269" s="178" t="s">
        <v>167</v>
      </c>
      <c r="AU269" s="178" t="s">
        <v>134</v>
      </c>
      <c r="AV269" s="10" t="s">
        <v>134</v>
      </c>
      <c r="AW269" s="10" t="s">
        <v>36</v>
      </c>
      <c r="AX269" s="10" t="s">
        <v>84</v>
      </c>
      <c r="AY269" s="178" t="s">
        <v>155</v>
      </c>
    </row>
    <row r="270" spans="2:65" s="1" customFormat="1" ht="25.5" customHeight="1">
      <c r="B270" s="37"/>
      <c r="C270" s="164" t="s">
        <v>521</v>
      </c>
      <c r="D270" s="164" t="s">
        <v>156</v>
      </c>
      <c r="E270" s="165" t="s">
        <v>522</v>
      </c>
      <c r="F270" s="263" t="s">
        <v>523</v>
      </c>
      <c r="G270" s="263"/>
      <c r="H270" s="263"/>
      <c r="I270" s="263"/>
      <c r="J270" s="166" t="s">
        <v>164</v>
      </c>
      <c r="K270" s="167">
        <v>0.57</v>
      </c>
      <c r="L270" s="264">
        <v>0</v>
      </c>
      <c r="M270" s="265"/>
      <c r="N270" s="266">
        <f>ROUND(L270*K270,2)</f>
        <v>0</v>
      </c>
      <c r="O270" s="266"/>
      <c r="P270" s="266"/>
      <c r="Q270" s="266"/>
      <c r="R270" s="39"/>
      <c r="T270" s="168" t="s">
        <v>22</v>
      </c>
      <c r="U270" s="46" t="s">
        <v>46</v>
      </c>
      <c r="V270" s="38"/>
      <c r="W270" s="169">
        <f>V270*K270</f>
        <v>0</v>
      </c>
      <c r="X270" s="169">
        <v>0.0002</v>
      </c>
      <c r="Y270" s="169">
        <f>X270*K270</f>
        <v>0.00011399999999999999</v>
      </c>
      <c r="Z270" s="169">
        <v>0</v>
      </c>
      <c r="AA270" s="170">
        <f>Z270*K270</f>
        <v>0</v>
      </c>
      <c r="AR270" s="21" t="s">
        <v>235</v>
      </c>
      <c r="AT270" s="21" t="s">
        <v>156</v>
      </c>
      <c r="AU270" s="21" t="s">
        <v>134</v>
      </c>
      <c r="AY270" s="21" t="s">
        <v>155</v>
      </c>
      <c r="BE270" s="107">
        <f>IF(U270="základní",N270,0)</f>
        <v>0</v>
      </c>
      <c r="BF270" s="107">
        <f>IF(U270="snížená",N270,0)</f>
        <v>0</v>
      </c>
      <c r="BG270" s="107">
        <f>IF(U270="zákl. přenesená",N270,0)</f>
        <v>0</v>
      </c>
      <c r="BH270" s="107">
        <f>IF(U270="sníž. přenesená",N270,0)</f>
        <v>0</v>
      </c>
      <c r="BI270" s="107">
        <f>IF(U270="nulová",N270,0)</f>
        <v>0</v>
      </c>
      <c r="BJ270" s="21" t="s">
        <v>134</v>
      </c>
      <c r="BK270" s="107">
        <f>ROUND(L270*K270,2)</f>
        <v>0</v>
      </c>
      <c r="BL270" s="21" t="s">
        <v>235</v>
      </c>
      <c r="BM270" s="21" t="s">
        <v>524</v>
      </c>
    </row>
    <row r="271" spans="2:65" s="1" customFormat="1" ht="25.5" customHeight="1">
      <c r="B271" s="37"/>
      <c r="C271" s="164" t="s">
        <v>525</v>
      </c>
      <c r="D271" s="164" t="s">
        <v>156</v>
      </c>
      <c r="E271" s="165" t="s">
        <v>526</v>
      </c>
      <c r="F271" s="263" t="s">
        <v>527</v>
      </c>
      <c r="G271" s="263"/>
      <c r="H271" s="263"/>
      <c r="I271" s="263"/>
      <c r="J271" s="166" t="s">
        <v>330</v>
      </c>
      <c r="K271" s="167">
        <v>0.047</v>
      </c>
      <c r="L271" s="264">
        <v>0</v>
      </c>
      <c r="M271" s="265"/>
      <c r="N271" s="266">
        <f>ROUND(L271*K271,2)</f>
        <v>0</v>
      </c>
      <c r="O271" s="266"/>
      <c r="P271" s="266"/>
      <c r="Q271" s="266"/>
      <c r="R271" s="39"/>
      <c r="T271" s="168" t="s">
        <v>22</v>
      </c>
      <c r="U271" s="46" t="s">
        <v>46</v>
      </c>
      <c r="V271" s="38"/>
      <c r="W271" s="169">
        <f>V271*K271</f>
        <v>0</v>
      </c>
      <c r="X271" s="169">
        <v>0</v>
      </c>
      <c r="Y271" s="169">
        <f>X271*K271</f>
        <v>0</v>
      </c>
      <c r="Z271" s="169">
        <v>0</v>
      </c>
      <c r="AA271" s="170">
        <f>Z271*K271</f>
        <v>0</v>
      </c>
      <c r="AR271" s="21" t="s">
        <v>235</v>
      </c>
      <c r="AT271" s="21" t="s">
        <v>156</v>
      </c>
      <c r="AU271" s="21" t="s">
        <v>134</v>
      </c>
      <c r="AY271" s="21" t="s">
        <v>155</v>
      </c>
      <c r="BE271" s="107">
        <f>IF(U271="základní",N271,0)</f>
        <v>0</v>
      </c>
      <c r="BF271" s="107">
        <f>IF(U271="snížená",N271,0)</f>
        <v>0</v>
      </c>
      <c r="BG271" s="107">
        <f>IF(U271="zákl. přenesená",N271,0)</f>
        <v>0</v>
      </c>
      <c r="BH271" s="107">
        <f>IF(U271="sníž. přenesená",N271,0)</f>
        <v>0</v>
      </c>
      <c r="BI271" s="107">
        <f>IF(U271="nulová",N271,0)</f>
        <v>0</v>
      </c>
      <c r="BJ271" s="21" t="s">
        <v>134</v>
      </c>
      <c r="BK271" s="107">
        <f>ROUND(L271*K271,2)</f>
        <v>0</v>
      </c>
      <c r="BL271" s="21" t="s">
        <v>235</v>
      </c>
      <c r="BM271" s="21" t="s">
        <v>528</v>
      </c>
    </row>
    <row r="272" spans="2:63" s="9" customFormat="1" ht="29.85" customHeight="1">
      <c r="B272" s="153"/>
      <c r="C272" s="154"/>
      <c r="D272" s="163" t="s">
        <v>120</v>
      </c>
      <c r="E272" s="163"/>
      <c r="F272" s="163"/>
      <c r="G272" s="163"/>
      <c r="H272" s="163"/>
      <c r="I272" s="163"/>
      <c r="J272" s="163"/>
      <c r="K272" s="163"/>
      <c r="L272" s="163"/>
      <c r="M272" s="163"/>
      <c r="N272" s="284">
        <f>BK272</f>
        <v>0</v>
      </c>
      <c r="O272" s="285"/>
      <c r="P272" s="285"/>
      <c r="Q272" s="285"/>
      <c r="R272" s="156"/>
      <c r="T272" s="157"/>
      <c r="U272" s="154"/>
      <c r="V272" s="154"/>
      <c r="W272" s="158">
        <f>SUM(W273:W280)</f>
        <v>0</v>
      </c>
      <c r="X272" s="154"/>
      <c r="Y272" s="158">
        <f>SUM(Y273:Y280)</f>
        <v>0.0636</v>
      </c>
      <c r="Z272" s="154"/>
      <c r="AA272" s="159">
        <f>SUM(AA273:AA280)</f>
        <v>0</v>
      </c>
      <c r="AR272" s="160" t="s">
        <v>134</v>
      </c>
      <c r="AT272" s="161" t="s">
        <v>78</v>
      </c>
      <c r="AU272" s="161" t="s">
        <v>84</v>
      </c>
      <c r="AY272" s="160" t="s">
        <v>155</v>
      </c>
      <c r="BK272" s="162">
        <f>SUM(BK273:BK280)</f>
        <v>0</v>
      </c>
    </row>
    <row r="273" spans="2:65" s="1" customFormat="1" ht="38.25" customHeight="1">
      <c r="B273" s="37"/>
      <c r="C273" s="164" t="s">
        <v>529</v>
      </c>
      <c r="D273" s="164" t="s">
        <v>156</v>
      </c>
      <c r="E273" s="165" t="s">
        <v>530</v>
      </c>
      <c r="F273" s="263" t="s">
        <v>531</v>
      </c>
      <c r="G273" s="263"/>
      <c r="H273" s="263"/>
      <c r="I273" s="263"/>
      <c r="J273" s="166" t="s">
        <v>159</v>
      </c>
      <c r="K273" s="167">
        <v>4</v>
      </c>
      <c r="L273" s="264">
        <v>0</v>
      </c>
      <c r="M273" s="265"/>
      <c r="N273" s="266">
        <f aca="true" t="shared" si="45" ref="N273:N280">ROUND(L273*K273,2)</f>
        <v>0</v>
      </c>
      <c r="O273" s="266"/>
      <c r="P273" s="266"/>
      <c r="Q273" s="266"/>
      <c r="R273" s="39"/>
      <c r="T273" s="168" t="s">
        <v>22</v>
      </c>
      <c r="U273" s="46" t="s">
        <v>46</v>
      </c>
      <c r="V273" s="38"/>
      <c r="W273" s="169">
        <f aca="true" t="shared" si="46" ref="W273:W280">V273*K273</f>
        <v>0</v>
      </c>
      <c r="X273" s="169">
        <v>0</v>
      </c>
      <c r="Y273" s="169">
        <f aca="true" t="shared" si="47" ref="Y273:Y280">X273*K273</f>
        <v>0</v>
      </c>
      <c r="Z273" s="169">
        <v>0</v>
      </c>
      <c r="AA273" s="170">
        <f aca="true" t="shared" si="48" ref="AA273:AA280">Z273*K273</f>
        <v>0</v>
      </c>
      <c r="AR273" s="21" t="s">
        <v>235</v>
      </c>
      <c r="AT273" s="21" t="s">
        <v>156</v>
      </c>
      <c r="AU273" s="21" t="s">
        <v>134</v>
      </c>
      <c r="AY273" s="21" t="s">
        <v>155</v>
      </c>
      <c r="BE273" s="107">
        <f aca="true" t="shared" si="49" ref="BE273:BE280">IF(U273="základní",N273,0)</f>
        <v>0</v>
      </c>
      <c r="BF273" s="107">
        <f aca="true" t="shared" si="50" ref="BF273:BF280">IF(U273="snížená",N273,0)</f>
        <v>0</v>
      </c>
      <c r="BG273" s="107">
        <f aca="true" t="shared" si="51" ref="BG273:BG280">IF(U273="zákl. přenesená",N273,0)</f>
        <v>0</v>
      </c>
      <c r="BH273" s="107">
        <f aca="true" t="shared" si="52" ref="BH273:BH280">IF(U273="sníž. přenesená",N273,0)</f>
        <v>0</v>
      </c>
      <c r="BI273" s="107">
        <f aca="true" t="shared" si="53" ref="BI273:BI280">IF(U273="nulová",N273,0)</f>
        <v>0</v>
      </c>
      <c r="BJ273" s="21" t="s">
        <v>134</v>
      </c>
      <c r="BK273" s="107">
        <f aca="true" t="shared" si="54" ref="BK273:BK280">ROUND(L273*K273,2)</f>
        <v>0</v>
      </c>
      <c r="BL273" s="21" t="s">
        <v>235</v>
      </c>
      <c r="BM273" s="21" t="s">
        <v>532</v>
      </c>
    </row>
    <row r="274" spans="2:65" s="1" customFormat="1" ht="25.5" customHeight="1">
      <c r="B274" s="37"/>
      <c r="C274" s="194" t="s">
        <v>533</v>
      </c>
      <c r="D274" s="194" t="s">
        <v>228</v>
      </c>
      <c r="E274" s="195" t="s">
        <v>534</v>
      </c>
      <c r="F274" s="275" t="s">
        <v>535</v>
      </c>
      <c r="G274" s="275"/>
      <c r="H274" s="275"/>
      <c r="I274" s="275"/>
      <c r="J274" s="196" t="s">
        <v>159</v>
      </c>
      <c r="K274" s="197">
        <v>2</v>
      </c>
      <c r="L274" s="276">
        <v>0</v>
      </c>
      <c r="M274" s="277"/>
      <c r="N274" s="278">
        <f t="shared" si="45"/>
        <v>0</v>
      </c>
      <c r="O274" s="266"/>
      <c r="P274" s="266"/>
      <c r="Q274" s="266"/>
      <c r="R274" s="39"/>
      <c r="T274" s="168" t="s">
        <v>22</v>
      </c>
      <c r="U274" s="46" t="s">
        <v>46</v>
      </c>
      <c r="V274" s="38"/>
      <c r="W274" s="169">
        <f t="shared" si="46"/>
        <v>0</v>
      </c>
      <c r="X274" s="169">
        <v>0.0138</v>
      </c>
      <c r="Y274" s="169">
        <f t="shared" si="47"/>
        <v>0.0276</v>
      </c>
      <c r="Z274" s="169">
        <v>0</v>
      </c>
      <c r="AA274" s="170">
        <f t="shared" si="48"/>
        <v>0</v>
      </c>
      <c r="AR274" s="21" t="s">
        <v>308</v>
      </c>
      <c r="AT274" s="21" t="s">
        <v>228</v>
      </c>
      <c r="AU274" s="21" t="s">
        <v>134</v>
      </c>
      <c r="AY274" s="21" t="s">
        <v>155</v>
      </c>
      <c r="BE274" s="107">
        <f t="shared" si="49"/>
        <v>0</v>
      </c>
      <c r="BF274" s="107">
        <f t="shared" si="50"/>
        <v>0</v>
      </c>
      <c r="BG274" s="107">
        <f t="shared" si="51"/>
        <v>0</v>
      </c>
      <c r="BH274" s="107">
        <f t="shared" si="52"/>
        <v>0</v>
      </c>
      <c r="BI274" s="107">
        <f t="shared" si="53"/>
        <v>0</v>
      </c>
      <c r="BJ274" s="21" t="s">
        <v>134</v>
      </c>
      <c r="BK274" s="107">
        <f t="shared" si="54"/>
        <v>0</v>
      </c>
      <c r="BL274" s="21" t="s">
        <v>235</v>
      </c>
      <c r="BM274" s="21" t="s">
        <v>536</v>
      </c>
    </row>
    <row r="275" spans="2:65" s="1" customFormat="1" ht="25.5" customHeight="1">
      <c r="B275" s="37"/>
      <c r="C275" s="194" t="s">
        <v>537</v>
      </c>
      <c r="D275" s="194" t="s">
        <v>228</v>
      </c>
      <c r="E275" s="195" t="s">
        <v>538</v>
      </c>
      <c r="F275" s="275" t="s">
        <v>539</v>
      </c>
      <c r="G275" s="275"/>
      <c r="H275" s="275"/>
      <c r="I275" s="275"/>
      <c r="J275" s="196" t="s">
        <v>159</v>
      </c>
      <c r="K275" s="197">
        <v>2</v>
      </c>
      <c r="L275" s="276">
        <v>0</v>
      </c>
      <c r="M275" s="277"/>
      <c r="N275" s="278">
        <f t="shared" si="45"/>
        <v>0</v>
      </c>
      <c r="O275" s="266"/>
      <c r="P275" s="266"/>
      <c r="Q275" s="266"/>
      <c r="R275" s="39"/>
      <c r="T275" s="168" t="s">
        <v>22</v>
      </c>
      <c r="U275" s="46" t="s">
        <v>46</v>
      </c>
      <c r="V275" s="38"/>
      <c r="W275" s="169">
        <f t="shared" si="46"/>
        <v>0</v>
      </c>
      <c r="X275" s="169">
        <v>0.0138</v>
      </c>
      <c r="Y275" s="169">
        <f t="shared" si="47"/>
        <v>0.0276</v>
      </c>
      <c r="Z275" s="169">
        <v>0</v>
      </c>
      <c r="AA275" s="170">
        <f t="shared" si="48"/>
        <v>0</v>
      </c>
      <c r="AR275" s="21" t="s">
        <v>308</v>
      </c>
      <c r="AT275" s="21" t="s">
        <v>228</v>
      </c>
      <c r="AU275" s="21" t="s">
        <v>134</v>
      </c>
      <c r="AY275" s="21" t="s">
        <v>155</v>
      </c>
      <c r="BE275" s="107">
        <f t="shared" si="49"/>
        <v>0</v>
      </c>
      <c r="BF275" s="107">
        <f t="shared" si="50"/>
        <v>0</v>
      </c>
      <c r="BG275" s="107">
        <f t="shared" si="51"/>
        <v>0</v>
      </c>
      <c r="BH275" s="107">
        <f t="shared" si="52"/>
        <v>0</v>
      </c>
      <c r="BI275" s="107">
        <f t="shared" si="53"/>
        <v>0</v>
      </c>
      <c r="BJ275" s="21" t="s">
        <v>134</v>
      </c>
      <c r="BK275" s="107">
        <f t="shared" si="54"/>
        <v>0</v>
      </c>
      <c r="BL275" s="21" t="s">
        <v>235</v>
      </c>
      <c r="BM275" s="21" t="s">
        <v>540</v>
      </c>
    </row>
    <row r="276" spans="2:65" s="1" customFormat="1" ht="16.5" customHeight="1">
      <c r="B276" s="37"/>
      <c r="C276" s="164" t="s">
        <v>541</v>
      </c>
      <c r="D276" s="164" t="s">
        <v>156</v>
      </c>
      <c r="E276" s="165" t="s">
        <v>542</v>
      </c>
      <c r="F276" s="263" t="s">
        <v>543</v>
      </c>
      <c r="G276" s="263"/>
      <c r="H276" s="263"/>
      <c r="I276" s="263"/>
      <c r="J276" s="166" t="s">
        <v>159</v>
      </c>
      <c r="K276" s="167">
        <v>4</v>
      </c>
      <c r="L276" s="264">
        <v>0</v>
      </c>
      <c r="M276" s="265"/>
      <c r="N276" s="266">
        <f t="shared" si="45"/>
        <v>0</v>
      </c>
      <c r="O276" s="266"/>
      <c r="P276" s="266"/>
      <c r="Q276" s="266"/>
      <c r="R276" s="39"/>
      <c r="T276" s="168" t="s">
        <v>22</v>
      </c>
      <c r="U276" s="46" t="s">
        <v>46</v>
      </c>
      <c r="V276" s="38"/>
      <c r="W276" s="169">
        <f t="shared" si="46"/>
        <v>0</v>
      </c>
      <c r="X276" s="169">
        <v>0</v>
      </c>
      <c r="Y276" s="169">
        <f t="shared" si="47"/>
        <v>0</v>
      </c>
      <c r="Z276" s="169">
        <v>0</v>
      </c>
      <c r="AA276" s="170">
        <f t="shared" si="48"/>
        <v>0</v>
      </c>
      <c r="AR276" s="21" t="s">
        <v>235</v>
      </c>
      <c r="AT276" s="21" t="s">
        <v>156</v>
      </c>
      <c r="AU276" s="21" t="s">
        <v>134</v>
      </c>
      <c r="AY276" s="21" t="s">
        <v>155</v>
      </c>
      <c r="BE276" s="107">
        <f t="shared" si="49"/>
        <v>0</v>
      </c>
      <c r="BF276" s="107">
        <f t="shared" si="50"/>
        <v>0</v>
      </c>
      <c r="BG276" s="107">
        <f t="shared" si="51"/>
        <v>0</v>
      </c>
      <c r="BH276" s="107">
        <f t="shared" si="52"/>
        <v>0</v>
      </c>
      <c r="BI276" s="107">
        <f t="shared" si="53"/>
        <v>0</v>
      </c>
      <c r="BJ276" s="21" t="s">
        <v>134</v>
      </c>
      <c r="BK276" s="107">
        <f t="shared" si="54"/>
        <v>0</v>
      </c>
      <c r="BL276" s="21" t="s">
        <v>235</v>
      </c>
      <c r="BM276" s="21" t="s">
        <v>544</v>
      </c>
    </row>
    <row r="277" spans="2:65" s="1" customFormat="1" ht="16.5" customHeight="1">
      <c r="B277" s="37"/>
      <c r="C277" s="194" t="s">
        <v>545</v>
      </c>
      <c r="D277" s="194" t="s">
        <v>228</v>
      </c>
      <c r="E277" s="195" t="s">
        <v>546</v>
      </c>
      <c r="F277" s="275" t="s">
        <v>547</v>
      </c>
      <c r="G277" s="275"/>
      <c r="H277" s="275"/>
      <c r="I277" s="275"/>
      <c r="J277" s="196" t="s">
        <v>159</v>
      </c>
      <c r="K277" s="197">
        <v>4</v>
      </c>
      <c r="L277" s="276">
        <v>0</v>
      </c>
      <c r="M277" s="277"/>
      <c r="N277" s="278">
        <f t="shared" si="45"/>
        <v>0</v>
      </c>
      <c r="O277" s="266"/>
      <c r="P277" s="266"/>
      <c r="Q277" s="266"/>
      <c r="R277" s="39"/>
      <c r="T277" s="168" t="s">
        <v>22</v>
      </c>
      <c r="U277" s="46" t="s">
        <v>46</v>
      </c>
      <c r="V277" s="38"/>
      <c r="W277" s="169">
        <f t="shared" si="46"/>
        <v>0</v>
      </c>
      <c r="X277" s="169">
        <v>0.0021</v>
      </c>
      <c r="Y277" s="169">
        <f t="shared" si="47"/>
        <v>0.0084</v>
      </c>
      <c r="Z277" s="169">
        <v>0</v>
      </c>
      <c r="AA277" s="170">
        <f t="shared" si="48"/>
        <v>0</v>
      </c>
      <c r="AR277" s="21" t="s">
        <v>308</v>
      </c>
      <c r="AT277" s="21" t="s">
        <v>228</v>
      </c>
      <c r="AU277" s="21" t="s">
        <v>134</v>
      </c>
      <c r="AY277" s="21" t="s">
        <v>155</v>
      </c>
      <c r="BE277" s="107">
        <f t="shared" si="49"/>
        <v>0</v>
      </c>
      <c r="BF277" s="107">
        <f t="shared" si="50"/>
        <v>0</v>
      </c>
      <c r="BG277" s="107">
        <f t="shared" si="51"/>
        <v>0</v>
      </c>
      <c r="BH277" s="107">
        <f t="shared" si="52"/>
        <v>0</v>
      </c>
      <c r="BI277" s="107">
        <f t="shared" si="53"/>
        <v>0</v>
      </c>
      <c r="BJ277" s="21" t="s">
        <v>134</v>
      </c>
      <c r="BK277" s="107">
        <f t="shared" si="54"/>
        <v>0</v>
      </c>
      <c r="BL277" s="21" t="s">
        <v>235</v>
      </c>
      <c r="BM277" s="21" t="s">
        <v>548</v>
      </c>
    </row>
    <row r="278" spans="2:65" s="1" customFormat="1" ht="16.5" customHeight="1">
      <c r="B278" s="37"/>
      <c r="C278" s="164" t="s">
        <v>549</v>
      </c>
      <c r="D278" s="164" t="s">
        <v>156</v>
      </c>
      <c r="E278" s="165" t="s">
        <v>550</v>
      </c>
      <c r="F278" s="263" t="s">
        <v>551</v>
      </c>
      <c r="G278" s="263"/>
      <c r="H278" s="263"/>
      <c r="I278" s="263"/>
      <c r="J278" s="166" t="s">
        <v>316</v>
      </c>
      <c r="K278" s="167">
        <v>1</v>
      </c>
      <c r="L278" s="264">
        <v>0</v>
      </c>
      <c r="M278" s="265"/>
      <c r="N278" s="266">
        <f t="shared" si="45"/>
        <v>0</v>
      </c>
      <c r="O278" s="266"/>
      <c r="P278" s="266"/>
      <c r="Q278" s="266"/>
      <c r="R278" s="39"/>
      <c r="T278" s="168" t="s">
        <v>22</v>
      </c>
      <c r="U278" s="46" t="s">
        <v>46</v>
      </c>
      <c r="V278" s="38"/>
      <c r="W278" s="169">
        <f t="shared" si="46"/>
        <v>0</v>
      </c>
      <c r="X278" s="169">
        <v>0</v>
      </c>
      <c r="Y278" s="169">
        <f t="shared" si="47"/>
        <v>0</v>
      </c>
      <c r="Z278" s="169">
        <v>0</v>
      </c>
      <c r="AA278" s="170">
        <f t="shared" si="48"/>
        <v>0</v>
      </c>
      <c r="AR278" s="21" t="s">
        <v>235</v>
      </c>
      <c r="AT278" s="21" t="s">
        <v>156</v>
      </c>
      <c r="AU278" s="21" t="s">
        <v>134</v>
      </c>
      <c r="AY278" s="21" t="s">
        <v>155</v>
      </c>
      <c r="BE278" s="107">
        <f t="shared" si="49"/>
        <v>0</v>
      </c>
      <c r="BF278" s="107">
        <f t="shared" si="50"/>
        <v>0</v>
      </c>
      <c r="BG278" s="107">
        <f t="shared" si="51"/>
        <v>0</v>
      </c>
      <c r="BH278" s="107">
        <f t="shared" si="52"/>
        <v>0</v>
      </c>
      <c r="BI278" s="107">
        <f t="shared" si="53"/>
        <v>0</v>
      </c>
      <c r="BJ278" s="21" t="s">
        <v>134</v>
      </c>
      <c r="BK278" s="107">
        <f t="shared" si="54"/>
        <v>0</v>
      </c>
      <c r="BL278" s="21" t="s">
        <v>235</v>
      </c>
      <c r="BM278" s="21" t="s">
        <v>552</v>
      </c>
    </row>
    <row r="279" spans="2:65" s="1" customFormat="1" ht="16.5" customHeight="1">
      <c r="B279" s="37"/>
      <c r="C279" s="164" t="s">
        <v>553</v>
      </c>
      <c r="D279" s="164" t="s">
        <v>156</v>
      </c>
      <c r="E279" s="165" t="s">
        <v>554</v>
      </c>
      <c r="F279" s="263" t="s">
        <v>555</v>
      </c>
      <c r="G279" s="263"/>
      <c r="H279" s="263"/>
      <c r="I279" s="263"/>
      <c r="J279" s="166" t="s">
        <v>316</v>
      </c>
      <c r="K279" s="167">
        <v>1</v>
      </c>
      <c r="L279" s="264">
        <v>0</v>
      </c>
      <c r="M279" s="265"/>
      <c r="N279" s="266">
        <f t="shared" si="45"/>
        <v>0</v>
      </c>
      <c r="O279" s="266"/>
      <c r="P279" s="266"/>
      <c r="Q279" s="266"/>
      <c r="R279" s="39"/>
      <c r="T279" s="168" t="s">
        <v>22</v>
      </c>
      <c r="U279" s="46" t="s">
        <v>46</v>
      </c>
      <c r="V279" s="38"/>
      <c r="W279" s="169">
        <f t="shared" si="46"/>
        <v>0</v>
      </c>
      <c r="X279" s="169">
        <v>0</v>
      </c>
      <c r="Y279" s="169">
        <f t="shared" si="47"/>
        <v>0</v>
      </c>
      <c r="Z279" s="169">
        <v>0</v>
      </c>
      <c r="AA279" s="170">
        <f t="shared" si="48"/>
        <v>0</v>
      </c>
      <c r="AR279" s="21" t="s">
        <v>235</v>
      </c>
      <c r="AT279" s="21" t="s">
        <v>156</v>
      </c>
      <c r="AU279" s="21" t="s">
        <v>134</v>
      </c>
      <c r="AY279" s="21" t="s">
        <v>155</v>
      </c>
      <c r="BE279" s="107">
        <f t="shared" si="49"/>
        <v>0</v>
      </c>
      <c r="BF279" s="107">
        <f t="shared" si="50"/>
        <v>0</v>
      </c>
      <c r="BG279" s="107">
        <f t="shared" si="51"/>
        <v>0</v>
      </c>
      <c r="BH279" s="107">
        <f t="shared" si="52"/>
        <v>0</v>
      </c>
      <c r="BI279" s="107">
        <f t="shared" si="53"/>
        <v>0</v>
      </c>
      <c r="BJ279" s="21" t="s">
        <v>134</v>
      </c>
      <c r="BK279" s="107">
        <f t="shared" si="54"/>
        <v>0</v>
      </c>
      <c r="BL279" s="21" t="s">
        <v>235</v>
      </c>
      <c r="BM279" s="21" t="s">
        <v>556</v>
      </c>
    </row>
    <row r="280" spans="2:65" s="1" customFormat="1" ht="25.5" customHeight="1">
      <c r="B280" s="37"/>
      <c r="C280" s="164" t="s">
        <v>557</v>
      </c>
      <c r="D280" s="164" t="s">
        <v>156</v>
      </c>
      <c r="E280" s="165" t="s">
        <v>558</v>
      </c>
      <c r="F280" s="263" t="s">
        <v>559</v>
      </c>
      <c r="G280" s="263"/>
      <c r="H280" s="263"/>
      <c r="I280" s="263"/>
      <c r="J280" s="166" t="s">
        <v>330</v>
      </c>
      <c r="K280" s="167">
        <v>0.064</v>
      </c>
      <c r="L280" s="264">
        <v>0</v>
      </c>
      <c r="M280" s="265"/>
      <c r="N280" s="266">
        <f t="shared" si="45"/>
        <v>0</v>
      </c>
      <c r="O280" s="266"/>
      <c r="P280" s="266"/>
      <c r="Q280" s="266"/>
      <c r="R280" s="39"/>
      <c r="T280" s="168" t="s">
        <v>22</v>
      </c>
      <c r="U280" s="46" t="s">
        <v>46</v>
      </c>
      <c r="V280" s="38"/>
      <c r="W280" s="169">
        <f t="shared" si="46"/>
        <v>0</v>
      </c>
      <c r="X280" s="169">
        <v>0</v>
      </c>
      <c r="Y280" s="169">
        <f t="shared" si="47"/>
        <v>0</v>
      </c>
      <c r="Z280" s="169">
        <v>0</v>
      </c>
      <c r="AA280" s="170">
        <f t="shared" si="48"/>
        <v>0</v>
      </c>
      <c r="AR280" s="21" t="s">
        <v>235</v>
      </c>
      <c r="AT280" s="21" t="s">
        <v>156</v>
      </c>
      <c r="AU280" s="21" t="s">
        <v>134</v>
      </c>
      <c r="AY280" s="21" t="s">
        <v>155</v>
      </c>
      <c r="BE280" s="107">
        <f t="shared" si="49"/>
        <v>0</v>
      </c>
      <c r="BF280" s="107">
        <f t="shared" si="50"/>
        <v>0</v>
      </c>
      <c r="BG280" s="107">
        <f t="shared" si="51"/>
        <v>0</v>
      </c>
      <c r="BH280" s="107">
        <f t="shared" si="52"/>
        <v>0</v>
      </c>
      <c r="BI280" s="107">
        <f t="shared" si="53"/>
        <v>0</v>
      </c>
      <c r="BJ280" s="21" t="s">
        <v>134</v>
      </c>
      <c r="BK280" s="107">
        <f t="shared" si="54"/>
        <v>0</v>
      </c>
      <c r="BL280" s="21" t="s">
        <v>235</v>
      </c>
      <c r="BM280" s="21" t="s">
        <v>560</v>
      </c>
    </row>
    <row r="281" spans="2:63" s="9" customFormat="1" ht="29.85" customHeight="1">
      <c r="B281" s="153"/>
      <c r="C281" s="154"/>
      <c r="D281" s="163" t="s">
        <v>121</v>
      </c>
      <c r="E281" s="163"/>
      <c r="F281" s="163"/>
      <c r="G281" s="163"/>
      <c r="H281" s="163"/>
      <c r="I281" s="163"/>
      <c r="J281" s="163"/>
      <c r="K281" s="163"/>
      <c r="L281" s="163"/>
      <c r="M281" s="163"/>
      <c r="N281" s="284">
        <f>BK281</f>
        <v>0</v>
      </c>
      <c r="O281" s="285"/>
      <c r="P281" s="285"/>
      <c r="Q281" s="285"/>
      <c r="R281" s="156"/>
      <c r="T281" s="157"/>
      <c r="U281" s="154"/>
      <c r="V281" s="154"/>
      <c r="W281" s="158">
        <f>SUM(W282:W288)</f>
        <v>0</v>
      </c>
      <c r="X281" s="154"/>
      <c r="Y281" s="158">
        <f>SUM(Y282:Y288)</f>
        <v>0.11588399999999999</v>
      </c>
      <c r="Z281" s="154"/>
      <c r="AA281" s="159">
        <f>SUM(AA282:AA288)</f>
        <v>0</v>
      </c>
      <c r="AR281" s="160" t="s">
        <v>134</v>
      </c>
      <c r="AT281" s="161" t="s">
        <v>78</v>
      </c>
      <c r="AU281" s="161" t="s">
        <v>84</v>
      </c>
      <c r="AY281" s="160" t="s">
        <v>155</v>
      </c>
      <c r="BK281" s="162">
        <f>SUM(BK282:BK288)</f>
        <v>0</v>
      </c>
    </row>
    <row r="282" spans="2:65" s="1" customFormat="1" ht="38.25" customHeight="1">
      <c r="B282" s="37"/>
      <c r="C282" s="164" t="s">
        <v>561</v>
      </c>
      <c r="D282" s="164" t="s">
        <v>156</v>
      </c>
      <c r="E282" s="165" t="s">
        <v>562</v>
      </c>
      <c r="F282" s="263" t="s">
        <v>563</v>
      </c>
      <c r="G282" s="263"/>
      <c r="H282" s="263"/>
      <c r="I282" s="263"/>
      <c r="J282" s="166" t="s">
        <v>164</v>
      </c>
      <c r="K282" s="167">
        <v>3.6</v>
      </c>
      <c r="L282" s="264">
        <v>0</v>
      </c>
      <c r="M282" s="265"/>
      <c r="N282" s="266">
        <f>ROUND(L282*K282,2)</f>
        <v>0</v>
      </c>
      <c r="O282" s="266"/>
      <c r="P282" s="266"/>
      <c r="Q282" s="266"/>
      <c r="R282" s="39"/>
      <c r="T282" s="168" t="s">
        <v>22</v>
      </c>
      <c r="U282" s="46" t="s">
        <v>46</v>
      </c>
      <c r="V282" s="38"/>
      <c r="W282" s="169">
        <f>V282*K282</f>
        <v>0</v>
      </c>
      <c r="X282" s="169">
        <v>0.00362</v>
      </c>
      <c r="Y282" s="169">
        <f>X282*K282</f>
        <v>0.013032</v>
      </c>
      <c r="Z282" s="169">
        <v>0</v>
      </c>
      <c r="AA282" s="170">
        <f>Z282*K282</f>
        <v>0</v>
      </c>
      <c r="AR282" s="21" t="s">
        <v>235</v>
      </c>
      <c r="AT282" s="21" t="s">
        <v>156</v>
      </c>
      <c r="AU282" s="21" t="s">
        <v>134</v>
      </c>
      <c r="AY282" s="21" t="s">
        <v>155</v>
      </c>
      <c r="BE282" s="107">
        <f>IF(U282="základní",N282,0)</f>
        <v>0</v>
      </c>
      <c r="BF282" s="107">
        <f>IF(U282="snížená",N282,0)</f>
        <v>0</v>
      </c>
      <c r="BG282" s="107">
        <f>IF(U282="zákl. přenesená",N282,0)</f>
        <v>0</v>
      </c>
      <c r="BH282" s="107">
        <f>IF(U282="sníž. přenesená",N282,0)</f>
        <v>0</v>
      </c>
      <c r="BI282" s="107">
        <f>IF(U282="nulová",N282,0)</f>
        <v>0</v>
      </c>
      <c r="BJ282" s="21" t="s">
        <v>134</v>
      </c>
      <c r="BK282" s="107">
        <f>ROUND(L282*K282,2)</f>
        <v>0</v>
      </c>
      <c r="BL282" s="21" t="s">
        <v>235</v>
      </c>
      <c r="BM282" s="21" t="s">
        <v>564</v>
      </c>
    </row>
    <row r="283" spans="2:51" s="10" customFormat="1" ht="16.5" customHeight="1">
      <c r="B283" s="171"/>
      <c r="C283" s="172"/>
      <c r="D283" s="172"/>
      <c r="E283" s="173" t="s">
        <v>22</v>
      </c>
      <c r="F283" s="267" t="s">
        <v>565</v>
      </c>
      <c r="G283" s="268"/>
      <c r="H283" s="268"/>
      <c r="I283" s="268"/>
      <c r="J283" s="172"/>
      <c r="K283" s="174">
        <v>3.6</v>
      </c>
      <c r="L283" s="172"/>
      <c r="M283" s="172"/>
      <c r="N283" s="172"/>
      <c r="O283" s="172"/>
      <c r="P283" s="172"/>
      <c r="Q283" s="172"/>
      <c r="R283" s="175"/>
      <c r="T283" s="176"/>
      <c r="U283" s="172"/>
      <c r="V283" s="172"/>
      <c r="W283" s="172"/>
      <c r="X283" s="172"/>
      <c r="Y283" s="172"/>
      <c r="Z283" s="172"/>
      <c r="AA283" s="177"/>
      <c r="AT283" s="178" t="s">
        <v>167</v>
      </c>
      <c r="AU283" s="178" t="s">
        <v>134</v>
      </c>
      <c r="AV283" s="10" t="s">
        <v>134</v>
      </c>
      <c r="AW283" s="10" t="s">
        <v>36</v>
      </c>
      <c r="AX283" s="10" t="s">
        <v>84</v>
      </c>
      <c r="AY283" s="178" t="s">
        <v>155</v>
      </c>
    </row>
    <row r="284" spans="2:65" s="1" customFormat="1" ht="16.5" customHeight="1">
      <c r="B284" s="37"/>
      <c r="C284" s="194" t="s">
        <v>566</v>
      </c>
      <c r="D284" s="194" t="s">
        <v>228</v>
      </c>
      <c r="E284" s="195" t="s">
        <v>567</v>
      </c>
      <c r="F284" s="275" t="s">
        <v>568</v>
      </c>
      <c r="G284" s="275"/>
      <c r="H284" s="275"/>
      <c r="I284" s="275"/>
      <c r="J284" s="196" t="s">
        <v>164</v>
      </c>
      <c r="K284" s="197">
        <v>3.96</v>
      </c>
      <c r="L284" s="276">
        <v>0</v>
      </c>
      <c r="M284" s="277"/>
      <c r="N284" s="278">
        <f>ROUND(L284*K284,2)</f>
        <v>0</v>
      </c>
      <c r="O284" s="266"/>
      <c r="P284" s="266"/>
      <c r="Q284" s="266"/>
      <c r="R284" s="39"/>
      <c r="T284" s="168" t="s">
        <v>22</v>
      </c>
      <c r="U284" s="46" t="s">
        <v>46</v>
      </c>
      <c r="V284" s="38"/>
      <c r="W284" s="169">
        <f>V284*K284</f>
        <v>0</v>
      </c>
      <c r="X284" s="169">
        <v>0.0192</v>
      </c>
      <c r="Y284" s="169">
        <f>X284*K284</f>
        <v>0.07603199999999999</v>
      </c>
      <c r="Z284" s="169">
        <v>0</v>
      </c>
      <c r="AA284" s="170">
        <f>Z284*K284</f>
        <v>0</v>
      </c>
      <c r="AR284" s="21" t="s">
        <v>308</v>
      </c>
      <c r="AT284" s="21" t="s">
        <v>228</v>
      </c>
      <c r="AU284" s="21" t="s">
        <v>134</v>
      </c>
      <c r="AY284" s="21" t="s">
        <v>155</v>
      </c>
      <c r="BE284" s="107">
        <f>IF(U284="základní",N284,0)</f>
        <v>0</v>
      </c>
      <c r="BF284" s="107">
        <f>IF(U284="snížená",N284,0)</f>
        <v>0</v>
      </c>
      <c r="BG284" s="107">
        <f>IF(U284="zákl. přenesená",N284,0)</f>
        <v>0</v>
      </c>
      <c r="BH284" s="107">
        <f>IF(U284="sníž. přenesená",N284,0)</f>
        <v>0</v>
      </c>
      <c r="BI284" s="107">
        <f>IF(U284="nulová",N284,0)</f>
        <v>0</v>
      </c>
      <c r="BJ284" s="21" t="s">
        <v>134</v>
      </c>
      <c r="BK284" s="107">
        <f>ROUND(L284*K284,2)</f>
        <v>0</v>
      </c>
      <c r="BL284" s="21" t="s">
        <v>235</v>
      </c>
      <c r="BM284" s="21" t="s">
        <v>569</v>
      </c>
    </row>
    <row r="285" spans="2:65" s="1" customFormat="1" ht="25.5" customHeight="1">
      <c r="B285" s="37"/>
      <c r="C285" s="164" t="s">
        <v>570</v>
      </c>
      <c r="D285" s="164" t="s">
        <v>156</v>
      </c>
      <c r="E285" s="165" t="s">
        <v>571</v>
      </c>
      <c r="F285" s="263" t="s">
        <v>572</v>
      </c>
      <c r="G285" s="263"/>
      <c r="H285" s="263"/>
      <c r="I285" s="263"/>
      <c r="J285" s="166" t="s">
        <v>164</v>
      </c>
      <c r="K285" s="167">
        <v>3.6</v>
      </c>
      <c r="L285" s="264">
        <v>0</v>
      </c>
      <c r="M285" s="265"/>
      <c r="N285" s="266">
        <f>ROUND(L285*K285,2)</f>
        <v>0</v>
      </c>
      <c r="O285" s="266"/>
      <c r="P285" s="266"/>
      <c r="Q285" s="266"/>
      <c r="R285" s="39"/>
      <c r="T285" s="168" t="s">
        <v>22</v>
      </c>
      <c r="U285" s="46" t="s">
        <v>46</v>
      </c>
      <c r="V285" s="38"/>
      <c r="W285" s="169">
        <f>V285*K285</f>
        <v>0</v>
      </c>
      <c r="X285" s="169">
        <v>0</v>
      </c>
      <c r="Y285" s="169">
        <f>X285*K285</f>
        <v>0</v>
      </c>
      <c r="Z285" s="169">
        <v>0</v>
      </c>
      <c r="AA285" s="170">
        <f>Z285*K285</f>
        <v>0</v>
      </c>
      <c r="AR285" s="21" t="s">
        <v>235</v>
      </c>
      <c r="AT285" s="21" t="s">
        <v>156</v>
      </c>
      <c r="AU285" s="21" t="s">
        <v>134</v>
      </c>
      <c r="AY285" s="21" t="s">
        <v>155</v>
      </c>
      <c r="BE285" s="107">
        <f>IF(U285="základní",N285,0)</f>
        <v>0</v>
      </c>
      <c r="BF285" s="107">
        <f>IF(U285="snížená",N285,0)</f>
        <v>0</v>
      </c>
      <c r="BG285" s="107">
        <f>IF(U285="zákl. přenesená",N285,0)</f>
        <v>0</v>
      </c>
      <c r="BH285" s="107">
        <f>IF(U285="sníž. přenesená",N285,0)</f>
        <v>0</v>
      </c>
      <c r="BI285" s="107">
        <f>IF(U285="nulová",N285,0)</f>
        <v>0</v>
      </c>
      <c r="BJ285" s="21" t="s">
        <v>134</v>
      </c>
      <c r="BK285" s="107">
        <f>ROUND(L285*K285,2)</f>
        <v>0</v>
      </c>
      <c r="BL285" s="21" t="s">
        <v>235</v>
      </c>
      <c r="BM285" s="21" t="s">
        <v>573</v>
      </c>
    </row>
    <row r="286" spans="2:65" s="1" customFormat="1" ht="16.5" customHeight="1">
      <c r="B286" s="37"/>
      <c r="C286" s="164" t="s">
        <v>574</v>
      </c>
      <c r="D286" s="164" t="s">
        <v>156</v>
      </c>
      <c r="E286" s="165" t="s">
        <v>575</v>
      </c>
      <c r="F286" s="263" t="s">
        <v>576</v>
      </c>
      <c r="G286" s="263"/>
      <c r="H286" s="263"/>
      <c r="I286" s="263"/>
      <c r="J286" s="166" t="s">
        <v>164</v>
      </c>
      <c r="K286" s="167">
        <v>3.6</v>
      </c>
      <c r="L286" s="264">
        <v>0</v>
      </c>
      <c r="M286" s="265"/>
      <c r="N286" s="266">
        <f>ROUND(L286*K286,2)</f>
        <v>0</v>
      </c>
      <c r="O286" s="266"/>
      <c r="P286" s="266"/>
      <c r="Q286" s="266"/>
      <c r="R286" s="39"/>
      <c r="T286" s="168" t="s">
        <v>22</v>
      </c>
      <c r="U286" s="46" t="s">
        <v>46</v>
      </c>
      <c r="V286" s="38"/>
      <c r="W286" s="169">
        <f>V286*K286</f>
        <v>0</v>
      </c>
      <c r="X286" s="169">
        <v>0.0003</v>
      </c>
      <c r="Y286" s="169">
        <f>X286*K286</f>
        <v>0.00108</v>
      </c>
      <c r="Z286" s="169">
        <v>0</v>
      </c>
      <c r="AA286" s="170">
        <f>Z286*K286</f>
        <v>0</v>
      </c>
      <c r="AR286" s="21" t="s">
        <v>235</v>
      </c>
      <c r="AT286" s="21" t="s">
        <v>156</v>
      </c>
      <c r="AU286" s="21" t="s">
        <v>134</v>
      </c>
      <c r="AY286" s="21" t="s">
        <v>155</v>
      </c>
      <c r="BE286" s="107">
        <f>IF(U286="základní",N286,0)</f>
        <v>0</v>
      </c>
      <c r="BF286" s="107">
        <f>IF(U286="snížená",N286,0)</f>
        <v>0</v>
      </c>
      <c r="BG286" s="107">
        <f>IF(U286="zákl. přenesená",N286,0)</f>
        <v>0</v>
      </c>
      <c r="BH286" s="107">
        <f>IF(U286="sníž. přenesená",N286,0)</f>
        <v>0</v>
      </c>
      <c r="BI286" s="107">
        <f>IF(U286="nulová",N286,0)</f>
        <v>0</v>
      </c>
      <c r="BJ286" s="21" t="s">
        <v>134</v>
      </c>
      <c r="BK286" s="107">
        <f>ROUND(L286*K286,2)</f>
        <v>0</v>
      </c>
      <c r="BL286" s="21" t="s">
        <v>235</v>
      </c>
      <c r="BM286" s="21" t="s">
        <v>577</v>
      </c>
    </row>
    <row r="287" spans="2:65" s="1" customFormat="1" ht="25.5" customHeight="1">
      <c r="B287" s="37"/>
      <c r="C287" s="164" t="s">
        <v>578</v>
      </c>
      <c r="D287" s="164" t="s">
        <v>156</v>
      </c>
      <c r="E287" s="165" t="s">
        <v>579</v>
      </c>
      <c r="F287" s="263" t="s">
        <v>580</v>
      </c>
      <c r="G287" s="263"/>
      <c r="H287" s="263"/>
      <c r="I287" s="263"/>
      <c r="J287" s="166" t="s">
        <v>164</v>
      </c>
      <c r="K287" s="167">
        <v>3.6</v>
      </c>
      <c r="L287" s="264">
        <v>0</v>
      </c>
      <c r="M287" s="265"/>
      <c r="N287" s="266">
        <f>ROUND(L287*K287,2)</f>
        <v>0</v>
      </c>
      <c r="O287" s="266"/>
      <c r="P287" s="266"/>
      <c r="Q287" s="266"/>
      <c r="R287" s="39"/>
      <c r="T287" s="168" t="s">
        <v>22</v>
      </c>
      <c r="U287" s="46" t="s">
        <v>46</v>
      </c>
      <c r="V287" s="38"/>
      <c r="W287" s="169">
        <f>V287*K287</f>
        <v>0</v>
      </c>
      <c r="X287" s="169">
        <v>0.00715</v>
      </c>
      <c r="Y287" s="169">
        <f>X287*K287</f>
        <v>0.025740000000000002</v>
      </c>
      <c r="Z287" s="169">
        <v>0</v>
      </c>
      <c r="AA287" s="170">
        <f>Z287*K287</f>
        <v>0</v>
      </c>
      <c r="AR287" s="21" t="s">
        <v>235</v>
      </c>
      <c r="AT287" s="21" t="s">
        <v>156</v>
      </c>
      <c r="AU287" s="21" t="s">
        <v>134</v>
      </c>
      <c r="AY287" s="21" t="s">
        <v>155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21" t="s">
        <v>134</v>
      </c>
      <c r="BK287" s="107">
        <f>ROUND(L287*K287,2)</f>
        <v>0</v>
      </c>
      <c r="BL287" s="21" t="s">
        <v>235</v>
      </c>
      <c r="BM287" s="21" t="s">
        <v>581</v>
      </c>
    </row>
    <row r="288" spans="2:65" s="1" customFormat="1" ht="25.5" customHeight="1">
      <c r="B288" s="37"/>
      <c r="C288" s="164" t="s">
        <v>582</v>
      </c>
      <c r="D288" s="164" t="s">
        <v>156</v>
      </c>
      <c r="E288" s="165" t="s">
        <v>583</v>
      </c>
      <c r="F288" s="263" t="s">
        <v>584</v>
      </c>
      <c r="G288" s="263"/>
      <c r="H288" s="263"/>
      <c r="I288" s="263"/>
      <c r="J288" s="166" t="s">
        <v>330</v>
      </c>
      <c r="K288" s="167">
        <v>0.116</v>
      </c>
      <c r="L288" s="264">
        <v>0</v>
      </c>
      <c r="M288" s="265"/>
      <c r="N288" s="266">
        <f>ROUND(L288*K288,2)</f>
        <v>0</v>
      </c>
      <c r="O288" s="266"/>
      <c r="P288" s="266"/>
      <c r="Q288" s="266"/>
      <c r="R288" s="39"/>
      <c r="T288" s="168" t="s">
        <v>22</v>
      </c>
      <c r="U288" s="46" t="s">
        <v>46</v>
      </c>
      <c r="V288" s="38"/>
      <c r="W288" s="169">
        <f>V288*K288</f>
        <v>0</v>
      </c>
      <c r="X288" s="169">
        <v>0</v>
      </c>
      <c r="Y288" s="169">
        <f>X288*K288</f>
        <v>0</v>
      </c>
      <c r="Z288" s="169">
        <v>0</v>
      </c>
      <c r="AA288" s="170">
        <f>Z288*K288</f>
        <v>0</v>
      </c>
      <c r="AR288" s="21" t="s">
        <v>235</v>
      </c>
      <c r="AT288" s="21" t="s">
        <v>156</v>
      </c>
      <c r="AU288" s="21" t="s">
        <v>134</v>
      </c>
      <c r="AY288" s="21" t="s">
        <v>155</v>
      </c>
      <c r="BE288" s="107">
        <f>IF(U288="základní",N288,0)</f>
        <v>0</v>
      </c>
      <c r="BF288" s="107">
        <f>IF(U288="snížená",N288,0)</f>
        <v>0</v>
      </c>
      <c r="BG288" s="107">
        <f>IF(U288="zákl. přenesená",N288,0)</f>
        <v>0</v>
      </c>
      <c r="BH288" s="107">
        <f>IF(U288="sníž. přenesená",N288,0)</f>
        <v>0</v>
      </c>
      <c r="BI288" s="107">
        <f>IF(U288="nulová",N288,0)</f>
        <v>0</v>
      </c>
      <c r="BJ288" s="21" t="s">
        <v>134</v>
      </c>
      <c r="BK288" s="107">
        <f>ROUND(L288*K288,2)</f>
        <v>0</v>
      </c>
      <c r="BL288" s="21" t="s">
        <v>235</v>
      </c>
      <c r="BM288" s="21" t="s">
        <v>585</v>
      </c>
    </row>
    <row r="289" spans="2:63" s="9" customFormat="1" ht="29.85" customHeight="1">
      <c r="B289" s="153"/>
      <c r="C289" s="154"/>
      <c r="D289" s="163" t="s">
        <v>122</v>
      </c>
      <c r="E289" s="163"/>
      <c r="F289" s="163"/>
      <c r="G289" s="163"/>
      <c r="H289" s="163"/>
      <c r="I289" s="163"/>
      <c r="J289" s="163"/>
      <c r="K289" s="163"/>
      <c r="L289" s="163"/>
      <c r="M289" s="163"/>
      <c r="N289" s="284">
        <f>BK289</f>
        <v>0</v>
      </c>
      <c r="O289" s="285"/>
      <c r="P289" s="285"/>
      <c r="Q289" s="285"/>
      <c r="R289" s="156"/>
      <c r="T289" s="157"/>
      <c r="U289" s="154"/>
      <c r="V289" s="154"/>
      <c r="W289" s="158">
        <f>SUM(W290:W292)</f>
        <v>0</v>
      </c>
      <c r="X289" s="154"/>
      <c r="Y289" s="158">
        <f>SUM(Y290:Y292)</f>
        <v>0.000348</v>
      </c>
      <c r="Z289" s="154"/>
      <c r="AA289" s="159">
        <f>SUM(AA290:AA292)</f>
        <v>0</v>
      </c>
      <c r="AR289" s="160" t="s">
        <v>134</v>
      </c>
      <c r="AT289" s="161" t="s">
        <v>78</v>
      </c>
      <c r="AU289" s="161" t="s">
        <v>84</v>
      </c>
      <c r="AY289" s="160" t="s">
        <v>155</v>
      </c>
      <c r="BK289" s="162">
        <f>SUM(BK290:BK292)</f>
        <v>0</v>
      </c>
    </row>
    <row r="290" spans="2:65" s="1" customFormat="1" ht="25.5" customHeight="1">
      <c r="B290" s="37"/>
      <c r="C290" s="164" t="s">
        <v>586</v>
      </c>
      <c r="D290" s="164" t="s">
        <v>156</v>
      </c>
      <c r="E290" s="165" t="s">
        <v>587</v>
      </c>
      <c r="F290" s="263" t="s">
        <v>588</v>
      </c>
      <c r="G290" s="263"/>
      <c r="H290" s="263"/>
      <c r="I290" s="263"/>
      <c r="J290" s="166" t="s">
        <v>171</v>
      </c>
      <c r="K290" s="167">
        <v>1.2</v>
      </c>
      <c r="L290" s="264">
        <v>0</v>
      </c>
      <c r="M290" s="265"/>
      <c r="N290" s="266">
        <f>ROUND(L290*K290,2)</f>
        <v>0</v>
      </c>
      <c r="O290" s="266"/>
      <c r="P290" s="266"/>
      <c r="Q290" s="266"/>
      <c r="R290" s="39"/>
      <c r="T290" s="168" t="s">
        <v>22</v>
      </c>
      <c r="U290" s="46" t="s">
        <v>46</v>
      </c>
      <c r="V290" s="38"/>
      <c r="W290" s="169">
        <f>V290*K290</f>
        <v>0</v>
      </c>
      <c r="X290" s="169">
        <v>7E-05</v>
      </c>
      <c r="Y290" s="169">
        <f>X290*K290</f>
        <v>8.4E-05</v>
      </c>
      <c r="Z290" s="169">
        <v>0</v>
      </c>
      <c r="AA290" s="170">
        <f>Z290*K290</f>
        <v>0</v>
      </c>
      <c r="AR290" s="21" t="s">
        <v>235</v>
      </c>
      <c r="AT290" s="21" t="s">
        <v>156</v>
      </c>
      <c r="AU290" s="21" t="s">
        <v>134</v>
      </c>
      <c r="AY290" s="21" t="s">
        <v>155</v>
      </c>
      <c r="BE290" s="107">
        <f>IF(U290="základní",N290,0)</f>
        <v>0</v>
      </c>
      <c r="BF290" s="107">
        <f>IF(U290="snížená",N290,0)</f>
        <v>0</v>
      </c>
      <c r="BG290" s="107">
        <f>IF(U290="zákl. přenesená",N290,0)</f>
        <v>0</v>
      </c>
      <c r="BH290" s="107">
        <f>IF(U290="sníž. přenesená",N290,0)</f>
        <v>0</v>
      </c>
      <c r="BI290" s="107">
        <f>IF(U290="nulová",N290,0)</f>
        <v>0</v>
      </c>
      <c r="BJ290" s="21" t="s">
        <v>134</v>
      </c>
      <c r="BK290" s="107">
        <f>ROUND(L290*K290,2)</f>
        <v>0</v>
      </c>
      <c r="BL290" s="21" t="s">
        <v>235</v>
      </c>
      <c r="BM290" s="21" t="s">
        <v>589</v>
      </c>
    </row>
    <row r="291" spans="2:51" s="10" customFormat="1" ht="16.5" customHeight="1">
      <c r="B291" s="171"/>
      <c r="C291" s="172"/>
      <c r="D291" s="172"/>
      <c r="E291" s="173" t="s">
        <v>22</v>
      </c>
      <c r="F291" s="267" t="s">
        <v>590</v>
      </c>
      <c r="G291" s="268"/>
      <c r="H291" s="268"/>
      <c r="I291" s="268"/>
      <c r="J291" s="172"/>
      <c r="K291" s="174">
        <v>1.2</v>
      </c>
      <c r="L291" s="172"/>
      <c r="M291" s="172"/>
      <c r="N291" s="172"/>
      <c r="O291" s="172"/>
      <c r="P291" s="172"/>
      <c r="Q291" s="172"/>
      <c r="R291" s="175"/>
      <c r="T291" s="176"/>
      <c r="U291" s="172"/>
      <c r="V291" s="172"/>
      <c r="W291" s="172"/>
      <c r="X291" s="172"/>
      <c r="Y291" s="172"/>
      <c r="Z291" s="172"/>
      <c r="AA291" s="177"/>
      <c r="AT291" s="178" t="s">
        <v>167</v>
      </c>
      <c r="AU291" s="178" t="s">
        <v>134</v>
      </c>
      <c r="AV291" s="10" t="s">
        <v>134</v>
      </c>
      <c r="AW291" s="10" t="s">
        <v>36</v>
      </c>
      <c r="AX291" s="10" t="s">
        <v>84</v>
      </c>
      <c r="AY291" s="178" t="s">
        <v>155</v>
      </c>
    </row>
    <row r="292" spans="2:65" s="1" customFormat="1" ht="16.5" customHeight="1">
      <c r="B292" s="37"/>
      <c r="C292" s="194" t="s">
        <v>591</v>
      </c>
      <c r="D292" s="194" t="s">
        <v>228</v>
      </c>
      <c r="E292" s="195" t="s">
        <v>592</v>
      </c>
      <c r="F292" s="275" t="s">
        <v>593</v>
      </c>
      <c r="G292" s="275"/>
      <c r="H292" s="275"/>
      <c r="I292" s="275"/>
      <c r="J292" s="196" t="s">
        <v>171</v>
      </c>
      <c r="K292" s="197">
        <v>1.32</v>
      </c>
      <c r="L292" s="276">
        <v>0</v>
      </c>
      <c r="M292" s="277"/>
      <c r="N292" s="278">
        <f>ROUND(L292*K292,2)</f>
        <v>0</v>
      </c>
      <c r="O292" s="266"/>
      <c r="P292" s="266"/>
      <c r="Q292" s="266"/>
      <c r="R292" s="39"/>
      <c r="T292" s="168" t="s">
        <v>22</v>
      </c>
      <c r="U292" s="46" t="s">
        <v>46</v>
      </c>
      <c r="V292" s="38"/>
      <c r="W292" s="169">
        <f>V292*K292</f>
        <v>0</v>
      </c>
      <c r="X292" s="169">
        <v>0.0002</v>
      </c>
      <c r="Y292" s="169">
        <f>X292*K292</f>
        <v>0.000264</v>
      </c>
      <c r="Z292" s="169">
        <v>0</v>
      </c>
      <c r="AA292" s="170">
        <f>Z292*K292</f>
        <v>0</v>
      </c>
      <c r="AR292" s="21" t="s">
        <v>308</v>
      </c>
      <c r="AT292" s="21" t="s">
        <v>228</v>
      </c>
      <c r="AU292" s="21" t="s">
        <v>134</v>
      </c>
      <c r="AY292" s="21" t="s">
        <v>155</v>
      </c>
      <c r="BE292" s="107">
        <f>IF(U292="základní",N292,0)</f>
        <v>0</v>
      </c>
      <c r="BF292" s="107">
        <f>IF(U292="snížená",N292,0)</f>
        <v>0</v>
      </c>
      <c r="BG292" s="107">
        <f>IF(U292="zákl. přenesená",N292,0)</f>
        <v>0</v>
      </c>
      <c r="BH292" s="107">
        <f>IF(U292="sníž. přenesená",N292,0)</f>
        <v>0</v>
      </c>
      <c r="BI292" s="107">
        <f>IF(U292="nulová",N292,0)</f>
        <v>0</v>
      </c>
      <c r="BJ292" s="21" t="s">
        <v>134</v>
      </c>
      <c r="BK292" s="107">
        <f>ROUND(L292*K292,2)</f>
        <v>0</v>
      </c>
      <c r="BL292" s="21" t="s">
        <v>235</v>
      </c>
      <c r="BM292" s="21" t="s">
        <v>594</v>
      </c>
    </row>
    <row r="293" spans="2:63" s="9" customFormat="1" ht="29.85" customHeight="1">
      <c r="B293" s="153"/>
      <c r="C293" s="154"/>
      <c r="D293" s="163" t="s">
        <v>123</v>
      </c>
      <c r="E293" s="163"/>
      <c r="F293" s="163"/>
      <c r="G293" s="163"/>
      <c r="H293" s="163"/>
      <c r="I293" s="163"/>
      <c r="J293" s="163"/>
      <c r="K293" s="163"/>
      <c r="L293" s="163"/>
      <c r="M293" s="163"/>
      <c r="N293" s="284">
        <f>BK293</f>
        <v>0</v>
      </c>
      <c r="O293" s="285"/>
      <c r="P293" s="285"/>
      <c r="Q293" s="285"/>
      <c r="R293" s="156"/>
      <c r="T293" s="157"/>
      <c r="U293" s="154"/>
      <c r="V293" s="154"/>
      <c r="W293" s="158">
        <f>SUM(W294:W306)</f>
        <v>0</v>
      </c>
      <c r="X293" s="154"/>
      <c r="Y293" s="158">
        <f>SUM(Y294:Y306)</f>
        <v>0.34139588000000004</v>
      </c>
      <c r="Z293" s="154"/>
      <c r="AA293" s="159">
        <f>SUM(AA294:AA306)</f>
        <v>0</v>
      </c>
      <c r="AR293" s="160" t="s">
        <v>134</v>
      </c>
      <c r="AT293" s="161" t="s">
        <v>78</v>
      </c>
      <c r="AU293" s="161" t="s">
        <v>84</v>
      </c>
      <c r="AY293" s="160" t="s">
        <v>155</v>
      </c>
      <c r="BK293" s="162">
        <f>SUM(BK294:BK306)</f>
        <v>0</v>
      </c>
    </row>
    <row r="294" spans="2:65" s="1" customFormat="1" ht="25.5" customHeight="1">
      <c r="B294" s="37"/>
      <c r="C294" s="164" t="s">
        <v>595</v>
      </c>
      <c r="D294" s="164" t="s">
        <v>156</v>
      </c>
      <c r="E294" s="165" t="s">
        <v>596</v>
      </c>
      <c r="F294" s="263" t="s">
        <v>597</v>
      </c>
      <c r="G294" s="263"/>
      <c r="H294" s="263"/>
      <c r="I294" s="263"/>
      <c r="J294" s="166" t="s">
        <v>171</v>
      </c>
      <c r="K294" s="167">
        <v>42.74</v>
      </c>
      <c r="L294" s="264">
        <v>0</v>
      </c>
      <c r="M294" s="265"/>
      <c r="N294" s="266">
        <f>ROUND(L294*K294,2)</f>
        <v>0</v>
      </c>
      <c r="O294" s="266"/>
      <c r="P294" s="266"/>
      <c r="Q294" s="266"/>
      <c r="R294" s="39"/>
      <c r="T294" s="168" t="s">
        <v>22</v>
      </c>
      <c r="U294" s="46" t="s">
        <v>46</v>
      </c>
      <c r="V294" s="38"/>
      <c r="W294" s="169">
        <f>V294*K294</f>
        <v>0</v>
      </c>
      <c r="X294" s="169">
        <v>2E-05</v>
      </c>
      <c r="Y294" s="169">
        <f>X294*K294</f>
        <v>0.0008548000000000001</v>
      </c>
      <c r="Z294" s="169">
        <v>0</v>
      </c>
      <c r="AA294" s="170">
        <f>Z294*K294</f>
        <v>0</v>
      </c>
      <c r="AR294" s="21" t="s">
        <v>235</v>
      </c>
      <c r="AT294" s="21" t="s">
        <v>156</v>
      </c>
      <c r="AU294" s="21" t="s">
        <v>134</v>
      </c>
      <c r="AY294" s="21" t="s">
        <v>155</v>
      </c>
      <c r="BE294" s="107">
        <f>IF(U294="základní",N294,0)</f>
        <v>0</v>
      </c>
      <c r="BF294" s="107">
        <f>IF(U294="snížená",N294,0)</f>
        <v>0</v>
      </c>
      <c r="BG294" s="107">
        <f>IF(U294="zákl. přenesená",N294,0)</f>
        <v>0</v>
      </c>
      <c r="BH294" s="107">
        <f>IF(U294="sníž. přenesená",N294,0)</f>
        <v>0</v>
      </c>
      <c r="BI294" s="107">
        <f>IF(U294="nulová",N294,0)</f>
        <v>0</v>
      </c>
      <c r="BJ294" s="21" t="s">
        <v>134</v>
      </c>
      <c r="BK294" s="107">
        <f>ROUND(L294*K294,2)</f>
        <v>0</v>
      </c>
      <c r="BL294" s="21" t="s">
        <v>235</v>
      </c>
      <c r="BM294" s="21" t="s">
        <v>598</v>
      </c>
    </row>
    <row r="295" spans="2:51" s="10" customFormat="1" ht="16.5" customHeight="1">
      <c r="B295" s="171"/>
      <c r="C295" s="172"/>
      <c r="D295" s="172"/>
      <c r="E295" s="173" t="s">
        <v>22</v>
      </c>
      <c r="F295" s="267" t="s">
        <v>599</v>
      </c>
      <c r="G295" s="268"/>
      <c r="H295" s="268"/>
      <c r="I295" s="268"/>
      <c r="J295" s="172"/>
      <c r="K295" s="174">
        <v>8.72</v>
      </c>
      <c r="L295" s="172"/>
      <c r="M295" s="172"/>
      <c r="N295" s="172"/>
      <c r="O295" s="172"/>
      <c r="P295" s="172"/>
      <c r="Q295" s="172"/>
      <c r="R295" s="175"/>
      <c r="T295" s="176"/>
      <c r="U295" s="172"/>
      <c r="V295" s="172"/>
      <c r="W295" s="172"/>
      <c r="X295" s="172"/>
      <c r="Y295" s="172"/>
      <c r="Z295" s="172"/>
      <c r="AA295" s="177"/>
      <c r="AT295" s="178" t="s">
        <v>167</v>
      </c>
      <c r="AU295" s="178" t="s">
        <v>134</v>
      </c>
      <c r="AV295" s="10" t="s">
        <v>134</v>
      </c>
      <c r="AW295" s="10" t="s">
        <v>36</v>
      </c>
      <c r="AX295" s="10" t="s">
        <v>79</v>
      </c>
      <c r="AY295" s="178" t="s">
        <v>155</v>
      </c>
    </row>
    <row r="296" spans="2:51" s="10" customFormat="1" ht="16.5" customHeight="1">
      <c r="B296" s="171"/>
      <c r="C296" s="172"/>
      <c r="D296" s="172"/>
      <c r="E296" s="173" t="s">
        <v>22</v>
      </c>
      <c r="F296" s="271" t="s">
        <v>600</v>
      </c>
      <c r="G296" s="272"/>
      <c r="H296" s="272"/>
      <c r="I296" s="272"/>
      <c r="J296" s="172"/>
      <c r="K296" s="174">
        <v>12.52</v>
      </c>
      <c r="L296" s="172"/>
      <c r="M296" s="172"/>
      <c r="N296" s="172"/>
      <c r="O296" s="172"/>
      <c r="P296" s="172"/>
      <c r="Q296" s="172"/>
      <c r="R296" s="175"/>
      <c r="T296" s="176"/>
      <c r="U296" s="172"/>
      <c r="V296" s="172"/>
      <c r="W296" s="172"/>
      <c r="X296" s="172"/>
      <c r="Y296" s="172"/>
      <c r="Z296" s="172"/>
      <c r="AA296" s="177"/>
      <c r="AT296" s="178" t="s">
        <v>167</v>
      </c>
      <c r="AU296" s="178" t="s">
        <v>134</v>
      </c>
      <c r="AV296" s="10" t="s">
        <v>134</v>
      </c>
      <c r="AW296" s="10" t="s">
        <v>36</v>
      </c>
      <c r="AX296" s="10" t="s">
        <v>79</v>
      </c>
      <c r="AY296" s="178" t="s">
        <v>155</v>
      </c>
    </row>
    <row r="297" spans="2:51" s="10" customFormat="1" ht="16.5" customHeight="1">
      <c r="B297" s="171"/>
      <c r="C297" s="172"/>
      <c r="D297" s="172"/>
      <c r="E297" s="173" t="s">
        <v>22</v>
      </c>
      <c r="F297" s="271" t="s">
        <v>601</v>
      </c>
      <c r="G297" s="272"/>
      <c r="H297" s="272"/>
      <c r="I297" s="272"/>
      <c r="J297" s="172"/>
      <c r="K297" s="174">
        <v>21.5</v>
      </c>
      <c r="L297" s="172"/>
      <c r="M297" s="172"/>
      <c r="N297" s="172"/>
      <c r="O297" s="172"/>
      <c r="P297" s="172"/>
      <c r="Q297" s="172"/>
      <c r="R297" s="175"/>
      <c r="T297" s="176"/>
      <c r="U297" s="172"/>
      <c r="V297" s="172"/>
      <c r="W297" s="172"/>
      <c r="X297" s="172"/>
      <c r="Y297" s="172"/>
      <c r="Z297" s="172"/>
      <c r="AA297" s="177"/>
      <c r="AT297" s="178" t="s">
        <v>167</v>
      </c>
      <c r="AU297" s="178" t="s">
        <v>134</v>
      </c>
      <c r="AV297" s="10" t="s">
        <v>134</v>
      </c>
      <c r="AW297" s="10" t="s">
        <v>36</v>
      </c>
      <c r="AX297" s="10" t="s">
        <v>79</v>
      </c>
      <c r="AY297" s="178" t="s">
        <v>155</v>
      </c>
    </row>
    <row r="298" spans="2:51" s="12" customFormat="1" ht="16.5" customHeight="1">
      <c r="B298" s="186"/>
      <c r="C298" s="187"/>
      <c r="D298" s="187"/>
      <c r="E298" s="188" t="s">
        <v>22</v>
      </c>
      <c r="F298" s="273" t="s">
        <v>204</v>
      </c>
      <c r="G298" s="274"/>
      <c r="H298" s="274"/>
      <c r="I298" s="274"/>
      <c r="J298" s="187"/>
      <c r="K298" s="189">
        <v>42.74</v>
      </c>
      <c r="L298" s="187"/>
      <c r="M298" s="187"/>
      <c r="N298" s="187"/>
      <c r="O298" s="187"/>
      <c r="P298" s="187"/>
      <c r="Q298" s="187"/>
      <c r="R298" s="190"/>
      <c r="T298" s="191"/>
      <c r="U298" s="187"/>
      <c r="V298" s="187"/>
      <c r="W298" s="187"/>
      <c r="X298" s="187"/>
      <c r="Y298" s="187"/>
      <c r="Z298" s="187"/>
      <c r="AA298" s="192"/>
      <c r="AT298" s="193" t="s">
        <v>167</v>
      </c>
      <c r="AU298" s="193" t="s">
        <v>134</v>
      </c>
      <c r="AV298" s="12" t="s">
        <v>160</v>
      </c>
      <c r="AW298" s="12" t="s">
        <v>36</v>
      </c>
      <c r="AX298" s="12" t="s">
        <v>84</v>
      </c>
      <c r="AY298" s="193" t="s">
        <v>155</v>
      </c>
    </row>
    <row r="299" spans="2:65" s="1" customFormat="1" ht="16.5" customHeight="1">
      <c r="B299" s="37"/>
      <c r="C299" s="194" t="s">
        <v>602</v>
      </c>
      <c r="D299" s="194" t="s">
        <v>228</v>
      </c>
      <c r="E299" s="195" t="s">
        <v>603</v>
      </c>
      <c r="F299" s="275" t="s">
        <v>604</v>
      </c>
      <c r="G299" s="275"/>
      <c r="H299" s="275"/>
      <c r="I299" s="275"/>
      <c r="J299" s="196" t="s">
        <v>171</v>
      </c>
      <c r="K299" s="197">
        <v>44.45</v>
      </c>
      <c r="L299" s="276">
        <v>0</v>
      </c>
      <c r="M299" s="277"/>
      <c r="N299" s="278">
        <f>ROUND(L299*K299,2)</f>
        <v>0</v>
      </c>
      <c r="O299" s="266"/>
      <c r="P299" s="266"/>
      <c r="Q299" s="266"/>
      <c r="R299" s="39"/>
      <c r="T299" s="168" t="s">
        <v>22</v>
      </c>
      <c r="U299" s="46" t="s">
        <v>46</v>
      </c>
      <c r="V299" s="38"/>
      <c r="W299" s="169">
        <f>V299*K299</f>
        <v>0</v>
      </c>
      <c r="X299" s="169">
        <v>0.0003</v>
      </c>
      <c r="Y299" s="169">
        <f>X299*K299</f>
        <v>0.013335</v>
      </c>
      <c r="Z299" s="169">
        <v>0</v>
      </c>
      <c r="AA299" s="170">
        <f>Z299*K299</f>
        <v>0</v>
      </c>
      <c r="AR299" s="21" t="s">
        <v>308</v>
      </c>
      <c r="AT299" s="21" t="s">
        <v>228</v>
      </c>
      <c r="AU299" s="21" t="s">
        <v>134</v>
      </c>
      <c r="AY299" s="21" t="s">
        <v>155</v>
      </c>
      <c r="BE299" s="107">
        <f>IF(U299="základní",N299,0)</f>
        <v>0</v>
      </c>
      <c r="BF299" s="107">
        <f>IF(U299="snížená",N299,0)</f>
        <v>0</v>
      </c>
      <c r="BG299" s="107">
        <f>IF(U299="zákl. přenesená",N299,0)</f>
        <v>0</v>
      </c>
      <c r="BH299" s="107">
        <f>IF(U299="sníž. přenesená",N299,0)</f>
        <v>0</v>
      </c>
      <c r="BI299" s="107">
        <f>IF(U299="nulová",N299,0)</f>
        <v>0</v>
      </c>
      <c r="BJ299" s="21" t="s">
        <v>134</v>
      </c>
      <c r="BK299" s="107">
        <f>ROUND(L299*K299,2)</f>
        <v>0</v>
      </c>
      <c r="BL299" s="21" t="s">
        <v>235</v>
      </c>
      <c r="BM299" s="21" t="s">
        <v>605</v>
      </c>
    </row>
    <row r="300" spans="2:65" s="1" customFormat="1" ht="16.5" customHeight="1">
      <c r="B300" s="37"/>
      <c r="C300" s="164" t="s">
        <v>606</v>
      </c>
      <c r="D300" s="164" t="s">
        <v>156</v>
      </c>
      <c r="E300" s="165" t="s">
        <v>607</v>
      </c>
      <c r="F300" s="263" t="s">
        <v>608</v>
      </c>
      <c r="G300" s="263"/>
      <c r="H300" s="263"/>
      <c r="I300" s="263"/>
      <c r="J300" s="166" t="s">
        <v>164</v>
      </c>
      <c r="K300" s="167">
        <v>39.2</v>
      </c>
      <c r="L300" s="264">
        <v>0</v>
      </c>
      <c r="M300" s="265"/>
      <c r="N300" s="266">
        <f>ROUND(L300*K300,2)</f>
        <v>0</v>
      </c>
      <c r="O300" s="266"/>
      <c r="P300" s="266"/>
      <c r="Q300" s="266"/>
      <c r="R300" s="39"/>
      <c r="T300" s="168" t="s">
        <v>22</v>
      </c>
      <c r="U300" s="46" t="s">
        <v>46</v>
      </c>
      <c r="V300" s="38"/>
      <c r="W300" s="169">
        <f>V300*K300</f>
        <v>0</v>
      </c>
      <c r="X300" s="169">
        <v>0.00027</v>
      </c>
      <c r="Y300" s="169">
        <f>X300*K300</f>
        <v>0.010584000000000001</v>
      </c>
      <c r="Z300" s="169">
        <v>0</v>
      </c>
      <c r="AA300" s="170">
        <f>Z300*K300</f>
        <v>0</v>
      </c>
      <c r="AR300" s="21" t="s">
        <v>235</v>
      </c>
      <c r="AT300" s="21" t="s">
        <v>156</v>
      </c>
      <c r="AU300" s="21" t="s">
        <v>134</v>
      </c>
      <c r="AY300" s="21" t="s">
        <v>155</v>
      </c>
      <c r="BE300" s="107">
        <f>IF(U300="základní",N300,0)</f>
        <v>0</v>
      </c>
      <c r="BF300" s="107">
        <f>IF(U300="snížená",N300,0)</f>
        <v>0</v>
      </c>
      <c r="BG300" s="107">
        <f>IF(U300="zákl. přenesená",N300,0)</f>
        <v>0</v>
      </c>
      <c r="BH300" s="107">
        <f>IF(U300="sníž. přenesená",N300,0)</f>
        <v>0</v>
      </c>
      <c r="BI300" s="107">
        <f>IF(U300="nulová",N300,0)</f>
        <v>0</v>
      </c>
      <c r="BJ300" s="21" t="s">
        <v>134</v>
      </c>
      <c r="BK300" s="107">
        <f>ROUND(L300*K300,2)</f>
        <v>0</v>
      </c>
      <c r="BL300" s="21" t="s">
        <v>235</v>
      </c>
      <c r="BM300" s="21" t="s">
        <v>609</v>
      </c>
    </row>
    <row r="301" spans="2:51" s="10" customFormat="1" ht="16.5" customHeight="1">
      <c r="B301" s="171"/>
      <c r="C301" s="172"/>
      <c r="D301" s="172"/>
      <c r="E301" s="173" t="s">
        <v>22</v>
      </c>
      <c r="F301" s="267" t="s">
        <v>610</v>
      </c>
      <c r="G301" s="268"/>
      <c r="H301" s="268"/>
      <c r="I301" s="268"/>
      <c r="J301" s="172"/>
      <c r="K301" s="174">
        <v>39.2</v>
      </c>
      <c r="L301" s="172"/>
      <c r="M301" s="172"/>
      <c r="N301" s="172"/>
      <c r="O301" s="172"/>
      <c r="P301" s="172"/>
      <c r="Q301" s="172"/>
      <c r="R301" s="175"/>
      <c r="T301" s="176"/>
      <c r="U301" s="172"/>
      <c r="V301" s="172"/>
      <c r="W301" s="172"/>
      <c r="X301" s="172"/>
      <c r="Y301" s="172"/>
      <c r="Z301" s="172"/>
      <c r="AA301" s="177"/>
      <c r="AT301" s="178" t="s">
        <v>167</v>
      </c>
      <c r="AU301" s="178" t="s">
        <v>134</v>
      </c>
      <c r="AV301" s="10" t="s">
        <v>134</v>
      </c>
      <c r="AW301" s="10" t="s">
        <v>36</v>
      </c>
      <c r="AX301" s="10" t="s">
        <v>84</v>
      </c>
      <c r="AY301" s="178" t="s">
        <v>155</v>
      </c>
    </row>
    <row r="302" spans="2:65" s="1" customFormat="1" ht="16.5" customHeight="1">
      <c r="B302" s="37"/>
      <c r="C302" s="194" t="s">
        <v>611</v>
      </c>
      <c r="D302" s="194" t="s">
        <v>228</v>
      </c>
      <c r="E302" s="195" t="s">
        <v>612</v>
      </c>
      <c r="F302" s="275" t="s">
        <v>613</v>
      </c>
      <c r="G302" s="275"/>
      <c r="H302" s="275"/>
      <c r="I302" s="275"/>
      <c r="J302" s="196" t="s">
        <v>164</v>
      </c>
      <c r="K302" s="197">
        <v>40.768</v>
      </c>
      <c r="L302" s="276">
        <v>0</v>
      </c>
      <c r="M302" s="277"/>
      <c r="N302" s="278">
        <f>ROUND(L302*K302,2)</f>
        <v>0</v>
      </c>
      <c r="O302" s="266"/>
      <c r="P302" s="266"/>
      <c r="Q302" s="266"/>
      <c r="R302" s="39"/>
      <c r="T302" s="168" t="s">
        <v>22</v>
      </c>
      <c r="U302" s="46" t="s">
        <v>46</v>
      </c>
      <c r="V302" s="38"/>
      <c r="W302" s="169">
        <f>V302*K302</f>
        <v>0</v>
      </c>
      <c r="X302" s="169">
        <v>0.00256</v>
      </c>
      <c r="Y302" s="169">
        <f>X302*K302</f>
        <v>0.10436608000000001</v>
      </c>
      <c r="Z302" s="169">
        <v>0</v>
      </c>
      <c r="AA302" s="170">
        <f>Z302*K302</f>
        <v>0</v>
      </c>
      <c r="AR302" s="21" t="s">
        <v>308</v>
      </c>
      <c r="AT302" s="21" t="s">
        <v>228</v>
      </c>
      <c r="AU302" s="21" t="s">
        <v>134</v>
      </c>
      <c r="AY302" s="21" t="s">
        <v>155</v>
      </c>
      <c r="BE302" s="107">
        <f>IF(U302="základní",N302,0)</f>
        <v>0</v>
      </c>
      <c r="BF302" s="107">
        <f>IF(U302="snížená",N302,0)</f>
        <v>0</v>
      </c>
      <c r="BG302" s="107">
        <f>IF(U302="zákl. přenesená",N302,0)</f>
        <v>0</v>
      </c>
      <c r="BH302" s="107">
        <f>IF(U302="sníž. přenesená",N302,0)</f>
        <v>0</v>
      </c>
      <c r="BI302" s="107">
        <f>IF(U302="nulová",N302,0)</f>
        <v>0</v>
      </c>
      <c r="BJ302" s="21" t="s">
        <v>134</v>
      </c>
      <c r="BK302" s="107">
        <f>ROUND(L302*K302,2)</f>
        <v>0</v>
      </c>
      <c r="BL302" s="21" t="s">
        <v>235</v>
      </c>
      <c r="BM302" s="21" t="s">
        <v>614</v>
      </c>
    </row>
    <row r="303" spans="2:65" s="1" customFormat="1" ht="16.5" customHeight="1">
      <c r="B303" s="37"/>
      <c r="C303" s="164" t="s">
        <v>615</v>
      </c>
      <c r="D303" s="164" t="s">
        <v>156</v>
      </c>
      <c r="E303" s="165" t="s">
        <v>616</v>
      </c>
      <c r="F303" s="263" t="s">
        <v>617</v>
      </c>
      <c r="G303" s="263"/>
      <c r="H303" s="263"/>
      <c r="I303" s="263"/>
      <c r="J303" s="166" t="s">
        <v>164</v>
      </c>
      <c r="K303" s="167">
        <v>39.6</v>
      </c>
      <c r="L303" s="264">
        <v>0</v>
      </c>
      <c r="M303" s="265"/>
      <c r="N303" s="266">
        <f>ROUND(L303*K303,2)</f>
        <v>0</v>
      </c>
      <c r="O303" s="266"/>
      <c r="P303" s="266"/>
      <c r="Q303" s="266"/>
      <c r="R303" s="39"/>
      <c r="T303" s="168" t="s">
        <v>22</v>
      </c>
      <c r="U303" s="46" t="s">
        <v>46</v>
      </c>
      <c r="V303" s="38"/>
      <c r="W303" s="169">
        <f>V303*K303</f>
        <v>0</v>
      </c>
      <c r="X303" s="169">
        <v>0</v>
      </c>
      <c r="Y303" s="169">
        <f>X303*K303</f>
        <v>0</v>
      </c>
      <c r="Z303" s="169">
        <v>0</v>
      </c>
      <c r="AA303" s="170">
        <f>Z303*K303</f>
        <v>0</v>
      </c>
      <c r="AR303" s="21" t="s">
        <v>235</v>
      </c>
      <c r="AT303" s="21" t="s">
        <v>156</v>
      </c>
      <c r="AU303" s="21" t="s">
        <v>134</v>
      </c>
      <c r="AY303" s="21" t="s">
        <v>155</v>
      </c>
      <c r="BE303" s="107">
        <f>IF(U303="základní",N303,0)</f>
        <v>0</v>
      </c>
      <c r="BF303" s="107">
        <f>IF(U303="snížená",N303,0)</f>
        <v>0</v>
      </c>
      <c r="BG303" s="107">
        <f>IF(U303="zákl. přenesená",N303,0)</f>
        <v>0</v>
      </c>
      <c r="BH303" s="107">
        <f>IF(U303="sníž. přenesená",N303,0)</f>
        <v>0</v>
      </c>
      <c r="BI303" s="107">
        <f>IF(U303="nulová",N303,0)</f>
        <v>0</v>
      </c>
      <c r="BJ303" s="21" t="s">
        <v>134</v>
      </c>
      <c r="BK303" s="107">
        <f>ROUND(L303*K303,2)</f>
        <v>0</v>
      </c>
      <c r="BL303" s="21" t="s">
        <v>235</v>
      </c>
      <c r="BM303" s="21" t="s">
        <v>618</v>
      </c>
    </row>
    <row r="304" spans="2:65" s="1" customFormat="1" ht="25.5" customHeight="1">
      <c r="B304" s="37"/>
      <c r="C304" s="164" t="s">
        <v>619</v>
      </c>
      <c r="D304" s="164" t="s">
        <v>156</v>
      </c>
      <c r="E304" s="165" t="s">
        <v>620</v>
      </c>
      <c r="F304" s="263" t="s">
        <v>621</v>
      </c>
      <c r="G304" s="263"/>
      <c r="H304" s="263"/>
      <c r="I304" s="263"/>
      <c r="J304" s="166" t="s">
        <v>164</v>
      </c>
      <c r="K304" s="167">
        <v>39.6</v>
      </c>
      <c r="L304" s="264">
        <v>0</v>
      </c>
      <c r="M304" s="265"/>
      <c r="N304" s="266">
        <f>ROUND(L304*K304,2)</f>
        <v>0</v>
      </c>
      <c r="O304" s="266"/>
      <c r="P304" s="266"/>
      <c r="Q304" s="266"/>
      <c r="R304" s="39"/>
      <c r="T304" s="168" t="s">
        <v>22</v>
      </c>
      <c r="U304" s="46" t="s">
        <v>46</v>
      </c>
      <c r="V304" s="38"/>
      <c r="W304" s="169">
        <f>V304*K304</f>
        <v>0</v>
      </c>
      <c r="X304" s="169">
        <v>0</v>
      </c>
      <c r="Y304" s="169">
        <f>X304*K304</f>
        <v>0</v>
      </c>
      <c r="Z304" s="169">
        <v>0</v>
      </c>
      <c r="AA304" s="170">
        <f>Z304*K304</f>
        <v>0</v>
      </c>
      <c r="AR304" s="21" t="s">
        <v>235</v>
      </c>
      <c r="AT304" s="21" t="s">
        <v>156</v>
      </c>
      <c r="AU304" s="21" t="s">
        <v>134</v>
      </c>
      <c r="AY304" s="21" t="s">
        <v>155</v>
      </c>
      <c r="BE304" s="107">
        <f>IF(U304="základní",N304,0)</f>
        <v>0</v>
      </c>
      <c r="BF304" s="107">
        <f>IF(U304="snížená",N304,0)</f>
        <v>0</v>
      </c>
      <c r="BG304" s="107">
        <f>IF(U304="zákl. přenesená",N304,0)</f>
        <v>0</v>
      </c>
      <c r="BH304" s="107">
        <f>IF(U304="sníž. přenesená",N304,0)</f>
        <v>0</v>
      </c>
      <c r="BI304" s="107">
        <f>IF(U304="nulová",N304,0)</f>
        <v>0</v>
      </c>
      <c r="BJ304" s="21" t="s">
        <v>134</v>
      </c>
      <c r="BK304" s="107">
        <f>ROUND(L304*K304,2)</f>
        <v>0</v>
      </c>
      <c r="BL304" s="21" t="s">
        <v>235</v>
      </c>
      <c r="BM304" s="21" t="s">
        <v>622</v>
      </c>
    </row>
    <row r="305" spans="2:65" s="1" customFormat="1" ht="25.5" customHeight="1">
      <c r="B305" s="37"/>
      <c r="C305" s="164" t="s">
        <v>623</v>
      </c>
      <c r="D305" s="164" t="s">
        <v>156</v>
      </c>
      <c r="E305" s="165" t="s">
        <v>624</v>
      </c>
      <c r="F305" s="263" t="s">
        <v>625</v>
      </c>
      <c r="G305" s="263"/>
      <c r="H305" s="263"/>
      <c r="I305" s="263"/>
      <c r="J305" s="166" t="s">
        <v>164</v>
      </c>
      <c r="K305" s="167">
        <v>39.6</v>
      </c>
      <c r="L305" s="264">
        <v>0</v>
      </c>
      <c r="M305" s="265"/>
      <c r="N305" s="266">
        <f>ROUND(L305*K305,2)</f>
        <v>0</v>
      </c>
      <c r="O305" s="266"/>
      <c r="P305" s="266"/>
      <c r="Q305" s="266"/>
      <c r="R305" s="39"/>
      <c r="T305" s="168" t="s">
        <v>22</v>
      </c>
      <c r="U305" s="46" t="s">
        <v>46</v>
      </c>
      <c r="V305" s="38"/>
      <c r="W305" s="169">
        <f>V305*K305</f>
        <v>0</v>
      </c>
      <c r="X305" s="169">
        <v>0.00536</v>
      </c>
      <c r="Y305" s="169">
        <f>X305*K305</f>
        <v>0.21225600000000003</v>
      </c>
      <c r="Z305" s="169">
        <v>0</v>
      </c>
      <c r="AA305" s="170">
        <f>Z305*K305</f>
        <v>0</v>
      </c>
      <c r="AR305" s="21" t="s">
        <v>235</v>
      </c>
      <c r="AT305" s="21" t="s">
        <v>156</v>
      </c>
      <c r="AU305" s="21" t="s">
        <v>134</v>
      </c>
      <c r="AY305" s="21" t="s">
        <v>155</v>
      </c>
      <c r="BE305" s="107">
        <f>IF(U305="základní",N305,0)</f>
        <v>0</v>
      </c>
      <c r="BF305" s="107">
        <f>IF(U305="snížená",N305,0)</f>
        <v>0</v>
      </c>
      <c r="BG305" s="107">
        <f>IF(U305="zákl. přenesená",N305,0)</f>
        <v>0</v>
      </c>
      <c r="BH305" s="107">
        <f>IF(U305="sníž. přenesená",N305,0)</f>
        <v>0</v>
      </c>
      <c r="BI305" s="107">
        <f>IF(U305="nulová",N305,0)</f>
        <v>0</v>
      </c>
      <c r="BJ305" s="21" t="s">
        <v>134</v>
      </c>
      <c r="BK305" s="107">
        <f>ROUND(L305*K305,2)</f>
        <v>0</v>
      </c>
      <c r="BL305" s="21" t="s">
        <v>235</v>
      </c>
      <c r="BM305" s="21" t="s">
        <v>626</v>
      </c>
    </row>
    <row r="306" spans="2:65" s="1" customFormat="1" ht="25.5" customHeight="1">
      <c r="B306" s="37"/>
      <c r="C306" s="164" t="s">
        <v>627</v>
      </c>
      <c r="D306" s="164" t="s">
        <v>156</v>
      </c>
      <c r="E306" s="165" t="s">
        <v>628</v>
      </c>
      <c r="F306" s="263" t="s">
        <v>629</v>
      </c>
      <c r="G306" s="263"/>
      <c r="H306" s="263"/>
      <c r="I306" s="263"/>
      <c r="J306" s="166" t="s">
        <v>330</v>
      </c>
      <c r="K306" s="167">
        <v>0.341</v>
      </c>
      <c r="L306" s="264">
        <v>0</v>
      </c>
      <c r="M306" s="265"/>
      <c r="N306" s="266">
        <f>ROUND(L306*K306,2)</f>
        <v>0</v>
      </c>
      <c r="O306" s="266"/>
      <c r="P306" s="266"/>
      <c r="Q306" s="266"/>
      <c r="R306" s="39"/>
      <c r="T306" s="168" t="s">
        <v>22</v>
      </c>
      <c r="U306" s="46" t="s">
        <v>46</v>
      </c>
      <c r="V306" s="38"/>
      <c r="W306" s="169">
        <f>V306*K306</f>
        <v>0</v>
      </c>
      <c r="X306" s="169">
        <v>0</v>
      </c>
      <c r="Y306" s="169">
        <f>X306*K306</f>
        <v>0</v>
      </c>
      <c r="Z306" s="169">
        <v>0</v>
      </c>
      <c r="AA306" s="170">
        <f>Z306*K306</f>
        <v>0</v>
      </c>
      <c r="AR306" s="21" t="s">
        <v>235</v>
      </c>
      <c r="AT306" s="21" t="s">
        <v>156</v>
      </c>
      <c r="AU306" s="21" t="s">
        <v>134</v>
      </c>
      <c r="AY306" s="21" t="s">
        <v>155</v>
      </c>
      <c r="BE306" s="107">
        <f>IF(U306="základní",N306,0)</f>
        <v>0</v>
      </c>
      <c r="BF306" s="107">
        <f>IF(U306="snížená",N306,0)</f>
        <v>0</v>
      </c>
      <c r="BG306" s="107">
        <f>IF(U306="zákl. přenesená",N306,0)</f>
        <v>0</v>
      </c>
      <c r="BH306" s="107">
        <f>IF(U306="sníž. přenesená",N306,0)</f>
        <v>0</v>
      </c>
      <c r="BI306" s="107">
        <f>IF(U306="nulová",N306,0)</f>
        <v>0</v>
      </c>
      <c r="BJ306" s="21" t="s">
        <v>134</v>
      </c>
      <c r="BK306" s="107">
        <f>ROUND(L306*K306,2)</f>
        <v>0</v>
      </c>
      <c r="BL306" s="21" t="s">
        <v>235</v>
      </c>
      <c r="BM306" s="21" t="s">
        <v>630</v>
      </c>
    </row>
    <row r="307" spans="2:63" s="9" customFormat="1" ht="29.85" customHeight="1">
      <c r="B307" s="153"/>
      <c r="C307" s="154"/>
      <c r="D307" s="163" t="s">
        <v>124</v>
      </c>
      <c r="E307" s="163"/>
      <c r="F307" s="163"/>
      <c r="G307" s="163"/>
      <c r="H307" s="163"/>
      <c r="I307" s="163"/>
      <c r="J307" s="163"/>
      <c r="K307" s="163"/>
      <c r="L307" s="163"/>
      <c r="M307" s="163"/>
      <c r="N307" s="284">
        <f>BK307</f>
        <v>0</v>
      </c>
      <c r="O307" s="285"/>
      <c r="P307" s="285"/>
      <c r="Q307" s="285"/>
      <c r="R307" s="156"/>
      <c r="T307" s="157"/>
      <c r="U307" s="154"/>
      <c r="V307" s="154"/>
      <c r="W307" s="158">
        <f>SUM(W308:W330)</f>
        <v>0</v>
      </c>
      <c r="X307" s="154"/>
      <c r="Y307" s="158">
        <f>SUM(Y308:Y330)</f>
        <v>0.39798160000000005</v>
      </c>
      <c r="Z307" s="154"/>
      <c r="AA307" s="159">
        <f>SUM(AA308:AA330)</f>
        <v>0</v>
      </c>
      <c r="AR307" s="160" t="s">
        <v>134</v>
      </c>
      <c r="AT307" s="161" t="s">
        <v>78</v>
      </c>
      <c r="AU307" s="161" t="s">
        <v>84</v>
      </c>
      <c r="AY307" s="160" t="s">
        <v>155</v>
      </c>
      <c r="BK307" s="162">
        <f>SUM(BK308:BK330)</f>
        <v>0</v>
      </c>
    </row>
    <row r="308" spans="2:65" s="1" customFormat="1" ht="38.25" customHeight="1">
      <c r="B308" s="37"/>
      <c r="C308" s="164" t="s">
        <v>631</v>
      </c>
      <c r="D308" s="164" t="s">
        <v>156</v>
      </c>
      <c r="E308" s="165" t="s">
        <v>632</v>
      </c>
      <c r="F308" s="263" t="s">
        <v>633</v>
      </c>
      <c r="G308" s="263"/>
      <c r="H308" s="263"/>
      <c r="I308" s="263"/>
      <c r="J308" s="166" t="s">
        <v>164</v>
      </c>
      <c r="K308" s="167">
        <v>21.3</v>
      </c>
      <c r="L308" s="264">
        <v>0</v>
      </c>
      <c r="M308" s="265"/>
      <c r="N308" s="266">
        <f>ROUND(L308*K308,2)</f>
        <v>0</v>
      </c>
      <c r="O308" s="266"/>
      <c r="P308" s="266"/>
      <c r="Q308" s="266"/>
      <c r="R308" s="39"/>
      <c r="T308" s="168" t="s">
        <v>22</v>
      </c>
      <c r="U308" s="46" t="s">
        <v>46</v>
      </c>
      <c r="V308" s="38"/>
      <c r="W308" s="169">
        <f>V308*K308</f>
        <v>0</v>
      </c>
      <c r="X308" s="169">
        <v>0.003</v>
      </c>
      <c r="Y308" s="169">
        <f>X308*K308</f>
        <v>0.0639</v>
      </c>
      <c r="Z308" s="169">
        <v>0</v>
      </c>
      <c r="AA308" s="170">
        <f>Z308*K308</f>
        <v>0</v>
      </c>
      <c r="AR308" s="21" t="s">
        <v>235</v>
      </c>
      <c r="AT308" s="21" t="s">
        <v>156</v>
      </c>
      <c r="AU308" s="21" t="s">
        <v>134</v>
      </c>
      <c r="AY308" s="21" t="s">
        <v>155</v>
      </c>
      <c r="BE308" s="107">
        <f>IF(U308="základní",N308,0)</f>
        <v>0</v>
      </c>
      <c r="BF308" s="107">
        <f>IF(U308="snížená",N308,0)</f>
        <v>0</v>
      </c>
      <c r="BG308" s="107">
        <f>IF(U308="zákl. přenesená",N308,0)</f>
        <v>0</v>
      </c>
      <c r="BH308" s="107">
        <f>IF(U308="sníž. přenesená",N308,0)</f>
        <v>0</v>
      </c>
      <c r="BI308" s="107">
        <f>IF(U308="nulová",N308,0)</f>
        <v>0</v>
      </c>
      <c r="BJ308" s="21" t="s">
        <v>134</v>
      </c>
      <c r="BK308" s="107">
        <f>ROUND(L308*K308,2)</f>
        <v>0</v>
      </c>
      <c r="BL308" s="21" t="s">
        <v>235</v>
      </c>
      <c r="BM308" s="21" t="s">
        <v>634</v>
      </c>
    </row>
    <row r="309" spans="2:51" s="10" customFormat="1" ht="16.5" customHeight="1">
      <c r="B309" s="171"/>
      <c r="C309" s="172"/>
      <c r="D309" s="172"/>
      <c r="E309" s="173" t="s">
        <v>22</v>
      </c>
      <c r="F309" s="267" t="s">
        <v>635</v>
      </c>
      <c r="G309" s="268"/>
      <c r="H309" s="268"/>
      <c r="I309" s="268"/>
      <c r="J309" s="172"/>
      <c r="K309" s="174">
        <v>10.8</v>
      </c>
      <c r="L309" s="172"/>
      <c r="M309" s="172"/>
      <c r="N309" s="172"/>
      <c r="O309" s="172"/>
      <c r="P309" s="172"/>
      <c r="Q309" s="172"/>
      <c r="R309" s="175"/>
      <c r="T309" s="176"/>
      <c r="U309" s="172"/>
      <c r="V309" s="172"/>
      <c r="W309" s="172"/>
      <c r="X309" s="172"/>
      <c r="Y309" s="172"/>
      <c r="Z309" s="172"/>
      <c r="AA309" s="177"/>
      <c r="AT309" s="178" t="s">
        <v>167</v>
      </c>
      <c r="AU309" s="178" t="s">
        <v>134</v>
      </c>
      <c r="AV309" s="10" t="s">
        <v>134</v>
      </c>
      <c r="AW309" s="10" t="s">
        <v>36</v>
      </c>
      <c r="AX309" s="10" t="s">
        <v>79</v>
      </c>
      <c r="AY309" s="178" t="s">
        <v>155</v>
      </c>
    </row>
    <row r="310" spans="2:51" s="10" customFormat="1" ht="16.5" customHeight="1">
      <c r="B310" s="171"/>
      <c r="C310" s="172"/>
      <c r="D310" s="172"/>
      <c r="E310" s="173" t="s">
        <v>22</v>
      </c>
      <c r="F310" s="271" t="s">
        <v>636</v>
      </c>
      <c r="G310" s="272"/>
      <c r="H310" s="272"/>
      <c r="I310" s="272"/>
      <c r="J310" s="172"/>
      <c r="K310" s="174">
        <v>7</v>
      </c>
      <c r="L310" s="172"/>
      <c r="M310" s="172"/>
      <c r="N310" s="172"/>
      <c r="O310" s="172"/>
      <c r="P310" s="172"/>
      <c r="Q310" s="172"/>
      <c r="R310" s="175"/>
      <c r="T310" s="176"/>
      <c r="U310" s="172"/>
      <c r="V310" s="172"/>
      <c r="W310" s="172"/>
      <c r="X310" s="172"/>
      <c r="Y310" s="172"/>
      <c r="Z310" s="172"/>
      <c r="AA310" s="177"/>
      <c r="AT310" s="178" t="s">
        <v>167</v>
      </c>
      <c r="AU310" s="178" t="s">
        <v>134</v>
      </c>
      <c r="AV310" s="10" t="s">
        <v>134</v>
      </c>
      <c r="AW310" s="10" t="s">
        <v>36</v>
      </c>
      <c r="AX310" s="10" t="s">
        <v>79</v>
      </c>
      <c r="AY310" s="178" t="s">
        <v>155</v>
      </c>
    </row>
    <row r="311" spans="2:51" s="10" customFormat="1" ht="16.5" customHeight="1">
      <c r="B311" s="171"/>
      <c r="C311" s="172"/>
      <c r="D311" s="172"/>
      <c r="E311" s="173" t="s">
        <v>22</v>
      </c>
      <c r="F311" s="271" t="s">
        <v>637</v>
      </c>
      <c r="G311" s="272"/>
      <c r="H311" s="272"/>
      <c r="I311" s="272"/>
      <c r="J311" s="172"/>
      <c r="K311" s="174">
        <v>3.5</v>
      </c>
      <c r="L311" s="172"/>
      <c r="M311" s="172"/>
      <c r="N311" s="172"/>
      <c r="O311" s="172"/>
      <c r="P311" s="172"/>
      <c r="Q311" s="172"/>
      <c r="R311" s="175"/>
      <c r="T311" s="176"/>
      <c r="U311" s="172"/>
      <c r="V311" s="172"/>
      <c r="W311" s="172"/>
      <c r="X311" s="172"/>
      <c r="Y311" s="172"/>
      <c r="Z311" s="172"/>
      <c r="AA311" s="177"/>
      <c r="AT311" s="178" t="s">
        <v>167</v>
      </c>
      <c r="AU311" s="178" t="s">
        <v>134</v>
      </c>
      <c r="AV311" s="10" t="s">
        <v>134</v>
      </c>
      <c r="AW311" s="10" t="s">
        <v>36</v>
      </c>
      <c r="AX311" s="10" t="s">
        <v>79</v>
      </c>
      <c r="AY311" s="178" t="s">
        <v>155</v>
      </c>
    </row>
    <row r="312" spans="2:51" s="12" customFormat="1" ht="16.5" customHeight="1">
      <c r="B312" s="186"/>
      <c r="C312" s="187"/>
      <c r="D312" s="187"/>
      <c r="E312" s="188" t="s">
        <v>22</v>
      </c>
      <c r="F312" s="273" t="s">
        <v>204</v>
      </c>
      <c r="G312" s="274"/>
      <c r="H312" s="274"/>
      <c r="I312" s="274"/>
      <c r="J312" s="187"/>
      <c r="K312" s="189">
        <v>21.3</v>
      </c>
      <c r="L312" s="187"/>
      <c r="M312" s="187"/>
      <c r="N312" s="187"/>
      <c r="O312" s="187"/>
      <c r="P312" s="187"/>
      <c r="Q312" s="187"/>
      <c r="R312" s="190"/>
      <c r="T312" s="191"/>
      <c r="U312" s="187"/>
      <c r="V312" s="187"/>
      <c r="W312" s="187"/>
      <c r="X312" s="187"/>
      <c r="Y312" s="187"/>
      <c r="Z312" s="187"/>
      <c r="AA312" s="192"/>
      <c r="AT312" s="193" t="s">
        <v>167</v>
      </c>
      <c r="AU312" s="193" t="s">
        <v>134</v>
      </c>
      <c r="AV312" s="12" t="s">
        <v>160</v>
      </c>
      <c r="AW312" s="12" t="s">
        <v>36</v>
      </c>
      <c r="AX312" s="12" t="s">
        <v>84</v>
      </c>
      <c r="AY312" s="193" t="s">
        <v>155</v>
      </c>
    </row>
    <row r="313" spans="2:65" s="1" customFormat="1" ht="16.5" customHeight="1">
      <c r="B313" s="37"/>
      <c r="C313" s="194" t="s">
        <v>638</v>
      </c>
      <c r="D313" s="194" t="s">
        <v>228</v>
      </c>
      <c r="E313" s="195" t="s">
        <v>639</v>
      </c>
      <c r="F313" s="275" t="s">
        <v>640</v>
      </c>
      <c r="G313" s="275"/>
      <c r="H313" s="275"/>
      <c r="I313" s="275"/>
      <c r="J313" s="196" t="s">
        <v>164</v>
      </c>
      <c r="K313" s="197">
        <v>22.152</v>
      </c>
      <c r="L313" s="276">
        <v>0</v>
      </c>
      <c r="M313" s="277"/>
      <c r="N313" s="278">
        <f>ROUND(L313*K313,2)</f>
        <v>0</v>
      </c>
      <c r="O313" s="266"/>
      <c r="P313" s="266"/>
      <c r="Q313" s="266"/>
      <c r="R313" s="39"/>
      <c r="T313" s="168" t="s">
        <v>22</v>
      </c>
      <c r="U313" s="46" t="s">
        <v>46</v>
      </c>
      <c r="V313" s="38"/>
      <c r="W313" s="169">
        <f>V313*K313</f>
        <v>0</v>
      </c>
      <c r="X313" s="169">
        <v>0.0118</v>
      </c>
      <c r="Y313" s="169">
        <f>X313*K313</f>
        <v>0.2613936</v>
      </c>
      <c r="Z313" s="169">
        <v>0</v>
      </c>
      <c r="AA313" s="170">
        <f>Z313*K313</f>
        <v>0</v>
      </c>
      <c r="AR313" s="21" t="s">
        <v>308</v>
      </c>
      <c r="AT313" s="21" t="s">
        <v>228</v>
      </c>
      <c r="AU313" s="21" t="s">
        <v>134</v>
      </c>
      <c r="AY313" s="21" t="s">
        <v>155</v>
      </c>
      <c r="BE313" s="107">
        <f>IF(U313="základní",N313,0)</f>
        <v>0</v>
      </c>
      <c r="BF313" s="107">
        <f>IF(U313="snížená",N313,0)</f>
        <v>0</v>
      </c>
      <c r="BG313" s="107">
        <f>IF(U313="zákl. přenesená",N313,0)</f>
        <v>0</v>
      </c>
      <c r="BH313" s="107">
        <f>IF(U313="sníž. přenesená",N313,0)</f>
        <v>0</v>
      </c>
      <c r="BI313" s="107">
        <f>IF(U313="nulová",N313,0)</f>
        <v>0</v>
      </c>
      <c r="BJ313" s="21" t="s">
        <v>134</v>
      </c>
      <c r="BK313" s="107">
        <f>ROUND(L313*K313,2)</f>
        <v>0</v>
      </c>
      <c r="BL313" s="21" t="s">
        <v>235</v>
      </c>
      <c r="BM313" s="21" t="s">
        <v>641</v>
      </c>
    </row>
    <row r="314" spans="2:65" s="1" customFormat="1" ht="25.5" customHeight="1">
      <c r="B314" s="37"/>
      <c r="C314" s="164" t="s">
        <v>642</v>
      </c>
      <c r="D314" s="164" t="s">
        <v>156</v>
      </c>
      <c r="E314" s="165" t="s">
        <v>643</v>
      </c>
      <c r="F314" s="263" t="s">
        <v>644</v>
      </c>
      <c r="G314" s="263"/>
      <c r="H314" s="263"/>
      <c r="I314" s="263"/>
      <c r="J314" s="166" t="s">
        <v>164</v>
      </c>
      <c r="K314" s="167">
        <v>21.3</v>
      </c>
      <c r="L314" s="264">
        <v>0</v>
      </c>
      <c r="M314" s="265"/>
      <c r="N314" s="266">
        <f>ROUND(L314*K314,2)</f>
        <v>0</v>
      </c>
      <c r="O314" s="266"/>
      <c r="P314" s="266"/>
      <c r="Q314" s="266"/>
      <c r="R314" s="39"/>
      <c r="T314" s="168" t="s">
        <v>22</v>
      </c>
      <c r="U314" s="46" t="s">
        <v>46</v>
      </c>
      <c r="V314" s="38"/>
      <c r="W314" s="169">
        <f>V314*K314</f>
        <v>0</v>
      </c>
      <c r="X314" s="169">
        <v>0</v>
      </c>
      <c r="Y314" s="169">
        <f>X314*K314</f>
        <v>0</v>
      </c>
      <c r="Z314" s="169">
        <v>0</v>
      </c>
      <c r="AA314" s="170">
        <f>Z314*K314</f>
        <v>0</v>
      </c>
      <c r="AR314" s="21" t="s">
        <v>235</v>
      </c>
      <c r="AT314" s="21" t="s">
        <v>156</v>
      </c>
      <c r="AU314" s="21" t="s">
        <v>134</v>
      </c>
      <c r="AY314" s="21" t="s">
        <v>155</v>
      </c>
      <c r="BE314" s="107">
        <f>IF(U314="základní",N314,0)</f>
        <v>0</v>
      </c>
      <c r="BF314" s="107">
        <f>IF(U314="snížená",N314,0)</f>
        <v>0</v>
      </c>
      <c r="BG314" s="107">
        <f>IF(U314="zákl. přenesená",N314,0)</f>
        <v>0</v>
      </c>
      <c r="BH314" s="107">
        <f>IF(U314="sníž. přenesená",N314,0)</f>
        <v>0</v>
      </c>
      <c r="BI314" s="107">
        <f>IF(U314="nulová",N314,0)</f>
        <v>0</v>
      </c>
      <c r="BJ314" s="21" t="s">
        <v>134</v>
      </c>
      <c r="BK314" s="107">
        <f>ROUND(L314*K314,2)</f>
        <v>0</v>
      </c>
      <c r="BL314" s="21" t="s">
        <v>235</v>
      </c>
      <c r="BM314" s="21" t="s">
        <v>645</v>
      </c>
    </row>
    <row r="315" spans="2:65" s="1" customFormat="1" ht="25.5" customHeight="1">
      <c r="B315" s="37"/>
      <c r="C315" s="164" t="s">
        <v>646</v>
      </c>
      <c r="D315" s="164" t="s">
        <v>156</v>
      </c>
      <c r="E315" s="165" t="s">
        <v>647</v>
      </c>
      <c r="F315" s="263" t="s">
        <v>648</v>
      </c>
      <c r="G315" s="263"/>
      <c r="H315" s="263"/>
      <c r="I315" s="263"/>
      <c r="J315" s="166" t="s">
        <v>164</v>
      </c>
      <c r="K315" s="167">
        <v>6.9</v>
      </c>
      <c r="L315" s="264">
        <v>0</v>
      </c>
      <c r="M315" s="265"/>
      <c r="N315" s="266">
        <f>ROUND(L315*K315,2)</f>
        <v>0</v>
      </c>
      <c r="O315" s="266"/>
      <c r="P315" s="266"/>
      <c r="Q315" s="266"/>
      <c r="R315" s="39"/>
      <c r="T315" s="168" t="s">
        <v>22</v>
      </c>
      <c r="U315" s="46" t="s">
        <v>46</v>
      </c>
      <c r="V315" s="38"/>
      <c r="W315" s="169">
        <f>V315*K315</f>
        <v>0</v>
      </c>
      <c r="X315" s="169">
        <v>0.008</v>
      </c>
      <c r="Y315" s="169">
        <f>X315*K315</f>
        <v>0.055200000000000006</v>
      </c>
      <c r="Z315" s="169">
        <v>0</v>
      </c>
      <c r="AA315" s="170">
        <f>Z315*K315</f>
        <v>0</v>
      </c>
      <c r="AR315" s="21" t="s">
        <v>235</v>
      </c>
      <c r="AT315" s="21" t="s">
        <v>156</v>
      </c>
      <c r="AU315" s="21" t="s">
        <v>134</v>
      </c>
      <c r="AY315" s="21" t="s">
        <v>155</v>
      </c>
      <c r="BE315" s="107">
        <f>IF(U315="základní",N315,0)</f>
        <v>0</v>
      </c>
      <c r="BF315" s="107">
        <f>IF(U315="snížená",N315,0)</f>
        <v>0</v>
      </c>
      <c r="BG315" s="107">
        <f>IF(U315="zákl. přenesená",N315,0)</f>
        <v>0</v>
      </c>
      <c r="BH315" s="107">
        <f>IF(U315="sníž. přenesená",N315,0)</f>
        <v>0</v>
      </c>
      <c r="BI315" s="107">
        <f>IF(U315="nulová",N315,0)</f>
        <v>0</v>
      </c>
      <c r="BJ315" s="21" t="s">
        <v>134</v>
      </c>
      <c r="BK315" s="107">
        <f>ROUND(L315*K315,2)</f>
        <v>0</v>
      </c>
      <c r="BL315" s="21" t="s">
        <v>235</v>
      </c>
      <c r="BM315" s="21" t="s">
        <v>649</v>
      </c>
    </row>
    <row r="316" spans="2:51" s="11" customFormat="1" ht="16.5" customHeight="1">
      <c r="B316" s="179"/>
      <c r="C316" s="180"/>
      <c r="D316" s="180"/>
      <c r="E316" s="181" t="s">
        <v>22</v>
      </c>
      <c r="F316" s="269" t="s">
        <v>650</v>
      </c>
      <c r="G316" s="270"/>
      <c r="H316" s="270"/>
      <c r="I316" s="270"/>
      <c r="J316" s="180"/>
      <c r="K316" s="181" t="s">
        <v>22</v>
      </c>
      <c r="L316" s="180"/>
      <c r="M316" s="180"/>
      <c r="N316" s="180"/>
      <c r="O316" s="180"/>
      <c r="P316" s="180"/>
      <c r="Q316" s="180"/>
      <c r="R316" s="182"/>
      <c r="T316" s="183"/>
      <c r="U316" s="180"/>
      <c r="V316" s="180"/>
      <c r="W316" s="180"/>
      <c r="X316" s="180"/>
      <c r="Y316" s="180"/>
      <c r="Z316" s="180"/>
      <c r="AA316" s="184"/>
      <c r="AT316" s="185" t="s">
        <v>167</v>
      </c>
      <c r="AU316" s="185" t="s">
        <v>134</v>
      </c>
      <c r="AV316" s="11" t="s">
        <v>84</v>
      </c>
      <c r="AW316" s="11" t="s">
        <v>36</v>
      </c>
      <c r="AX316" s="11" t="s">
        <v>79</v>
      </c>
      <c r="AY316" s="185" t="s">
        <v>155</v>
      </c>
    </row>
    <row r="317" spans="2:51" s="10" customFormat="1" ht="16.5" customHeight="1">
      <c r="B317" s="171"/>
      <c r="C317" s="172"/>
      <c r="D317" s="172"/>
      <c r="E317" s="173" t="s">
        <v>22</v>
      </c>
      <c r="F317" s="271" t="s">
        <v>651</v>
      </c>
      <c r="G317" s="272"/>
      <c r="H317" s="272"/>
      <c r="I317" s="272"/>
      <c r="J317" s="172"/>
      <c r="K317" s="174">
        <v>1.2</v>
      </c>
      <c r="L317" s="172"/>
      <c r="M317" s="172"/>
      <c r="N317" s="172"/>
      <c r="O317" s="172"/>
      <c r="P317" s="172"/>
      <c r="Q317" s="172"/>
      <c r="R317" s="175"/>
      <c r="T317" s="176"/>
      <c r="U317" s="172"/>
      <c r="V317" s="172"/>
      <c r="W317" s="172"/>
      <c r="X317" s="172"/>
      <c r="Y317" s="172"/>
      <c r="Z317" s="172"/>
      <c r="AA317" s="177"/>
      <c r="AT317" s="178" t="s">
        <v>167</v>
      </c>
      <c r="AU317" s="178" t="s">
        <v>134</v>
      </c>
      <c r="AV317" s="10" t="s">
        <v>134</v>
      </c>
      <c r="AW317" s="10" t="s">
        <v>36</v>
      </c>
      <c r="AX317" s="10" t="s">
        <v>79</v>
      </c>
      <c r="AY317" s="178" t="s">
        <v>155</v>
      </c>
    </row>
    <row r="318" spans="2:51" s="10" customFormat="1" ht="16.5" customHeight="1">
      <c r="B318" s="171"/>
      <c r="C318" s="172"/>
      <c r="D318" s="172"/>
      <c r="E318" s="173" t="s">
        <v>22</v>
      </c>
      <c r="F318" s="271" t="s">
        <v>652</v>
      </c>
      <c r="G318" s="272"/>
      <c r="H318" s="272"/>
      <c r="I318" s="272"/>
      <c r="J318" s="172"/>
      <c r="K318" s="174">
        <v>5.7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167</v>
      </c>
      <c r="AU318" s="178" t="s">
        <v>134</v>
      </c>
      <c r="AV318" s="10" t="s">
        <v>134</v>
      </c>
      <c r="AW318" s="10" t="s">
        <v>36</v>
      </c>
      <c r="AX318" s="10" t="s">
        <v>79</v>
      </c>
      <c r="AY318" s="178" t="s">
        <v>155</v>
      </c>
    </row>
    <row r="319" spans="2:51" s="12" customFormat="1" ht="16.5" customHeight="1">
      <c r="B319" s="186"/>
      <c r="C319" s="187"/>
      <c r="D319" s="187"/>
      <c r="E319" s="188" t="s">
        <v>22</v>
      </c>
      <c r="F319" s="273" t="s">
        <v>204</v>
      </c>
      <c r="G319" s="274"/>
      <c r="H319" s="274"/>
      <c r="I319" s="274"/>
      <c r="J319" s="187"/>
      <c r="K319" s="189">
        <v>6.9</v>
      </c>
      <c r="L319" s="187"/>
      <c r="M319" s="187"/>
      <c r="N319" s="187"/>
      <c r="O319" s="187"/>
      <c r="P319" s="187"/>
      <c r="Q319" s="187"/>
      <c r="R319" s="190"/>
      <c r="T319" s="191"/>
      <c r="U319" s="187"/>
      <c r="V319" s="187"/>
      <c r="W319" s="187"/>
      <c r="X319" s="187"/>
      <c r="Y319" s="187"/>
      <c r="Z319" s="187"/>
      <c r="AA319" s="192"/>
      <c r="AT319" s="193" t="s">
        <v>167</v>
      </c>
      <c r="AU319" s="193" t="s">
        <v>134</v>
      </c>
      <c r="AV319" s="12" t="s">
        <v>160</v>
      </c>
      <c r="AW319" s="12" t="s">
        <v>36</v>
      </c>
      <c r="AX319" s="12" t="s">
        <v>84</v>
      </c>
      <c r="AY319" s="193" t="s">
        <v>155</v>
      </c>
    </row>
    <row r="320" spans="2:65" s="1" customFormat="1" ht="25.5" customHeight="1">
      <c r="B320" s="37"/>
      <c r="C320" s="164" t="s">
        <v>653</v>
      </c>
      <c r="D320" s="164" t="s">
        <v>156</v>
      </c>
      <c r="E320" s="165" t="s">
        <v>654</v>
      </c>
      <c r="F320" s="263" t="s">
        <v>655</v>
      </c>
      <c r="G320" s="263"/>
      <c r="H320" s="263"/>
      <c r="I320" s="263"/>
      <c r="J320" s="166" t="s">
        <v>171</v>
      </c>
      <c r="K320" s="167">
        <v>28</v>
      </c>
      <c r="L320" s="264">
        <v>0</v>
      </c>
      <c r="M320" s="265"/>
      <c r="N320" s="266">
        <f>ROUND(L320*K320,2)</f>
        <v>0</v>
      </c>
      <c r="O320" s="266"/>
      <c r="P320" s="266"/>
      <c r="Q320" s="266"/>
      <c r="R320" s="39"/>
      <c r="T320" s="168" t="s">
        <v>22</v>
      </c>
      <c r="U320" s="46" t="s">
        <v>46</v>
      </c>
      <c r="V320" s="38"/>
      <c r="W320" s="169">
        <f>V320*K320</f>
        <v>0</v>
      </c>
      <c r="X320" s="169">
        <v>0.00031</v>
      </c>
      <c r="Y320" s="169">
        <f>X320*K320</f>
        <v>0.00868</v>
      </c>
      <c r="Z320" s="169">
        <v>0</v>
      </c>
      <c r="AA320" s="170">
        <f>Z320*K320</f>
        <v>0</v>
      </c>
      <c r="AR320" s="21" t="s">
        <v>235</v>
      </c>
      <c r="AT320" s="21" t="s">
        <v>156</v>
      </c>
      <c r="AU320" s="21" t="s">
        <v>134</v>
      </c>
      <c r="AY320" s="21" t="s">
        <v>155</v>
      </c>
      <c r="BE320" s="107">
        <f>IF(U320="základní",N320,0)</f>
        <v>0</v>
      </c>
      <c r="BF320" s="107">
        <f>IF(U320="snížená",N320,0)</f>
        <v>0</v>
      </c>
      <c r="BG320" s="107">
        <f>IF(U320="zákl. přenesená",N320,0)</f>
        <v>0</v>
      </c>
      <c r="BH320" s="107">
        <f>IF(U320="sníž. přenesená",N320,0)</f>
        <v>0</v>
      </c>
      <c r="BI320" s="107">
        <f>IF(U320="nulová",N320,0)</f>
        <v>0</v>
      </c>
      <c r="BJ320" s="21" t="s">
        <v>134</v>
      </c>
      <c r="BK320" s="107">
        <f>ROUND(L320*K320,2)</f>
        <v>0</v>
      </c>
      <c r="BL320" s="21" t="s">
        <v>235</v>
      </c>
      <c r="BM320" s="21" t="s">
        <v>656</v>
      </c>
    </row>
    <row r="321" spans="2:51" s="10" customFormat="1" ht="16.5" customHeight="1">
      <c r="B321" s="171"/>
      <c r="C321" s="172"/>
      <c r="D321" s="172"/>
      <c r="E321" s="173" t="s">
        <v>22</v>
      </c>
      <c r="F321" s="267" t="s">
        <v>657</v>
      </c>
      <c r="G321" s="268"/>
      <c r="H321" s="268"/>
      <c r="I321" s="268"/>
      <c r="J321" s="172"/>
      <c r="K321" s="174">
        <v>12</v>
      </c>
      <c r="L321" s="172"/>
      <c r="M321" s="172"/>
      <c r="N321" s="172"/>
      <c r="O321" s="172"/>
      <c r="P321" s="172"/>
      <c r="Q321" s="172"/>
      <c r="R321" s="175"/>
      <c r="T321" s="176"/>
      <c r="U321" s="172"/>
      <c r="V321" s="172"/>
      <c r="W321" s="172"/>
      <c r="X321" s="172"/>
      <c r="Y321" s="172"/>
      <c r="Z321" s="172"/>
      <c r="AA321" s="177"/>
      <c r="AT321" s="178" t="s">
        <v>167</v>
      </c>
      <c r="AU321" s="178" t="s">
        <v>134</v>
      </c>
      <c r="AV321" s="10" t="s">
        <v>134</v>
      </c>
      <c r="AW321" s="10" t="s">
        <v>36</v>
      </c>
      <c r="AX321" s="10" t="s">
        <v>79</v>
      </c>
      <c r="AY321" s="178" t="s">
        <v>155</v>
      </c>
    </row>
    <row r="322" spans="2:51" s="10" customFormat="1" ht="16.5" customHeight="1">
      <c r="B322" s="171"/>
      <c r="C322" s="172"/>
      <c r="D322" s="172"/>
      <c r="E322" s="173" t="s">
        <v>22</v>
      </c>
      <c r="F322" s="271" t="s">
        <v>657</v>
      </c>
      <c r="G322" s="272"/>
      <c r="H322" s="272"/>
      <c r="I322" s="272"/>
      <c r="J322" s="172"/>
      <c r="K322" s="174">
        <v>12</v>
      </c>
      <c r="L322" s="172"/>
      <c r="M322" s="172"/>
      <c r="N322" s="172"/>
      <c r="O322" s="172"/>
      <c r="P322" s="172"/>
      <c r="Q322" s="172"/>
      <c r="R322" s="175"/>
      <c r="T322" s="176"/>
      <c r="U322" s="172"/>
      <c r="V322" s="172"/>
      <c r="W322" s="172"/>
      <c r="X322" s="172"/>
      <c r="Y322" s="172"/>
      <c r="Z322" s="172"/>
      <c r="AA322" s="177"/>
      <c r="AT322" s="178" t="s">
        <v>167</v>
      </c>
      <c r="AU322" s="178" t="s">
        <v>134</v>
      </c>
      <c r="AV322" s="10" t="s">
        <v>134</v>
      </c>
      <c r="AW322" s="10" t="s">
        <v>36</v>
      </c>
      <c r="AX322" s="10" t="s">
        <v>79</v>
      </c>
      <c r="AY322" s="178" t="s">
        <v>155</v>
      </c>
    </row>
    <row r="323" spans="2:51" s="10" customFormat="1" ht="16.5" customHeight="1">
      <c r="B323" s="171"/>
      <c r="C323" s="172"/>
      <c r="D323" s="172"/>
      <c r="E323" s="173" t="s">
        <v>22</v>
      </c>
      <c r="F323" s="271" t="s">
        <v>658</v>
      </c>
      <c r="G323" s="272"/>
      <c r="H323" s="272"/>
      <c r="I323" s="272"/>
      <c r="J323" s="172"/>
      <c r="K323" s="174">
        <v>4</v>
      </c>
      <c r="L323" s="172"/>
      <c r="M323" s="172"/>
      <c r="N323" s="172"/>
      <c r="O323" s="172"/>
      <c r="P323" s="172"/>
      <c r="Q323" s="172"/>
      <c r="R323" s="175"/>
      <c r="T323" s="176"/>
      <c r="U323" s="172"/>
      <c r="V323" s="172"/>
      <c r="W323" s="172"/>
      <c r="X323" s="172"/>
      <c r="Y323" s="172"/>
      <c r="Z323" s="172"/>
      <c r="AA323" s="177"/>
      <c r="AT323" s="178" t="s">
        <v>167</v>
      </c>
      <c r="AU323" s="178" t="s">
        <v>134</v>
      </c>
      <c r="AV323" s="10" t="s">
        <v>134</v>
      </c>
      <c r="AW323" s="10" t="s">
        <v>36</v>
      </c>
      <c r="AX323" s="10" t="s">
        <v>79</v>
      </c>
      <c r="AY323" s="178" t="s">
        <v>155</v>
      </c>
    </row>
    <row r="324" spans="2:51" s="12" customFormat="1" ht="16.5" customHeight="1">
      <c r="B324" s="186"/>
      <c r="C324" s="187"/>
      <c r="D324" s="187"/>
      <c r="E324" s="188" t="s">
        <v>22</v>
      </c>
      <c r="F324" s="273" t="s">
        <v>204</v>
      </c>
      <c r="G324" s="274"/>
      <c r="H324" s="274"/>
      <c r="I324" s="274"/>
      <c r="J324" s="187"/>
      <c r="K324" s="189">
        <v>28</v>
      </c>
      <c r="L324" s="187"/>
      <c r="M324" s="187"/>
      <c r="N324" s="187"/>
      <c r="O324" s="187"/>
      <c r="P324" s="187"/>
      <c r="Q324" s="187"/>
      <c r="R324" s="190"/>
      <c r="T324" s="191"/>
      <c r="U324" s="187"/>
      <c r="V324" s="187"/>
      <c r="W324" s="187"/>
      <c r="X324" s="187"/>
      <c r="Y324" s="187"/>
      <c r="Z324" s="187"/>
      <c r="AA324" s="192"/>
      <c r="AT324" s="193" t="s">
        <v>167</v>
      </c>
      <c r="AU324" s="193" t="s">
        <v>134</v>
      </c>
      <c r="AV324" s="12" t="s">
        <v>160</v>
      </c>
      <c r="AW324" s="12" t="s">
        <v>36</v>
      </c>
      <c r="AX324" s="12" t="s">
        <v>84</v>
      </c>
      <c r="AY324" s="193" t="s">
        <v>155</v>
      </c>
    </row>
    <row r="325" spans="2:65" s="1" customFormat="1" ht="25.5" customHeight="1">
      <c r="B325" s="37"/>
      <c r="C325" s="164" t="s">
        <v>659</v>
      </c>
      <c r="D325" s="164" t="s">
        <v>156</v>
      </c>
      <c r="E325" s="165" t="s">
        <v>660</v>
      </c>
      <c r="F325" s="263" t="s">
        <v>661</v>
      </c>
      <c r="G325" s="263"/>
      <c r="H325" s="263"/>
      <c r="I325" s="263"/>
      <c r="J325" s="166" t="s">
        <v>171</v>
      </c>
      <c r="K325" s="167">
        <v>9.3</v>
      </c>
      <c r="L325" s="264">
        <v>0</v>
      </c>
      <c r="M325" s="265"/>
      <c r="N325" s="266">
        <f>ROUND(L325*K325,2)</f>
        <v>0</v>
      </c>
      <c r="O325" s="266"/>
      <c r="P325" s="266"/>
      <c r="Q325" s="266"/>
      <c r="R325" s="39"/>
      <c r="T325" s="168" t="s">
        <v>22</v>
      </c>
      <c r="U325" s="46" t="s">
        <v>46</v>
      </c>
      <c r="V325" s="38"/>
      <c r="W325" s="169">
        <f>V325*K325</f>
        <v>0</v>
      </c>
      <c r="X325" s="169">
        <v>0.00026</v>
      </c>
      <c r="Y325" s="169">
        <f>X325*K325</f>
        <v>0.002418</v>
      </c>
      <c r="Z325" s="169">
        <v>0</v>
      </c>
      <c r="AA325" s="170">
        <f>Z325*K325</f>
        <v>0</v>
      </c>
      <c r="AR325" s="21" t="s">
        <v>235</v>
      </c>
      <c r="AT325" s="21" t="s">
        <v>156</v>
      </c>
      <c r="AU325" s="21" t="s">
        <v>134</v>
      </c>
      <c r="AY325" s="21" t="s">
        <v>155</v>
      </c>
      <c r="BE325" s="107">
        <f>IF(U325="základní",N325,0)</f>
        <v>0</v>
      </c>
      <c r="BF325" s="107">
        <f>IF(U325="snížená",N325,0)</f>
        <v>0</v>
      </c>
      <c r="BG325" s="107">
        <f>IF(U325="zákl. přenesená",N325,0)</f>
        <v>0</v>
      </c>
      <c r="BH325" s="107">
        <f>IF(U325="sníž. přenesená",N325,0)</f>
        <v>0</v>
      </c>
      <c r="BI325" s="107">
        <f>IF(U325="nulová",N325,0)</f>
        <v>0</v>
      </c>
      <c r="BJ325" s="21" t="s">
        <v>134</v>
      </c>
      <c r="BK325" s="107">
        <f>ROUND(L325*K325,2)</f>
        <v>0</v>
      </c>
      <c r="BL325" s="21" t="s">
        <v>235</v>
      </c>
      <c r="BM325" s="21" t="s">
        <v>662</v>
      </c>
    </row>
    <row r="326" spans="2:51" s="10" customFormat="1" ht="16.5" customHeight="1">
      <c r="B326" s="171"/>
      <c r="C326" s="172"/>
      <c r="D326" s="172"/>
      <c r="E326" s="173" t="s">
        <v>22</v>
      </c>
      <c r="F326" s="267" t="s">
        <v>663</v>
      </c>
      <c r="G326" s="268"/>
      <c r="H326" s="268"/>
      <c r="I326" s="268"/>
      <c r="J326" s="172"/>
      <c r="K326" s="174">
        <v>3.7</v>
      </c>
      <c r="L326" s="172"/>
      <c r="M326" s="172"/>
      <c r="N326" s="172"/>
      <c r="O326" s="172"/>
      <c r="P326" s="172"/>
      <c r="Q326" s="172"/>
      <c r="R326" s="175"/>
      <c r="T326" s="176"/>
      <c r="U326" s="172"/>
      <c r="V326" s="172"/>
      <c r="W326" s="172"/>
      <c r="X326" s="172"/>
      <c r="Y326" s="172"/>
      <c r="Z326" s="172"/>
      <c r="AA326" s="177"/>
      <c r="AT326" s="178" t="s">
        <v>167</v>
      </c>
      <c r="AU326" s="178" t="s">
        <v>134</v>
      </c>
      <c r="AV326" s="10" t="s">
        <v>134</v>
      </c>
      <c r="AW326" s="10" t="s">
        <v>36</v>
      </c>
      <c r="AX326" s="10" t="s">
        <v>79</v>
      </c>
      <c r="AY326" s="178" t="s">
        <v>155</v>
      </c>
    </row>
    <row r="327" spans="2:51" s="10" customFormat="1" ht="16.5" customHeight="1">
      <c r="B327" s="171"/>
      <c r="C327" s="172"/>
      <c r="D327" s="172"/>
      <c r="E327" s="173" t="s">
        <v>22</v>
      </c>
      <c r="F327" s="271" t="s">
        <v>664</v>
      </c>
      <c r="G327" s="272"/>
      <c r="H327" s="272"/>
      <c r="I327" s="272"/>
      <c r="J327" s="172"/>
      <c r="K327" s="174">
        <v>5.6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167</v>
      </c>
      <c r="AU327" s="178" t="s">
        <v>134</v>
      </c>
      <c r="AV327" s="10" t="s">
        <v>134</v>
      </c>
      <c r="AW327" s="10" t="s">
        <v>36</v>
      </c>
      <c r="AX327" s="10" t="s">
        <v>79</v>
      </c>
      <c r="AY327" s="178" t="s">
        <v>155</v>
      </c>
    </row>
    <row r="328" spans="2:51" s="12" customFormat="1" ht="16.5" customHeight="1">
      <c r="B328" s="186"/>
      <c r="C328" s="187"/>
      <c r="D328" s="187"/>
      <c r="E328" s="188" t="s">
        <v>22</v>
      </c>
      <c r="F328" s="273" t="s">
        <v>204</v>
      </c>
      <c r="G328" s="274"/>
      <c r="H328" s="274"/>
      <c r="I328" s="274"/>
      <c r="J328" s="187"/>
      <c r="K328" s="189">
        <v>9.3</v>
      </c>
      <c r="L328" s="187"/>
      <c r="M328" s="187"/>
      <c r="N328" s="187"/>
      <c r="O328" s="187"/>
      <c r="P328" s="187"/>
      <c r="Q328" s="187"/>
      <c r="R328" s="190"/>
      <c r="T328" s="191"/>
      <c r="U328" s="187"/>
      <c r="V328" s="187"/>
      <c r="W328" s="187"/>
      <c r="X328" s="187"/>
      <c r="Y328" s="187"/>
      <c r="Z328" s="187"/>
      <c r="AA328" s="192"/>
      <c r="AT328" s="193" t="s">
        <v>167</v>
      </c>
      <c r="AU328" s="193" t="s">
        <v>134</v>
      </c>
      <c r="AV328" s="12" t="s">
        <v>160</v>
      </c>
      <c r="AW328" s="12" t="s">
        <v>36</v>
      </c>
      <c r="AX328" s="12" t="s">
        <v>84</v>
      </c>
      <c r="AY328" s="193" t="s">
        <v>155</v>
      </c>
    </row>
    <row r="329" spans="2:65" s="1" customFormat="1" ht="16.5" customHeight="1">
      <c r="B329" s="37"/>
      <c r="C329" s="164" t="s">
        <v>665</v>
      </c>
      <c r="D329" s="164" t="s">
        <v>156</v>
      </c>
      <c r="E329" s="165" t="s">
        <v>666</v>
      </c>
      <c r="F329" s="263" t="s">
        <v>667</v>
      </c>
      <c r="G329" s="263"/>
      <c r="H329" s="263"/>
      <c r="I329" s="263"/>
      <c r="J329" s="166" t="s">
        <v>164</v>
      </c>
      <c r="K329" s="167">
        <v>21.3</v>
      </c>
      <c r="L329" s="264">
        <v>0</v>
      </c>
      <c r="M329" s="265"/>
      <c r="N329" s="266">
        <f>ROUND(L329*K329,2)</f>
        <v>0</v>
      </c>
      <c r="O329" s="266"/>
      <c r="P329" s="266"/>
      <c r="Q329" s="266"/>
      <c r="R329" s="39"/>
      <c r="T329" s="168" t="s">
        <v>22</v>
      </c>
      <c r="U329" s="46" t="s">
        <v>46</v>
      </c>
      <c r="V329" s="38"/>
      <c r="W329" s="169">
        <f>V329*K329</f>
        <v>0</v>
      </c>
      <c r="X329" s="169">
        <v>0.0003</v>
      </c>
      <c r="Y329" s="169">
        <f>X329*K329</f>
        <v>0.00639</v>
      </c>
      <c r="Z329" s="169">
        <v>0</v>
      </c>
      <c r="AA329" s="170">
        <f>Z329*K329</f>
        <v>0</v>
      </c>
      <c r="AR329" s="21" t="s">
        <v>235</v>
      </c>
      <c r="AT329" s="21" t="s">
        <v>156</v>
      </c>
      <c r="AU329" s="21" t="s">
        <v>134</v>
      </c>
      <c r="AY329" s="21" t="s">
        <v>155</v>
      </c>
      <c r="BE329" s="107">
        <f>IF(U329="základní",N329,0)</f>
        <v>0</v>
      </c>
      <c r="BF329" s="107">
        <f>IF(U329="snížená",N329,0)</f>
        <v>0</v>
      </c>
      <c r="BG329" s="107">
        <f>IF(U329="zákl. přenesená",N329,0)</f>
        <v>0</v>
      </c>
      <c r="BH329" s="107">
        <f>IF(U329="sníž. přenesená",N329,0)</f>
        <v>0</v>
      </c>
      <c r="BI329" s="107">
        <f>IF(U329="nulová",N329,0)</f>
        <v>0</v>
      </c>
      <c r="BJ329" s="21" t="s">
        <v>134</v>
      </c>
      <c r="BK329" s="107">
        <f>ROUND(L329*K329,2)</f>
        <v>0</v>
      </c>
      <c r="BL329" s="21" t="s">
        <v>235</v>
      </c>
      <c r="BM329" s="21" t="s">
        <v>668</v>
      </c>
    </row>
    <row r="330" spans="2:65" s="1" customFormat="1" ht="25.5" customHeight="1">
      <c r="B330" s="37"/>
      <c r="C330" s="164" t="s">
        <v>669</v>
      </c>
      <c r="D330" s="164" t="s">
        <v>156</v>
      </c>
      <c r="E330" s="165" t="s">
        <v>670</v>
      </c>
      <c r="F330" s="263" t="s">
        <v>671</v>
      </c>
      <c r="G330" s="263"/>
      <c r="H330" s="263"/>
      <c r="I330" s="263"/>
      <c r="J330" s="166" t="s">
        <v>330</v>
      </c>
      <c r="K330" s="167">
        <v>0.398</v>
      </c>
      <c r="L330" s="264">
        <v>0</v>
      </c>
      <c r="M330" s="265"/>
      <c r="N330" s="266">
        <f>ROUND(L330*K330,2)</f>
        <v>0</v>
      </c>
      <c r="O330" s="266"/>
      <c r="P330" s="266"/>
      <c r="Q330" s="266"/>
      <c r="R330" s="39"/>
      <c r="T330" s="168" t="s">
        <v>22</v>
      </c>
      <c r="U330" s="46" t="s">
        <v>46</v>
      </c>
      <c r="V330" s="38"/>
      <c r="W330" s="169">
        <f>V330*K330</f>
        <v>0</v>
      </c>
      <c r="X330" s="169">
        <v>0</v>
      </c>
      <c r="Y330" s="169">
        <f>X330*K330</f>
        <v>0</v>
      </c>
      <c r="Z330" s="169">
        <v>0</v>
      </c>
      <c r="AA330" s="170">
        <f>Z330*K330</f>
        <v>0</v>
      </c>
      <c r="AR330" s="21" t="s">
        <v>235</v>
      </c>
      <c r="AT330" s="21" t="s">
        <v>156</v>
      </c>
      <c r="AU330" s="21" t="s">
        <v>134</v>
      </c>
      <c r="AY330" s="21" t="s">
        <v>155</v>
      </c>
      <c r="BE330" s="107">
        <f>IF(U330="základní",N330,0)</f>
        <v>0</v>
      </c>
      <c r="BF330" s="107">
        <f>IF(U330="snížená",N330,0)</f>
        <v>0</v>
      </c>
      <c r="BG330" s="107">
        <f>IF(U330="zákl. přenesená",N330,0)</f>
        <v>0</v>
      </c>
      <c r="BH330" s="107">
        <f>IF(U330="sníž. přenesená",N330,0)</f>
        <v>0</v>
      </c>
      <c r="BI330" s="107">
        <f>IF(U330="nulová",N330,0)</f>
        <v>0</v>
      </c>
      <c r="BJ330" s="21" t="s">
        <v>134</v>
      </c>
      <c r="BK330" s="107">
        <f>ROUND(L330*K330,2)</f>
        <v>0</v>
      </c>
      <c r="BL330" s="21" t="s">
        <v>235</v>
      </c>
      <c r="BM330" s="21" t="s">
        <v>672</v>
      </c>
    </row>
    <row r="331" spans="2:63" s="9" customFormat="1" ht="29.85" customHeight="1">
      <c r="B331" s="153"/>
      <c r="C331" s="154"/>
      <c r="D331" s="163" t="s">
        <v>125</v>
      </c>
      <c r="E331" s="163"/>
      <c r="F331" s="163"/>
      <c r="G331" s="163"/>
      <c r="H331" s="163"/>
      <c r="I331" s="163"/>
      <c r="J331" s="163"/>
      <c r="K331" s="163"/>
      <c r="L331" s="163"/>
      <c r="M331" s="163"/>
      <c r="N331" s="284">
        <f>BK331</f>
        <v>0</v>
      </c>
      <c r="O331" s="285"/>
      <c r="P331" s="285"/>
      <c r="Q331" s="285"/>
      <c r="R331" s="156"/>
      <c r="T331" s="157"/>
      <c r="U331" s="154"/>
      <c r="V331" s="154"/>
      <c r="W331" s="158">
        <f>SUM(W332:W338)</f>
        <v>0</v>
      </c>
      <c r="X331" s="154"/>
      <c r="Y331" s="158">
        <f>SUM(Y332:Y338)</f>
        <v>0.009965</v>
      </c>
      <c r="Z331" s="154"/>
      <c r="AA331" s="159">
        <f>SUM(AA332:AA338)</f>
        <v>0</v>
      </c>
      <c r="AR331" s="160" t="s">
        <v>134</v>
      </c>
      <c r="AT331" s="161" t="s">
        <v>78</v>
      </c>
      <c r="AU331" s="161" t="s">
        <v>84</v>
      </c>
      <c r="AY331" s="160" t="s">
        <v>155</v>
      </c>
      <c r="BK331" s="162">
        <f>SUM(BK332:BK338)</f>
        <v>0</v>
      </c>
    </row>
    <row r="332" spans="2:65" s="1" customFormat="1" ht="25.5" customHeight="1">
      <c r="B332" s="37"/>
      <c r="C332" s="164" t="s">
        <v>673</v>
      </c>
      <c r="D332" s="164" t="s">
        <v>156</v>
      </c>
      <c r="E332" s="165" t="s">
        <v>674</v>
      </c>
      <c r="F332" s="263" t="s">
        <v>675</v>
      </c>
      <c r="G332" s="263"/>
      <c r="H332" s="263"/>
      <c r="I332" s="263"/>
      <c r="J332" s="166" t="s">
        <v>164</v>
      </c>
      <c r="K332" s="167">
        <v>3.3</v>
      </c>
      <c r="L332" s="264">
        <v>0</v>
      </c>
      <c r="M332" s="265"/>
      <c r="N332" s="266">
        <f>ROUND(L332*K332,2)</f>
        <v>0</v>
      </c>
      <c r="O332" s="266"/>
      <c r="P332" s="266"/>
      <c r="Q332" s="266"/>
      <c r="R332" s="39"/>
      <c r="T332" s="168" t="s">
        <v>22</v>
      </c>
      <c r="U332" s="46" t="s">
        <v>46</v>
      </c>
      <c r="V332" s="38"/>
      <c r="W332" s="169">
        <f>V332*K332</f>
        <v>0</v>
      </c>
      <c r="X332" s="169">
        <v>0</v>
      </c>
      <c r="Y332" s="169">
        <f>X332*K332</f>
        <v>0</v>
      </c>
      <c r="Z332" s="169">
        <v>0</v>
      </c>
      <c r="AA332" s="170">
        <f>Z332*K332</f>
        <v>0</v>
      </c>
      <c r="AR332" s="21" t="s">
        <v>235</v>
      </c>
      <c r="AT332" s="21" t="s">
        <v>156</v>
      </c>
      <c r="AU332" s="21" t="s">
        <v>134</v>
      </c>
      <c r="AY332" s="21" t="s">
        <v>155</v>
      </c>
      <c r="BE332" s="107">
        <f>IF(U332="základní",N332,0)</f>
        <v>0</v>
      </c>
      <c r="BF332" s="107">
        <f>IF(U332="snížená",N332,0)</f>
        <v>0</v>
      </c>
      <c r="BG332" s="107">
        <f>IF(U332="zákl. přenesená",N332,0)</f>
        <v>0</v>
      </c>
      <c r="BH332" s="107">
        <f>IF(U332="sníž. přenesená",N332,0)</f>
        <v>0</v>
      </c>
      <c r="BI332" s="107">
        <f>IF(U332="nulová",N332,0)</f>
        <v>0</v>
      </c>
      <c r="BJ332" s="21" t="s">
        <v>134</v>
      </c>
      <c r="BK332" s="107">
        <f>ROUND(L332*K332,2)</f>
        <v>0</v>
      </c>
      <c r="BL332" s="21" t="s">
        <v>235</v>
      </c>
      <c r="BM332" s="21" t="s">
        <v>676</v>
      </c>
    </row>
    <row r="333" spans="2:51" s="11" customFormat="1" ht="16.5" customHeight="1">
      <c r="B333" s="179"/>
      <c r="C333" s="180"/>
      <c r="D333" s="180"/>
      <c r="E333" s="181" t="s">
        <v>22</v>
      </c>
      <c r="F333" s="269" t="s">
        <v>677</v>
      </c>
      <c r="G333" s="270"/>
      <c r="H333" s="270"/>
      <c r="I333" s="270"/>
      <c r="J333" s="180"/>
      <c r="K333" s="181" t="s">
        <v>22</v>
      </c>
      <c r="L333" s="180"/>
      <c r="M333" s="180"/>
      <c r="N333" s="180"/>
      <c r="O333" s="180"/>
      <c r="P333" s="180"/>
      <c r="Q333" s="180"/>
      <c r="R333" s="182"/>
      <c r="T333" s="183"/>
      <c r="U333" s="180"/>
      <c r="V333" s="180"/>
      <c r="W333" s="180"/>
      <c r="X333" s="180"/>
      <c r="Y333" s="180"/>
      <c r="Z333" s="180"/>
      <c r="AA333" s="184"/>
      <c r="AT333" s="185" t="s">
        <v>167</v>
      </c>
      <c r="AU333" s="185" t="s">
        <v>134</v>
      </c>
      <c r="AV333" s="11" t="s">
        <v>84</v>
      </c>
      <c r="AW333" s="11" t="s">
        <v>36</v>
      </c>
      <c r="AX333" s="11" t="s">
        <v>79</v>
      </c>
      <c r="AY333" s="185" t="s">
        <v>155</v>
      </c>
    </row>
    <row r="334" spans="2:51" s="10" customFormat="1" ht="16.5" customHeight="1">
      <c r="B334" s="171"/>
      <c r="C334" s="172"/>
      <c r="D334" s="172"/>
      <c r="E334" s="173" t="s">
        <v>22</v>
      </c>
      <c r="F334" s="271" t="s">
        <v>678</v>
      </c>
      <c r="G334" s="272"/>
      <c r="H334" s="272"/>
      <c r="I334" s="272"/>
      <c r="J334" s="172"/>
      <c r="K334" s="174">
        <v>3.3</v>
      </c>
      <c r="L334" s="172"/>
      <c r="M334" s="172"/>
      <c r="N334" s="172"/>
      <c r="O334" s="172"/>
      <c r="P334" s="172"/>
      <c r="Q334" s="172"/>
      <c r="R334" s="175"/>
      <c r="T334" s="176"/>
      <c r="U334" s="172"/>
      <c r="V334" s="172"/>
      <c r="W334" s="172"/>
      <c r="X334" s="172"/>
      <c r="Y334" s="172"/>
      <c r="Z334" s="172"/>
      <c r="AA334" s="177"/>
      <c r="AT334" s="178" t="s">
        <v>167</v>
      </c>
      <c r="AU334" s="178" t="s">
        <v>134</v>
      </c>
      <c r="AV334" s="10" t="s">
        <v>134</v>
      </c>
      <c r="AW334" s="10" t="s">
        <v>36</v>
      </c>
      <c r="AX334" s="10" t="s">
        <v>84</v>
      </c>
      <c r="AY334" s="178" t="s">
        <v>155</v>
      </c>
    </row>
    <row r="335" spans="2:65" s="1" customFormat="1" ht="38.25" customHeight="1">
      <c r="B335" s="37"/>
      <c r="C335" s="164" t="s">
        <v>679</v>
      </c>
      <c r="D335" s="164" t="s">
        <v>156</v>
      </c>
      <c r="E335" s="165" t="s">
        <v>680</v>
      </c>
      <c r="F335" s="263" t="s">
        <v>681</v>
      </c>
      <c r="G335" s="263"/>
      <c r="H335" s="263"/>
      <c r="I335" s="263"/>
      <c r="J335" s="166" t="s">
        <v>164</v>
      </c>
      <c r="K335" s="167">
        <v>5.5</v>
      </c>
      <c r="L335" s="264">
        <v>0</v>
      </c>
      <c r="M335" s="265"/>
      <c r="N335" s="266">
        <f>ROUND(L335*K335,2)</f>
        <v>0</v>
      </c>
      <c r="O335" s="266"/>
      <c r="P335" s="266"/>
      <c r="Q335" s="266"/>
      <c r="R335" s="39"/>
      <c r="T335" s="168" t="s">
        <v>22</v>
      </c>
      <c r="U335" s="46" t="s">
        <v>46</v>
      </c>
      <c r="V335" s="38"/>
      <c r="W335" s="169">
        <f>V335*K335</f>
        <v>0</v>
      </c>
      <c r="X335" s="169">
        <v>0.00023</v>
      </c>
      <c r="Y335" s="169">
        <f>X335*K335</f>
        <v>0.001265</v>
      </c>
      <c r="Z335" s="169">
        <v>0</v>
      </c>
      <c r="AA335" s="170">
        <f>Z335*K335</f>
        <v>0</v>
      </c>
      <c r="AR335" s="21" t="s">
        <v>235</v>
      </c>
      <c r="AT335" s="21" t="s">
        <v>156</v>
      </c>
      <c r="AU335" s="21" t="s">
        <v>134</v>
      </c>
      <c r="AY335" s="21" t="s">
        <v>155</v>
      </c>
      <c r="BE335" s="107">
        <f>IF(U335="základní",N335,0)</f>
        <v>0</v>
      </c>
      <c r="BF335" s="107">
        <f>IF(U335="snížená",N335,0)</f>
        <v>0</v>
      </c>
      <c r="BG335" s="107">
        <f>IF(U335="zákl. přenesená",N335,0)</f>
        <v>0</v>
      </c>
      <c r="BH335" s="107">
        <f>IF(U335="sníž. přenesená",N335,0)</f>
        <v>0</v>
      </c>
      <c r="BI335" s="107">
        <f>IF(U335="nulová",N335,0)</f>
        <v>0</v>
      </c>
      <c r="BJ335" s="21" t="s">
        <v>134</v>
      </c>
      <c r="BK335" s="107">
        <f>ROUND(L335*K335,2)</f>
        <v>0</v>
      </c>
      <c r="BL335" s="21" t="s">
        <v>235</v>
      </c>
      <c r="BM335" s="21" t="s">
        <v>682</v>
      </c>
    </row>
    <row r="336" spans="2:51" s="11" customFormat="1" ht="16.5" customHeight="1">
      <c r="B336" s="179"/>
      <c r="C336" s="180"/>
      <c r="D336" s="180"/>
      <c r="E336" s="181" t="s">
        <v>22</v>
      </c>
      <c r="F336" s="269" t="s">
        <v>683</v>
      </c>
      <c r="G336" s="270"/>
      <c r="H336" s="270"/>
      <c r="I336" s="270"/>
      <c r="J336" s="180"/>
      <c r="K336" s="181" t="s">
        <v>22</v>
      </c>
      <c r="L336" s="180"/>
      <c r="M336" s="180"/>
      <c r="N336" s="180"/>
      <c r="O336" s="180"/>
      <c r="P336" s="180"/>
      <c r="Q336" s="180"/>
      <c r="R336" s="182"/>
      <c r="T336" s="183"/>
      <c r="U336" s="180"/>
      <c r="V336" s="180"/>
      <c r="W336" s="180"/>
      <c r="X336" s="180"/>
      <c r="Y336" s="180"/>
      <c r="Z336" s="180"/>
      <c r="AA336" s="184"/>
      <c r="AT336" s="185" t="s">
        <v>167</v>
      </c>
      <c r="AU336" s="185" t="s">
        <v>134</v>
      </c>
      <c r="AV336" s="11" t="s">
        <v>84</v>
      </c>
      <c r="AW336" s="11" t="s">
        <v>36</v>
      </c>
      <c r="AX336" s="11" t="s">
        <v>79</v>
      </c>
      <c r="AY336" s="185" t="s">
        <v>155</v>
      </c>
    </row>
    <row r="337" spans="2:51" s="10" customFormat="1" ht="16.5" customHeight="1">
      <c r="B337" s="171"/>
      <c r="C337" s="172"/>
      <c r="D337" s="172"/>
      <c r="E337" s="173" t="s">
        <v>22</v>
      </c>
      <c r="F337" s="271" t="s">
        <v>684</v>
      </c>
      <c r="G337" s="272"/>
      <c r="H337" s="272"/>
      <c r="I337" s="272"/>
      <c r="J337" s="172"/>
      <c r="K337" s="174">
        <v>5.5</v>
      </c>
      <c r="L337" s="172"/>
      <c r="M337" s="172"/>
      <c r="N337" s="172"/>
      <c r="O337" s="172"/>
      <c r="P337" s="172"/>
      <c r="Q337" s="172"/>
      <c r="R337" s="175"/>
      <c r="T337" s="176"/>
      <c r="U337" s="172"/>
      <c r="V337" s="172"/>
      <c r="W337" s="172"/>
      <c r="X337" s="172"/>
      <c r="Y337" s="172"/>
      <c r="Z337" s="172"/>
      <c r="AA337" s="177"/>
      <c r="AT337" s="178" t="s">
        <v>167</v>
      </c>
      <c r="AU337" s="178" t="s">
        <v>134</v>
      </c>
      <c r="AV337" s="10" t="s">
        <v>134</v>
      </c>
      <c r="AW337" s="10" t="s">
        <v>36</v>
      </c>
      <c r="AX337" s="10" t="s">
        <v>84</v>
      </c>
      <c r="AY337" s="178" t="s">
        <v>155</v>
      </c>
    </row>
    <row r="338" spans="2:65" s="1" customFormat="1" ht="25.5" customHeight="1">
      <c r="B338" s="37"/>
      <c r="C338" s="164" t="s">
        <v>685</v>
      </c>
      <c r="D338" s="164" t="s">
        <v>156</v>
      </c>
      <c r="E338" s="165" t="s">
        <v>686</v>
      </c>
      <c r="F338" s="263" t="s">
        <v>687</v>
      </c>
      <c r="G338" s="263"/>
      <c r="H338" s="263"/>
      <c r="I338" s="263"/>
      <c r="J338" s="166" t="s">
        <v>164</v>
      </c>
      <c r="K338" s="167">
        <v>15</v>
      </c>
      <c r="L338" s="264">
        <v>0</v>
      </c>
      <c r="M338" s="265"/>
      <c r="N338" s="266">
        <f>ROUND(L338*K338,2)</f>
        <v>0</v>
      </c>
      <c r="O338" s="266"/>
      <c r="P338" s="266"/>
      <c r="Q338" s="266"/>
      <c r="R338" s="39"/>
      <c r="T338" s="168" t="s">
        <v>22</v>
      </c>
      <c r="U338" s="46" t="s">
        <v>46</v>
      </c>
      <c r="V338" s="38"/>
      <c r="W338" s="169">
        <f>V338*K338</f>
        <v>0</v>
      </c>
      <c r="X338" s="169">
        <v>0.00058</v>
      </c>
      <c r="Y338" s="169">
        <f>X338*K338</f>
        <v>0.0087</v>
      </c>
      <c r="Z338" s="169">
        <v>0</v>
      </c>
      <c r="AA338" s="170">
        <f>Z338*K338</f>
        <v>0</v>
      </c>
      <c r="AR338" s="21" t="s">
        <v>235</v>
      </c>
      <c r="AT338" s="21" t="s">
        <v>156</v>
      </c>
      <c r="AU338" s="21" t="s">
        <v>134</v>
      </c>
      <c r="AY338" s="21" t="s">
        <v>155</v>
      </c>
      <c r="BE338" s="107">
        <f>IF(U338="základní",N338,0)</f>
        <v>0</v>
      </c>
      <c r="BF338" s="107">
        <f>IF(U338="snížená",N338,0)</f>
        <v>0</v>
      </c>
      <c r="BG338" s="107">
        <f>IF(U338="zákl. přenesená",N338,0)</f>
        <v>0</v>
      </c>
      <c r="BH338" s="107">
        <f>IF(U338="sníž. přenesená",N338,0)</f>
        <v>0</v>
      </c>
      <c r="BI338" s="107">
        <f>IF(U338="nulová",N338,0)</f>
        <v>0</v>
      </c>
      <c r="BJ338" s="21" t="s">
        <v>134</v>
      </c>
      <c r="BK338" s="107">
        <f>ROUND(L338*K338,2)</f>
        <v>0</v>
      </c>
      <c r="BL338" s="21" t="s">
        <v>235</v>
      </c>
      <c r="BM338" s="21" t="s">
        <v>688</v>
      </c>
    </row>
    <row r="339" spans="2:63" s="9" customFormat="1" ht="29.85" customHeight="1">
      <c r="B339" s="153"/>
      <c r="C339" s="154"/>
      <c r="D339" s="163" t="s">
        <v>126</v>
      </c>
      <c r="E339" s="163"/>
      <c r="F339" s="163"/>
      <c r="G339" s="163"/>
      <c r="H339" s="163"/>
      <c r="I339" s="163"/>
      <c r="J339" s="163"/>
      <c r="K339" s="163"/>
      <c r="L339" s="163"/>
      <c r="M339" s="163"/>
      <c r="N339" s="284">
        <f>BK339</f>
        <v>0</v>
      </c>
      <c r="O339" s="285"/>
      <c r="P339" s="285"/>
      <c r="Q339" s="285"/>
      <c r="R339" s="156"/>
      <c r="T339" s="157"/>
      <c r="U339" s="154"/>
      <c r="V339" s="154"/>
      <c r="W339" s="158">
        <f>SUM(W340:W354)</f>
        <v>0</v>
      </c>
      <c r="X339" s="154"/>
      <c r="Y339" s="158">
        <f>SUM(Y340:Y354)</f>
        <v>0.059924769</v>
      </c>
      <c r="Z339" s="154"/>
      <c r="AA339" s="159">
        <f>SUM(AA340:AA354)</f>
        <v>0</v>
      </c>
      <c r="AR339" s="160" t="s">
        <v>134</v>
      </c>
      <c r="AT339" s="161" t="s">
        <v>78</v>
      </c>
      <c r="AU339" s="161" t="s">
        <v>84</v>
      </c>
      <c r="AY339" s="160" t="s">
        <v>155</v>
      </c>
      <c r="BK339" s="162">
        <f>SUM(BK340:BK354)</f>
        <v>0</v>
      </c>
    </row>
    <row r="340" spans="2:65" s="1" customFormat="1" ht="25.5" customHeight="1">
      <c r="B340" s="37"/>
      <c r="C340" s="164" t="s">
        <v>689</v>
      </c>
      <c r="D340" s="164" t="s">
        <v>156</v>
      </c>
      <c r="E340" s="165" t="s">
        <v>690</v>
      </c>
      <c r="F340" s="263" t="s">
        <v>691</v>
      </c>
      <c r="G340" s="263"/>
      <c r="H340" s="263"/>
      <c r="I340" s="263"/>
      <c r="J340" s="166" t="s">
        <v>164</v>
      </c>
      <c r="K340" s="167">
        <v>5.58</v>
      </c>
      <c r="L340" s="264">
        <v>0</v>
      </c>
      <c r="M340" s="265"/>
      <c r="N340" s="266">
        <f>ROUND(L340*K340,2)</f>
        <v>0</v>
      </c>
      <c r="O340" s="266"/>
      <c r="P340" s="266"/>
      <c r="Q340" s="266"/>
      <c r="R340" s="39"/>
      <c r="T340" s="168" t="s">
        <v>22</v>
      </c>
      <c r="U340" s="46" t="s">
        <v>46</v>
      </c>
      <c r="V340" s="38"/>
      <c r="W340" s="169">
        <f>V340*K340</f>
        <v>0</v>
      </c>
      <c r="X340" s="169">
        <v>0</v>
      </c>
      <c r="Y340" s="169">
        <f>X340*K340</f>
        <v>0</v>
      </c>
      <c r="Z340" s="169">
        <v>0</v>
      </c>
      <c r="AA340" s="170">
        <f>Z340*K340</f>
        <v>0</v>
      </c>
      <c r="AR340" s="21" t="s">
        <v>235</v>
      </c>
      <c r="AT340" s="21" t="s">
        <v>156</v>
      </c>
      <c r="AU340" s="21" t="s">
        <v>134</v>
      </c>
      <c r="AY340" s="21" t="s">
        <v>155</v>
      </c>
      <c r="BE340" s="107">
        <f>IF(U340="základní",N340,0)</f>
        <v>0</v>
      </c>
      <c r="BF340" s="107">
        <f>IF(U340="snížená",N340,0)</f>
        <v>0</v>
      </c>
      <c r="BG340" s="107">
        <f>IF(U340="zákl. přenesená",N340,0)</f>
        <v>0</v>
      </c>
      <c r="BH340" s="107">
        <f>IF(U340="sníž. přenesená",N340,0)</f>
        <v>0</v>
      </c>
      <c r="BI340" s="107">
        <f>IF(U340="nulová",N340,0)</f>
        <v>0</v>
      </c>
      <c r="BJ340" s="21" t="s">
        <v>134</v>
      </c>
      <c r="BK340" s="107">
        <f>ROUND(L340*K340,2)</f>
        <v>0</v>
      </c>
      <c r="BL340" s="21" t="s">
        <v>235</v>
      </c>
      <c r="BM340" s="21" t="s">
        <v>692</v>
      </c>
    </row>
    <row r="341" spans="2:51" s="10" customFormat="1" ht="16.5" customHeight="1">
      <c r="B341" s="171"/>
      <c r="C341" s="172"/>
      <c r="D341" s="172"/>
      <c r="E341" s="173" t="s">
        <v>22</v>
      </c>
      <c r="F341" s="267" t="s">
        <v>693</v>
      </c>
      <c r="G341" s="268"/>
      <c r="H341" s="268"/>
      <c r="I341" s="268"/>
      <c r="J341" s="172"/>
      <c r="K341" s="174">
        <v>5.58</v>
      </c>
      <c r="L341" s="172"/>
      <c r="M341" s="172"/>
      <c r="N341" s="172"/>
      <c r="O341" s="172"/>
      <c r="P341" s="172"/>
      <c r="Q341" s="172"/>
      <c r="R341" s="175"/>
      <c r="T341" s="176"/>
      <c r="U341" s="172"/>
      <c r="V341" s="172"/>
      <c r="W341" s="172"/>
      <c r="X341" s="172"/>
      <c r="Y341" s="172"/>
      <c r="Z341" s="172"/>
      <c r="AA341" s="177"/>
      <c r="AT341" s="178" t="s">
        <v>167</v>
      </c>
      <c r="AU341" s="178" t="s">
        <v>134</v>
      </c>
      <c r="AV341" s="10" t="s">
        <v>134</v>
      </c>
      <c r="AW341" s="10" t="s">
        <v>36</v>
      </c>
      <c r="AX341" s="10" t="s">
        <v>84</v>
      </c>
      <c r="AY341" s="178" t="s">
        <v>155</v>
      </c>
    </row>
    <row r="342" spans="2:65" s="1" customFormat="1" ht="16.5" customHeight="1">
      <c r="B342" s="37"/>
      <c r="C342" s="194" t="s">
        <v>694</v>
      </c>
      <c r="D342" s="194" t="s">
        <v>228</v>
      </c>
      <c r="E342" s="195" t="s">
        <v>695</v>
      </c>
      <c r="F342" s="275" t="s">
        <v>696</v>
      </c>
      <c r="G342" s="275"/>
      <c r="H342" s="275"/>
      <c r="I342" s="275"/>
      <c r="J342" s="196" t="s">
        <v>164</v>
      </c>
      <c r="K342" s="197">
        <v>5.859</v>
      </c>
      <c r="L342" s="276">
        <v>0</v>
      </c>
      <c r="M342" s="277"/>
      <c r="N342" s="278">
        <f>ROUND(L342*K342,2)</f>
        <v>0</v>
      </c>
      <c r="O342" s="266"/>
      <c r="P342" s="266"/>
      <c r="Q342" s="266"/>
      <c r="R342" s="39"/>
      <c r="T342" s="168" t="s">
        <v>22</v>
      </c>
      <c r="U342" s="46" t="s">
        <v>46</v>
      </c>
      <c r="V342" s="38"/>
      <c r="W342" s="169">
        <f>V342*K342</f>
        <v>0</v>
      </c>
      <c r="X342" s="169">
        <v>1E-06</v>
      </c>
      <c r="Y342" s="169">
        <f>X342*K342</f>
        <v>5.858999999999999E-06</v>
      </c>
      <c r="Z342" s="169">
        <v>0</v>
      </c>
      <c r="AA342" s="170">
        <f>Z342*K342</f>
        <v>0</v>
      </c>
      <c r="AR342" s="21" t="s">
        <v>308</v>
      </c>
      <c r="AT342" s="21" t="s">
        <v>228</v>
      </c>
      <c r="AU342" s="21" t="s">
        <v>134</v>
      </c>
      <c r="AY342" s="21" t="s">
        <v>155</v>
      </c>
      <c r="BE342" s="107">
        <f>IF(U342="základní",N342,0)</f>
        <v>0</v>
      </c>
      <c r="BF342" s="107">
        <f>IF(U342="snížená",N342,0)</f>
        <v>0</v>
      </c>
      <c r="BG342" s="107">
        <f>IF(U342="zákl. přenesená",N342,0)</f>
        <v>0</v>
      </c>
      <c r="BH342" s="107">
        <f>IF(U342="sníž. přenesená",N342,0)</f>
        <v>0</v>
      </c>
      <c r="BI342" s="107">
        <f>IF(U342="nulová",N342,0)</f>
        <v>0</v>
      </c>
      <c r="BJ342" s="21" t="s">
        <v>134</v>
      </c>
      <c r="BK342" s="107">
        <f>ROUND(L342*K342,2)</f>
        <v>0</v>
      </c>
      <c r="BL342" s="21" t="s">
        <v>235</v>
      </c>
      <c r="BM342" s="21" t="s">
        <v>697</v>
      </c>
    </row>
    <row r="343" spans="2:65" s="1" customFormat="1" ht="25.5" customHeight="1">
      <c r="B343" s="37"/>
      <c r="C343" s="164" t="s">
        <v>698</v>
      </c>
      <c r="D343" s="164" t="s">
        <v>156</v>
      </c>
      <c r="E343" s="165" t="s">
        <v>699</v>
      </c>
      <c r="F343" s="263" t="s">
        <v>700</v>
      </c>
      <c r="G343" s="263"/>
      <c r="H343" s="263"/>
      <c r="I343" s="263"/>
      <c r="J343" s="166" t="s">
        <v>164</v>
      </c>
      <c r="K343" s="167">
        <v>161.943</v>
      </c>
      <c r="L343" s="264">
        <v>0</v>
      </c>
      <c r="M343" s="265"/>
      <c r="N343" s="266">
        <f>ROUND(L343*K343,2)</f>
        <v>0</v>
      </c>
      <c r="O343" s="266"/>
      <c r="P343" s="266"/>
      <c r="Q343" s="266"/>
      <c r="R343" s="39"/>
      <c r="T343" s="168" t="s">
        <v>22</v>
      </c>
      <c r="U343" s="46" t="s">
        <v>46</v>
      </c>
      <c r="V343" s="38"/>
      <c r="W343" s="169">
        <f>V343*K343</f>
        <v>0</v>
      </c>
      <c r="X343" s="169">
        <v>0.0002</v>
      </c>
      <c r="Y343" s="169">
        <f>X343*K343</f>
        <v>0.032388600000000003</v>
      </c>
      <c r="Z343" s="169">
        <v>0</v>
      </c>
      <c r="AA343" s="170">
        <f>Z343*K343</f>
        <v>0</v>
      </c>
      <c r="AR343" s="21" t="s">
        <v>235</v>
      </c>
      <c r="AT343" s="21" t="s">
        <v>156</v>
      </c>
      <c r="AU343" s="21" t="s">
        <v>134</v>
      </c>
      <c r="AY343" s="21" t="s">
        <v>155</v>
      </c>
      <c r="BE343" s="107">
        <f>IF(U343="základní",N343,0)</f>
        <v>0</v>
      </c>
      <c r="BF343" s="107">
        <f>IF(U343="snížená",N343,0)</f>
        <v>0</v>
      </c>
      <c r="BG343" s="107">
        <f>IF(U343="zákl. přenesená",N343,0)</f>
        <v>0</v>
      </c>
      <c r="BH343" s="107">
        <f>IF(U343="sníž. přenesená",N343,0)</f>
        <v>0</v>
      </c>
      <c r="BI343" s="107">
        <f>IF(U343="nulová",N343,0)</f>
        <v>0</v>
      </c>
      <c r="BJ343" s="21" t="s">
        <v>134</v>
      </c>
      <c r="BK343" s="107">
        <f>ROUND(L343*K343,2)</f>
        <v>0</v>
      </c>
      <c r="BL343" s="21" t="s">
        <v>235</v>
      </c>
      <c r="BM343" s="21" t="s">
        <v>701</v>
      </c>
    </row>
    <row r="344" spans="2:51" s="10" customFormat="1" ht="16.5" customHeight="1">
      <c r="B344" s="171"/>
      <c r="C344" s="172"/>
      <c r="D344" s="172"/>
      <c r="E344" s="173" t="s">
        <v>22</v>
      </c>
      <c r="F344" s="267" t="s">
        <v>702</v>
      </c>
      <c r="G344" s="268"/>
      <c r="H344" s="268"/>
      <c r="I344" s="268"/>
      <c r="J344" s="172"/>
      <c r="K344" s="174">
        <v>42.8</v>
      </c>
      <c r="L344" s="172"/>
      <c r="M344" s="172"/>
      <c r="N344" s="172"/>
      <c r="O344" s="172"/>
      <c r="P344" s="172"/>
      <c r="Q344" s="172"/>
      <c r="R344" s="175"/>
      <c r="T344" s="176"/>
      <c r="U344" s="172"/>
      <c r="V344" s="172"/>
      <c r="W344" s="172"/>
      <c r="X344" s="172"/>
      <c r="Y344" s="172"/>
      <c r="Z344" s="172"/>
      <c r="AA344" s="177"/>
      <c r="AT344" s="178" t="s">
        <v>167</v>
      </c>
      <c r="AU344" s="178" t="s">
        <v>134</v>
      </c>
      <c r="AV344" s="10" t="s">
        <v>134</v>
      </c>
      <c r="AW344" s="10" t="s">
        <v>36</v>
      </c>
      <c r="AX344" s="10" t="s">
        <v>79</v>
      </c>
      <c r="AY344" s="178" t="s">
        <v>155</v>
      </c>
    </row>
    <row r="345" spans="2:51" s="10" customFormat="1" ht="16.5" customHeight="1">
      <c r="B345" s="171"/>
      <c r="C345" s="172"/>
      <c r="D345" s="172"/>
      <c r="E345" s="173" t="s">
        <v>22</v>
      </c>
      <c r="F345" s="271" t="s">
        <v>703</v>
      </c>
      <c r="G345" s="272"/>
      <c r="H345" s="272"/>
      <c r="I345" s="272"/>
      <c r="J345" s="172"/>
      <c r="K345" s="174">
        <v>119.143</v>
      </c>
      <c r="L345" s="172"/>
      <c r="M345" s="172"/>
      <c r="N345" s="172"/>
      <c r="O345" s="172"/>
      <c r="P345" s="172"/>
      <c r="Q345" s="172"/>
      <c r="R345" s="175"/>
      <c r="T345" s="176"/>
      <c r="U345" s="172"/>
      <c r="V345" s="172"/>
      <c r="W345" s="172"/>
      <c r="X345" s="172"/>
      <c r="Y345" s="172"/>
      <c r="Z345" s="172"/>
      <c r="AA345" s="177"/>
      <c r="AT345" s="178" t="s">
        <v>167</v>
      </c>
      <c r="AU345" s="178" t="s">
        <v>134</v>
      </c>
      <c r="AV345" s="10" t="s">
        <v>134</v>
      </c>
      <c r="AW345" s="10" t="s">
        <v>36</v>
      </c>
      <c r="AX345" s="10" t="s">
        <v>79</v>
      </c>
      <c r="AY345" s="178" t="s">
        <v>155</v>
      </c>
    </row>
    <row r="346" spans="2:51" s="12" customFormat="1" ht="16.5" customHeight="1">
      <c r="B346" s="186"/>
      <c r="C346" s="187"/>
      <c r="D346" s="187"/>
      <c r="E346" s="188" t="s">
        <v>22</v>
      </c>
      <c r="F346" s="273" t="s">
        <v>204</v>
      </c>
      <c r="G346" s="274"/>
      <c r="H346" s="274"/>
      <c r="I346" s="274"/>
      <c r="J346" s="187"/>
      <c r="K346" s="189">
        <v>161.943</v>
      </c>
      <c r="L346" s="187"/>
      <c r="M346" s="187"/>
      <c r="N346" s="187"/>
      <c r="O346" s="187"/>
      <c r="P346" s="187"/>
      <c r="Q346" s="187"/>
      <c r="R346" s="190"/>
      <c r="T346" s="191"/>
      <c r="U346" s="187"/>
      <c r="V346" s="187"/>
      <c r="W346" s="187"/>
      <c r="X346" s="187"/>
      <c r="Y346" s="187"/>
      <c r="Z346" s="187"/>
      <c r="AA346" s="192"/>
      <c r="AT346" s="193" t="s">
        <v>167</v>
      </c>
      <c r="AU346" s="193" t="s">
        <v>134</v>
      </c>
      <c r="AV346" s="12" t="s">
        <v>160</v>
      </c>
      <c r="AW346" s="12" t="s">
        <v>36</v>
      </c>
      <c r="AX346" s="12" t="s">
        <v>84</v>
      </c>
      <c r="AY346" s="193" t="s">
        <v>155</v>
      </c>
    </row>
    <row r="347" spans="2:65" s="1" customFormat="1" ht="38.25" customHeight="1">
      <c r="B347" s="37"/>
      <c r="C347" s="164" t="s">
        <v>704</v>
      </c>
      <c r="D347" s="164" t="s">
        <v>156</v>
      </c>
      <c r="E347" s="165" t="s">
        <v>705</v>
      </c>
      <c r="F347" s="263" t="s">
        <v>706</v>
      </c>
      <c r="G347" s="263"/>
      <c r="H347" s="263"/>
      <c r="I347" s="263"/>
      <c r="J347" s="166" t="s">
        <v>164</v>
      </c>
      <c r="K347" s="167">
        <v>161.943</v>
      </c>
      <c r="L347" s="264">
        <v>0</v>
      </c>
      <c r="M347" s="265"/>
      <c r="N347" s="266">
        <f>ROUND(L347*K347,2)</f>
        <v>0</v>
      </c>
      <c r="O347" s="266"/>
      <c r="P347" s="266"/>
      <c r="Q347" s="266"/>
      <c r="R347" s="39"/>
      <c r="T347" s="168" t="s">
        <v>22</v>
      </c>
      <c r="U347" s="46" t="s">
        <v>46</v>
      </c>
      <c r="V347" s="38"/>
      <c r="W347" s="169">
        <f>V347*K347</f>
        <v>0</v>
      </c>
      <c r="X347" s="169">
        <v>0.00017</v>
      </c>
      <c r="Y347" s="169">
        <f>X347*K347</f>
        <v>0.027530310000000006</v>
      </c>
      <c r="Z347" s="169">
        <v>0</v>
      </c>
      <c r="AA347" s="170">
        <f>Z347*K347</f>
        <v>0</v>
      </c>
      <c r="AR347" s="21" t="s">
        <v>235</v>
      </c>
      <c r="AT347" s="21" t="s">
        <v>156</v>
      </c>
      <c r="AU347" s="21" t="s">
        <v>134</v>
      </c>
      <c r="AY347" s="21" t="s">
        <v>155</v>
      </c>
      <c r="BE347" s="107">
        <f>IF(U347="základní",N347,0)</f>
        <v>0</v>
      </c>
      <c r="BF347" s="107">
        <f>IF(U347="snížená",N347,0)</f>
        <v>0</v>
      </c>
      <c r="BG347" s="107">
        <f>IF(U347="zákl. přenesená",N347,0)</f>
        <v>0</v>
      </c>
      <c r="BH347" s="107">
        <f>IF(U347="sníž. přenesená",N347,0)</f>
        <v>0</v>
      </c>
      <c r="BI347" s="107">
        <f>IF(U347="nulová",N347,0)</f>
        <v>0</v>
      </c>
      <c r="BJ347" s="21" t="s">
        <v>134</v>
      </c>
      <c r="BK347" s="107">
        <f>ROUND(L347*K347,2)</f>
        <v>0</v>
      </c>
      <c r="BL347" s="21" t="s">
        <v>235</v>
      </c>
      <c r="BM347" s="21" t="s">
        <v>707</v>
      </c>
    </row>
    <row r="348" spans="2:51" s="10" customFormat="1" ht="16.5" customHeight="1">
      <c r="B348" s="171"/>
      <c r="C348" s="172"/>
      <c r="D348" s="172"/>
      <c r="E348" s="173" t="s">
        <v>22</v>
      </c>
      <c r="F348" s="267" t="s">
        <v>708</v>
      </c>
      <c r="G348" s="268"/>
      <c r="H348" s="268"/>
      <c r="I348" s="268"/>
      <c r="J348" s="172"/>
      <c r="K348" s="174">
        <v>161.943</v>
      </c>
      <c r="L348" s="172"/>
      <c r="M348" s="172"/>
      <c r="N348" s="172"/>
      <c r="O348" s="172"/>
      <c r="P348" s="172"/>
      <c r="Q348" s="172"/>
      <c r="R348" s="175"/>
      <c r="T348" s="176"/>
      <c r="U348" s="172"/>
      <c r="V348" s="172"/>
      <c r="W348" s="172"/>
      <c r="X348" s="172"/>
      <c r="Y348" s="172"/>
      <c r="Z348" s="172"/>
      <c r="AA348" s="177"/>
      <c r="AT348" s="178" t="s">
        <v>167</v>
      </c>
      <c r="AU348" s="178" t="s">
        <v>134</v>
      </c>
      <c r="AV348" s="10" t="s">
        <v>134</v>
      </c>
      <c r="AW348" s="10" t="s">
        <v>36</v>
      </c>
      <c r="AX348" s="10" t="s">
        <v>84</v>
      </c>
      <c r="AY348" s="178" t="s">
        <v>155</v>
      </c>
    </row>
    <row r="349" spans="2:65" s="1" customFormat="1" ht="25.5" customHeight="1">
      <c r="B349" s="37"/>
      <c r="C349" s="164" t="s">
        <v>709</v>
      </c>
      <c r="D349" s="164" t="s">
        <v>156</v>
      </c>
      <c r="E349" s="165" t="s">
        <v>710</v>
      </c>
      <c r="F349" s="263" t="s">
        <v>711</v>
      </c>
      <c r="G349" s="263"/>
      <c r="H349" s="263"/>
      <c r="I349" s="263"/>
      <c r="J349" s="166" t="s">
        <v>164</v>
      </c>
      <c r="K349" s="167">
        <v>146.168</v>
      </c>
      <c r="L349" s="264">
        <v>0</v>
      </c>
      <c r="M349" s="265"/>
      <c r="N349" s="266">
        <f>ROUND(L349*K349,2)</f>
        <v>0</v>
      </c>
      <c r="O349" s="266"/>
      <c r="P349" s="266"/>
      <c r="Q349" s="266"/>
      <c r="R349" s="39"/>
      <c r="T349" s="168" t="s">
        <v>22</v>
      </c>
      <c r="U349" s="46" t="s">
        <v>46</v>
      </c>
      <c r="V349" s="38"/>
      <c r="W349" s="169">
        <f>V349*K349</f>
        <v>0</v>
      </c>
      <c r="X349" s="169">
        <v>0</v>
      </c>
      <c r="Y349" s="169">
        <f>X349*K349</f>
        <v>0</v>
      </c>
      <c r="Z349" s="169">
        <v>0</v>
      </c>
      <c r="AA349" s="170">
        <f>Z349*K349</f>
        <v>0</v>
      </c>
      <c r="AR349" s="21" t="s">
        <v>235</v>
      </c>
      <c r="AT349" s="21" t="s">
        <v>156</v>
      </c>
      <c r="AU349" s="21" t="s">
        <v>134</v>
      </c>
      <c r="AY349" s="21" t="s">
        <v>155</v>
      </c>
      <c r="BE349" s="107">
        <f>IF(U349="základní",N349,0)</f>
        <v>0</v>
      </c>
      <c r="BF349" s="107">
        <f>IF(U349="snížená",N349,0)</f>
        <v>0</v>
      </c>
      <c r="BG349" s="107">
        <f>IF(U349="zákl. přenesená",N349,0)</f>
        <v>0</v>
      </c>
      <c r="BH349" s="107">
        <f>IF(U349="sníž. přenesená",N349,0)</f>
        <v>0</v>
      </c>
      <c r="BI349" s="107">
        <f>IF(U349="nulová",N349,0)</f>
        <v>0</v>
      </c>
      <c r="BJ349" s="21" t="s">
        <v>134</v>
      </c>
      <c r="BK349" s="107">
        <f>ROUND(L349*K349,2)</f>
        <v>0</v>
      </c>
      <c r="BL349" s="21" t="s">
        <v>235</v>
      </c>
      <c r="BM349" s="21" t="s">
        <v>712</v>
      </c>
    </row>
    <row r="350" spans="2:51" s="10" customFormat="1" ht="16.5" customHeight="1">
      <c r="B350" s="171"/>
      <c r="C350" s="172"/>
      <c r="D350" s="172"/>
      <c r="E350" s="173" t="s">
        <v>22</v>
      </c>
      <c r="F350" s="267" t="s">
        <v>702</v>
      </c>
      <c r="G350" s="268"/>
      <c r="H350" s="268"/>
      <c r="I350" s="268"/>
      <c r="J350" s="172"/>
      <c r="K350" s="174">
        <v>42.8</v>
      </c>
      <c r="L350" s="172"/>
      <c r="M350" s="172"/>
      <c r="N350" s="172"/>
      <c r="O350" s="172"/>
      <c r="P350" s="172"/>
      <c r="Q350" s="172"/>
      <c r="R350" s="175"/>
      <c r="T350" s="176"/>
      <c r="U350" s="172"/>
      <c r="V350" s="172"/>
      <c r="W350" s="172"/>
      <c r="X350" s="172"/>
      <c r="Y350" s="172"/>
      <c r="Z350" s="172"/>
      <c r="AA350" s="177"/>
      <c r="AT350" s="178" t="s">
        <v>167</v>
      </c>
      <c r="AU350" s="178" t="s">
        <v>134</v>
      </c>
      <c r="AV350" s="10" t="s">
        <v>134</v>
      </c>
      <c r="AW350" s="10" t="s">
        <v>36</v>
      </c>
      <c r="AX350" s="10" t="s">
        <v>79</v>
      </c>
      <c r="AY350" s="178" t="s">
        <v>155</v>
      </c>
    </row>
    <row r="351" spans="2:51" s="10" customFormat="1" ht="16.5" customHeight="1">
      <c r="B351" s="171"/>
      <c r="C351" s="172"/>
      <c r="D351" s="172"/>
      <c r="E351" s="173" t="s">
        <v>22</v>
      </c>
      <c r="F351" s="271" t="s">
        <v>713</v>
      </c>
      <c r="G351" s="272"/>
      <c r="H351" s="272"/>
      <c r="I351" s="272"/>
      <c r="J351" s="172"/>
      <c r="K351" s="174">
        <v>21.096</v>
      </c>
      <c r="L351" s="172"/>
      <c r="M351" s="172"/>
      <c r="N351" s="172"/>
      <c r="O351" s="172"/>
      <c r="P351" s="172"/>
      <c r="Q351" s="172"/>
      <c r="R351" s="175"/>
      <c r="T351" s="176"/>
      <c r="U351" s="172"/>
      <c r="V351" s="172"/>
      <c r="W351" s="172"/>
      <c r="X351" s="172"/>
      <c r="Y351" s="172"/>
      <c r="Z351" s="172"/>
      <c r="AA351" s="177"/>
      <c r="AT351" s="178" t="s">
        <v>167</v>
      </c>
      <c r="AU351" s="178" t="s">
        <v>134</v>
      </c>
      <c r="AV351" s="10" t="s">
        <v>134</v>
      </c>
      <c r="AW351" s="10" t="s">
        <v>36</v>
      </c>
      <c r="AX351" s="10" t="s">
        <v>79</v>
      </c>
      <c r="AY351" s="178" t="s">
        <v>155</v>
      </c>
    </row>
    <row r="352" spans="2:51" s="10" customFormat="1" ht="16.5" customHeight="1">
      <c r="B352" s="171"/>
      <c r="C352" s="172"/>
      <c r="D352" s="172"/>
      <c r="E352" s="173" t="s">
        <v>22</v>
      </c>
      <c r="F352" s="271" t="s">
        <v>215</v>
      </c>
      <c r="G352" s="272"/>
      <c r="H352" s="272"/>
      <c r="I352" s="272"/>
      <c r="J352" s="172"/>
      <c r="K352" s="174">
        <v>30.242</v>
      </c>
      <c r="L352" s="172"/>
      <c r="M352" s="172"/>
      <c r="N352" s="172"/>
      <c r="O352" s="172"/>
      <c r="P352" s="172"/>
      <c r="Q352" s="172"/>
      <c r="R352" s="175"/>
      <c r="T352" s="176"/>
      <c r="U352" s="172"/>
      <c r="V352" s="172"/>
      <c r="W352" s="172"/>
      <c r="X352" s="172"/>
      <c r="Y352" s="172"/>
      <c r="Z352" s="172"/>
      <c r="AA352" s="177"/>
      <c r="AT352" s="178" t="s">
        <v>167</v>
      </c>
      <c r="AU352" s="178" t="s">
        <v>134</v>
      </c>
      <c r="AV352" s="10" t="s">
        <v>134</v>
      </c>
      <c r="AW352" s="10" t="s">
        <v>36</v>
      </c>
      <c r="AX352" s="10" t="s">
        <v>79</v>
      </c>
      <c r="AY352" s="178" t="s">
        <v>155</v>
      </c>
    </row>
    <row r="353" spans="2:51" s="10" customFormat="1" ht="16.5" customHeight="1">
      <c r="B353" s="171"/>
      <c r="C353" s="172"/>
      <c r="D353" s="172"/>
      <c r="E353" s="173" t="s">
        <v>22</v>
      </c>
      <c r="F353" s="271" t="s">
        <v>714</v>
      </c>
      <c r="G353" s="272"/>
      <c r="H353" s="272"/>
      <c r="I353" s="272"/>
      <c r="J353" s="172"/>
      <c r="K353" s="174">
        <v>52.03</v>
      </c>
      <c r="L353" s="172"/>
      <c r="M353" s="172"/>
      <c r="N353" s="172"/>
      <c r="O353" s="172"/>
      <c r="P353" s="172"/>
      <c r="Q353" s="172"/>
      <c r="R353" s="175"/>
      <c r="T353" s="176"/>
      <c r="U353" s="172"/>
      <c r="V353" s="172"/>
      <c r="W353" s="172"/>
      <c r="X353" s="172"/>
      <c r="Y353" s="172"/>
      <c r="Z353" s="172"/>
      <c r="AA353" s="177"/>
      <c r="AT353" s="178" t="s">
        <v>167</v>
      </c>
      <c r="AU353" s="178" t="s">
        <v>134</v>
      </c>
      <c r="AV353" s="10" t="s">
        <v>134</v>
      </c>
      <c r="AW353" s="10" t="s">
        <v>36</v>
      </c>
      <c r="AX353" s="10" t="s">
        <v>79</v>
      </c>
      <c r="AY353" s="178" t="s">
        <v>155</v>
      </c>
    </row>
    <row r="354" spans="2:51" s="12" customFormat="1" ht="16.5" customHeight="1">
      <c r="B354" s="186"/>
      <c r="C354" s="187"/>
      <c r="D354" s="187"/>
      <c r="E354" s="188" t="s">
        <v>22</v>
      </c>
      <c r="F354" s="273" t="s">
        <v>204</v>
      </c>
      <c r="G354" s="274"/>
      <c r="H354" s="274"/>
      <c r="I354" s="274"/>
      <c r="J354" s="187"/>
      <c r="K354" s="189">
        <v>146.168</v>
      </c>
      <c r="L354" s="187"/>
      <c r="M354" s="187"/>
      <c r="N354" s="187"/>
      <c r="O354" s="187"/>
      <c r="P354" s="187"/>
      <c r="Q354" s="187"/>
      <c r="R354" s="190"/>
      <c r="T354" s="191"/>
      <c r="U354" s="187"/>
      <c r="V354" s="187"/>
      <c r="W354" s="187"/>
      <c r="X354" s="187"/>
      <c r="Y354" s="187"/>
      <c r="Z354" s="187"/>
      <c r="AA354" s="192"/>
      <c r="AT354" s="193" t="s">
        <v>167</v>
      </c>
      <c r="AU354" s="193" t="s">
        <v>134</v>
      </c>
      <c r="AV354" s="12" t="s">
        <v>160</v>
      </c>
      <c r="AW354" s="12" t="s">
        <v>36</v>
      </c>
      <c r="AX354" s="12" t="s">
        <v>84</v>
      </c>
      <c r="AY354" s="193" t="s">
        <v>155</v>
      </c>
    </row>
    <row r="355" spans="2:63" s="9" customFormat="1" ht="29.85" customHeight="1">
      <c r="B355" s="153"/>
      <c r="C355" s="154"/>
      <c r="D355" s="163" t="s">
        <v>127</v>
      </c>
      <c r="E355" s="163"/>
      <c r="F355" s="163"/>
      <c r="G355" s="163"/>
      <c r="H355" s="163"/>
      <c r="I355" s="163"/>
      <c r="J355" s="163"/>
      <c r="K355" s="163"/>
      <c r="L355" s="163"/>
      <c r="M355" s="163"/>
      <c r="N355" s="282">
        <f>BK355</f>
        <v>0</v>
      </c>
      <c r="O355" s="283"/>
      <c r="P355" s="283"/>
      <c r="Q355" s="283"/>
      <c r="R355" s="156"/>
      <c r="T355" s="157"/>
      <c r="U355" s="154"/>
      <c r="V355" s="154"/>
      <c r="W355" s="158">
        <f>SUM(W356:W359)</f>
        <v>0</v>
      </c>
      <c r="X355" s="154"/>
      <c r="Y355" s="158">
        <f>SUM(Y356:Y359)</f>
        <v>0.007254</v>
      </c>
      <c r="Z355" s="154"/>
      <c r="AA355" s="159">
        <f>SUM(AA356:AA359)</f>
        <v>0</v>
      </c>
      <c r="AR355" s="160" t="s">
        <v>134</v>
      </c>
      <c r="AT355" s="161" t="s">
        <v>78</v>
      </c>
      <c r="AU355" s="161" t="s">
        <v>84</v>
      </c>
      <c r="AY355" s="160" t="s">
        <v>155</v>
      </c>
      <c r="BK355" s="162">
        <f>SUM(BK356:BK359)</f>
        <v>0</v>
      </c>
    </row>
    <row r="356" spans="2:65" s="1" customFormat="1" ht="38.25" customHeight="1">
      <c r="B356" s="37"/>
      <c r="C356" s="164" t="s">
        <v>715</v>
      </c>
      <c r="D356" s="164" t="s">
        <v>156</v>
      </c>
      <c r="E356" s="165" t="s">
        <v>716</v>
      </c>
      <c r="F356" s="263" t="s">
        <v>717</v>
      </c>
      <c r="G356" s="263"/>
      <c r="H356" s="263"/>
      <c r="I356" s="263"/>
      <c r="J356" s="166" t="s">
        <v>164</v>
      </c>
      <c r="K356" s="167">
        <v>5.58</v>
      </c>
      <c r="L356" s="264">
        <v>0</v>
      </c>
      <c r="M356" s="265"/>
      <c r="N356" s="266">
        <f>ROUND(L356*K356,2)</f>
        <v>0</v>
      </c>
      <c r="O356" s="266"/>
      <c r="P356" s="266"/>
      <c r="Q356" s="266"/>
      <c r="R356" s="39"/>
      <c r="T356" s="168" t="s">
        <v>22</v>
      </c>
      <c r="U356" s="46" t="s">
        <v>46</v>
      </c>
      <c r="V356" s="38"/>
      <c r="W356" s="169">
        <f>V356*K356</f>
        <v>0</v>
      </c>
      <c r="X356" s="169">
        <v>0</v>
      </c>
      <c r="Y356" s="169">
        <f>X356*K356</f>
        <v>0</v>
      </c>
      <c r="Z356" s="169">
        <v>0</v>
      </c>
      <c r="AA356" s="170">
        <f>Z356*K356</f>
        <v>0</v>
      </c>
      <c r="AR356" s="21" t="s">
        <v>235</v>
      </c>
      <c r="AT356" s="21" t="s">
        <v>156</v>
      </c>
      <c r="AU356" s="21" t="s">
        <v>134</v>
      </c>
      <c r="AY356" s="21" t="s">
        <v>155</v>
      </c>
      <c r="BE356" s="107">
        <f>IF(U356="základní",N356,0)</f>
        <v>0</v>
      </c>
      <c r="BF356" s="107">
        <f>IF(U356="snížená",N356,0)</f>
        <v>0</v>
      </c>
      <c r="BG356" s="107">
        <f>IF(U356="zákl. přenesená",N356,0)</f>
        <v>0</v>
      </c>
      <c r="BH356" s="107">
        <f>IF(U356="sníž. přenesená",N356,0)</f>
        <v>0</v>
      </c>
      <c r="BI356" s="107">
        <f>IF(U356="nulová",N356,0)</f>
        <v>0</v>
      </c>
      <c r="BJ356" s="21" t="s">
        <v>134</v>
      </c>
      <c r="BK356" s="107">
        <f>ROUND(L356*K356,2)</f>
        <v>0</v>
      </c>
      <c r="BL356" s="21" t="s">
        <v>235</v>
      </c>
      <c r="BM356" s="21" t="s">
        <v>718</v>
      </c>
    </row>
    <row r="357" spans="2:51" s="10" customFormat="1" ht="16.5" customHeight="1">
      <c r="B357" s="171"/>
      <c r="C357" s="172"/>
      <c r="D357" s="172"/>
      <c r="E357" s="173" t="s">
        <v>22</v>
      </c>
      <c r="F357" s="267" t="s">
        <v>693</v>
      </c>
      <c r="G357" s="268"/>
      <c r="H357" s="268"/>
      <c r="I357" s="268"/>
      <c r="J357" s="172"/>
      <c r="K357" s="174">
        <v>5.58</v>
      </c>
      <c r="L357" s="172"/>
      <c r="M357" s="172"/>
      <c r="N357" s="172"/>
      <c r="O357" s="172"/>
      <c r="P357" s="172"/>
      <c r="Q357" s="172"/>
      <c r="R357" s="175"/>
      <c r="T357" s="176"/>
      <c r="U357" s="172"/>
      <c r="V357" s="172"/>
      <c r="W357" s="172"/>
      <c r="X357" s="172"/>
      <c r="Y357" s="172"/>
      <c r="Z357" s="172"/>
      <c r="AA357" s="177"/>
      <c r="AT357" s="178" t="s">
        <v>167</v>
      </c>
      <c r="AU357" s="178" t="s">
        <v>134</v>
      </c>
      <c r="AV357" s="10" t="s">
        <v>134</v>
      </c>
      <c r="AW357" s="10" t="s">
        <v>36</v>
      </c>
      <c r="AX357" s="10" t="s">
        <v>84</v>
      </c>
      <c r="AY357" s="178" t="s">
        <v>155</v>
      </c>
    </row>
    <row r="358" spans="2:65" s="1" customFormat="1" ht="16.5" customHeight="1">
      <c r="B358" s="37"/>
      <c r="C358" s="194" t="s">
        <v>719</v>
      </c>
      <c r="D358" s="194" t="s">
        <v>228</v>
      </c>
      <c r="E358" s="195" t="s">
        <v>720</v>
      </c>
      <c r="F358" s="275" t="s">
        <v>721</v>
      </c>
      <c r="G358" s="275"/>
      <c r="H358" s="275"/>
      <c r="I358" s="275"/>
      <c r="J358" s="196" t="s">
        <v>164</v>
      </c>
      <c r="K358" s="197">
        <v>5.58</v>
      </c>
      <c r="L358" s="276">
        <v>0</v>
      </c>
      <c r="M358" s="277"/>
      <c r="N358" s="278">
        <f>ROUND(L358*K358,2)</f>
        <v>0</v>
      </c>
      <c r="O358" s="266"/>
      <c r="P358" s="266"/>
      <c r="Q358" s="266"/>
      <c r="R358" s="39"/>
      <c r="T358" s="168" t="s">
        <v>22</v>
      </c>
      <c r="U358" s="46" t="s">
        <v>46</v>
      </c>
      <c r="V358" s="38"/>
      <c r="W358" s="169">
        <f>V358*K358</f>
        <v>0</v>
      </c>
      <c r="X358" s="169">
        <v>0.0013</v>
      </c>
      <c r="Y358" s="169">
        <f>X358*K358</f>
        <v>0.007254</v>
      </c>
      <c r="Z358" s="169">
        <v>0</v>
      </c>
      <c r="AA358" s="170">
        <f>Z358*K358</f>
        <v>0</v>
      </c>
      <c r="AR358" s="21" t="s">
        <v>308</v>
      </c>
      <c r="AT358" s="21" t="s">
        <v>228</v>
      </c>
      <c r="AU358" s="21" t="s">
        <v>134</v>
      </c>
      <c r="AY358" s="21" t="s">
        <v>155</v>
      </c>
      <c r="BE358" s="107">
        <f>IF(U358="základní",N358,0)</f>
        <v>0</v>
      </c>
      <c r="BF358" s="107">
        <f>IF(U358="snížená",N358,0)</f>
        <v>0</v>
      </c>
      <c r="BG358" s="107">
        <f>IF(U358="zákl. přenesená",N358,0)</f>
        <v>0</v>
      </c>
      <c r="BH358" s="107">
        <f>IF(U358="sníž. přenesená",N358,0)</f>
        <v>0</v>
      </c>
      <c r="BI358" s="107">
        <f>IF(U358="nulová",N358,0)</f>
        <v>0</v>
      </c>
      <c r="BJ358" s="21" t="s">
        <v>134</v>
      </c>
      <c r="BK358" s="107">
        <f>ROUND(L358*K358,2)</f>
        <v>0</v>
      </c>
      <c r="BL358" s="21" t="s">
        <v>235</v>
      </c>
      <c r="BM358" s="21" t="s">
        <v>722</v>
      </c>
    </row>
    <row r="359" spans="2:65" s="1" customFormat="1" ht="16.5" customHeight="1">
      <c r="B359" s="37"/>
      <c r="C359" s="164" t="s">
        <v>723</v>
      </c>
      <c r="D359" s="164" t="s">
        <v>156</v>
      </c>
      <c r="E359" s="165" t="s">
        <v>724</v>
      </c>
      <c r="F359" s="263" t="s">
        <v>725</v>
      </c>
      <c r="G359" s="263"/>
      <c r="H359" s="263"/>
      <c r="I359" s="263"/>
      <c r="J359" s="166" t="s">
        <v>164</v>
      </c>
      <c r="K359" s="167">
        <v>5.58</v>
      </c>
      <c r="L359" s="264">
        <v>0</v>
      </c>
      <c r="M359" s="265"/>
      <c r="N359" s="266">
        <f>ROUND(L359*K359,2)</f>
        <v>0</v>
      </c>
      <c r="O359" s="266"/>
      <c r="P359" s="266"/>
      <c r="Q359" s="266"/>
      <c r="R359" s="39"/>
      <c r="T359" s="168" t="s">
        <v>22</v>
      </c>
      <c r="U359" s="46" t="s">
        <v>46</v>
      </c>
      <c r="V359" s="38"/>
      <c r="W359" s="169">
        <f>V359*K359</f>
        <v>0</v>
      </c>
      <c r="X359" s="169">
        <v>0</v>
      </c>
      <c r="Y359" s="169">
        <f>X359*K359</f>
        <v>0</v>
      </c>
      <c r="Z359" s="169">
        <v>0</v>
      </c>
      <c r="AA359" s="170">
        <f>Z359*K359</f>
        <v>0</v>
      </c>
      <c r="AR359" s="21" t="s">
        <v>235</v>
      </c>
      <c r="AT359" s="21" t="s">
        <v>156</v>
      </c>
      <c r="AU359" s="21" t="s">
        <v>134</v>
      </c>
      <c r="AY359" s="21" t="s">
        <v>155</v>
      </c>
      <c r="BE359" s="107">
        <f>IF(U359="základní",N359,0)</f>
        <v>0</v>
      </c>
      <c r="BF359" s="107">
        <f>IF(U359="snížená",N359,0)</f>
        <v>0</v>
      </c>
      <c r="BG359" s="107">
        <f>IF(U359="zákl. přenesená",N359,0)</f>
        <v>0</v>
      </c>
      <c r="BH359" s="107">
        <f>IF(U359="sníž. přenesená",N359,0)</f>
        <v>0</v>
      </c>
      <c r="BI359" s="107">
        <f>IF(U359="nulová",N359,0)</f>
        <v>0</v>
      </c>
      <c r="BJ359" s="21" t="s">
        <v>134</v>
      </c>
      <c r="BK359" s="107">
        <f>ROUND(L359*K359,2)</f>
        <v>0</v>
      </c>
      <c r="BL359" s="21" t="s">
        <v>235</v>
      </c>
      <c r="BM359" s="21" t="s">
        <v>726</v>
      </c>
    </row>
    <row r="360" spans="2:63" s="9" customFormat="1" ht="37.35" customHeight="1">
      <c r="B360" s="153"/>
      <c r="C360" s="154"/>
      <c r="D360" s="155" t="s">
        <v>128</v>
      </c>
      <c r="E360" s="155"/>
      <c r="F360" s="155"/>
      <c r="G360" s="155"/>
      <c r="H360" s="155"/>
      <c r="I360" s="155"/>
      <c r="J360" s="155"/>
      <c r="K360" s="155"/>
      <c r="L360" s="155"/>
      <c r="M360" s="155"/>
      <c r="N360" s="286">
        <f>BK360</f>
        <v>0</v>
      </c>
      <c r="O360" s="287"/>
      <c r="P360" s="287"/>
      <c r="Q360" s="287"/>
      <c r="R360" s="156"/>
      <c r="T360" s="157"/>
      <c r="U360" s="154"/>
      <c r="V360" s="154"/>
      <c r="W360" s="158">
        <f>W361+W401</f>
        <v>0</v>
      </c>
      <c r="X360" s="154"/>
      <c r="Y360" s="158">
        <f>Y361+Y401</f>
        <v>0</v>
      </c>
      <c r="Z360" s="154"/>
      <c r="AA360" s="159">
        <f>AA361+AA401</f>
        <v>0</v>
      </c>
      <c r="AR360" s="160" t="s">
        <v>168</v>
      </c>
      <c r="AT360" s="161" t="s">
        <v>78</v>
      </c>
      <c r="AU360" s="161" t="s">
        <v>79</v>
      </c>
      <c r="AY360" s="160" t="s">
        <v>155</v>
      </c>
      <c r="BK360" s="162">
        <f>BK361+BK401</f>
        <v>0</v>
      </c>
    </row>
    <row r="361" spans="2:63" s="9" customFormat="1" ht="19.95" customHeight="1">
      <c r="B361" s="153"/>
      <c r="C361" s="154"/>
      <c r="D361" s="163" t="s">
        <v>129</v>
      </c>
      <c r="E361" s="163"/>
      <c r="F361" s="163"/>
      <c r="G361" s="163"/>
      <c r="H361" s="163"/>
      <c r="I361" s="163"/>
      <c r="J361" s="163"/>
      <c r="K361" s="163"/>
      <c r="L361" s="163"/>
      <c r="M361" s="163"/>
      <c r="N361" s="282">
        <f>BK361</f>
        <v>0</v>
      </c>
      <c r="O361" s="283"/>
      <c r="P361" s="283"/>
      <c r="Q361" s="283"/>
      <c r="R361" s="156"/>
      <c r="T361" s="157"/>
      <c r="U361" s="154"/>
      <c r="V361" s="154"/>
      <c r="W361" s="158">
        <f>SUM(W362:W400)</f>
        <v>0</v>
      </c>
      <c r="X361" s="154"/>
      <c r="Y361" s="158">
        <f>SUM(Y362:Y400)</f>
        <v>0</v>
      </c>
      <c r="Z361" s="154"/>
      <c r="AA361" s="159">
        <f>SUM(AA362:AA400)</f>
        <v>0</v>
      </c>
      <c r="AR361" s="160" t="s">
        <v>168</v>
      </c>
      <c r="AT361" s="161" t="s">
        <v>78</v>
      </c>
      <c r="AU361" s="161" t="s">
        <v>84</v>
      </c>
      <c r="AY361" s="160" t="s">
        <v>155</v>
      </c>
      <c r="BK361" s="162">
        <f>SUM(BK362:BK400)</f>
        <v>0</v>
      </c>
    </row>
    <row r="362" spans="2:65" s="1" customFormat="1" ht="16.5" customHeight="1">
      <c r="B362" s="37"/>
      <c r="C362" s="164" t="s">
        <v>727</v>
      </c>
      <c r="D362" s="164" t="s">
        <v>156</v>
      </c>
      <c r="E362" s="165" t="s">
        <v>728</v>
      </c>
      <c r="F362" s="263" t="s">
        <v>729</v>
      </c>
      <c r="G362" s="263"/>
      <c r="H362" s="263"/>
      <c r="I362" s="263"/>
      <c r="J362" s="166" t="s">
        <v>316</v>
      </c>
      <c r="K362" s="167">
        <v>1</v>
      </c>
      <c r="L362" s="264">
        <v>0</v>
      </c>
      <c r="M362" s="265"/>
      <c r="N362" s="266">
        <f aca="true" t="shared" si="55" ref="N362:N400">ROUND(L362*K362,2)</f>
        <v>0</v>
      </c>
      <c r="O362" s="266"/>
      <c r="P362" s="266"/>
      <c r="Q362" s="266"/>
      <c r="R362" s="39"/>
      <c r="T362" s="168" t="s">
        <v>22</v>
      </c>
      <c r="U362" s="46" t="s">
        <v>46</v>
      </c>
      <c r="V362" s="38"/>
      <c r="W362" s="169">
        <f aca="true" t="shared" si="56" ref="W362:W400">V362*K362</f>
        <v>0</v>
      </c>
      <c r="X362" s="169">
        <v>0</v>
      </c>
      <c r="Y362" s="169">
        <f aca="true" t="shared" si="57" ref="Y362:Y400">X362*K362</f>
        <v>0</v>
      </c>
      <c r="Z362" s="169">
        <v>0</v>
      </c>
      <c r="AA362" s="170">
        <f aca="true" t="shared" si="58" ref="AA362:AA400">Z362*K362</f>
        <v>0</v>
      </c>
      <c r="AR362" s="21" t="s">
        <v>443</v>
      </c>
      <c r="AT362" s="21" t="s">
        <v>156</v>
      </c>
      <c r="AU362" s="21" t="s">
        <v>134</v>
      </c>
      <c r="AY362" s="21" t="s">
        <v>155</v>
      </c>
      <c r="BE362" s="107">
        <f aca="true" t="shared" si="59" ref="BE362:BE400">IF(U362="základní",N362,0)</f>
        <v>0</v>
      </c>
      <c r="BF362" s="107">
        <f aca="true" t="shared" si="60" ref="BF362:BF400">IF(U362="snížená",N362,0)</f>
        <v>0</v>
      </c>
      <c r="BG362" s="107">
        <f aca="true" t="shared" si="61" ref="BG362:BG400">IF(U362="zákl. přenesená",N362,0)</f>
        <v>0</v>
      </c>
      <c r="BH362" s="107">
        <f aca="true" t="shared" si="62" ref="BH362:BH400">IF(U362="sníž. přenesená",N362,0)</f>
        <v>0</v>
      </c>
      <c r="BI362" s="107">
        <f aca="true" t="shared" si="63" ref="BI362:BI400">IF(U362="nulová",N362,0)</f>
        <v>0</v>
      </c>
      <c r="BJ362" s="21" t="s">
        <v>134</v>
      </c>
      <c r="BK362" s="107">
        <f aca="true" t="shared" si="64" ref="BK362:BK400">ROUND(L362*K362,2)</f>
        <v>0</v>
      </c>
      <c r="BL362" s="21" t="s">
        <v>443</v>
      </c>
      <c r="BM362" s="21" t="s">
        <v>730</v>
      </c>
    </row>
    <row r="363" spans="2:65" s="1" customFormat="1" ht="16.5" customHeight="1">
      <c r="B363" s="37"/>
      <c r="C363" s="164" t="s">
        <v>731</v>
      </c>
      <c r="D363" s="164" t="s">
        <v>156</v>
      </c>
      <c r="E363" s="165" t="s">
        <v>732</v>
      </c>
      <c r="F363" s="263" t="s">
        <v>733</v>
      </c>
      <c r="G363" s="263"/>
      <c r="H363" s="263"/>
      <c r="I363" s="263"/>
      <c r="J363" s="166" t="s">
        <v>316</v>
      </c>
      <c r="K363" s="167">
        <v>1</v>
      </c>
      <c r="L363" s="264">
        <v>0</v>
      </c>
      <c r="M363" s="265"/>
      <c r="N363" s="266">
        <f t="shared" si="55"/>
        <v>0</v>
      </c>
      <c r="O363" s="266"/>
      <c r="P363" s="266"/>
      <c r="Q363" s="266"/>
      <c r="R363" s="39"/>
      <c r="T363" s="168" t="s">
        <v>22</v>
      </c>
      <c r="U363" s="46" t="s">
        <v>46</v>
      </c>
      <c r="V363" s="38"/>
      <c r="W363" s="169">
        <f t="shared" si="56"/>
        <v>0</v>
      </c>
      <c r="X363" s="169">
        <v>0</v>
      </c>
      <c r="Y363" s="169">
        <f t="shared" si="57"/>
        <v>0</v>
      </c>
      <c r="Z363" s="169">
        <v>0</v>
      </c>
      <c r="AA363" s="170">
        <f t="shared" si="58"/>
        <v>0</v>
      </c>
      <c r="AR363" s="21" t="s">
        <v>443</v>
      </c>
      <c r="AT363" s="21" t="s">
        <v>156</v>
      </c>
      <c r="AU363" s="21" t="s">
        <v>134</v>
      </c>
      <c r="AY363" s="21" t="s">
        <v>155</v>
      </c>
      <c r="BE363" s="107">
        <f t="shared" si="59"/>
        <v>0</v>
      </c>
      <c r="BF363" s="107">
        <f t="shared" si="60"/>
        <v>0</v>
      </c>
      <c r="BG363" s="107">
        <f t="shared" si="61"/>
        <v>0</v>
      </c>
      <c r="BH363" s="107">
        <f t="shared" si="62"/>
        <v>0</v>
      </c>
      <c r="BI363" s="107">
        <f t="shared" si="63"/>
        <v>0</v>
      </c>
      <c r="BJ363" s="21" t="s">
        <v>134</v>
      </c>
      <c r="BK363" s="107">
        <f t="shared" si="64"/>
        <v>0</v>
      </c>
      <c r="BL363" s="21" t="s">
        <v>443</v>
      </c>
      <c r="BM363" s="21" t="s">
        <v>734</v>
      </c>
    </row>
    <row r="364" spans="2:65" s="1" customFormat="1" ht="25.5" customHeight="1">
      <c r="B364" s="37"/>
      <c r="C364" s="164" t="s">
        <v>735</v>
      </c>
      <c r="D364" s="164" t="s">
        <v>156</v>
      </c>
      <c r="E364" s="165" t="s">
        <v>736</v>
      </c>
      <c r="F364" s="263" t="s">
        <v>737</v>
      </c>
      <c r="G364" s="263"/>
      <c r="H364" s="263"/>
      <c r="I364" s="263"/>
      <c r="J364" s="166" t="s">
        <v>316</v>
      </c>
      <c r="K364" s="167">
        <v>1</v>
      </c>
      <c r="L364" s="264">
        <v>0</v>
      </c>
      <c r="M364" s="265"/>
      <c r="N364" s="266">
        <f t="shared" si="55"/>
        <v>0</v>
      </c>
      <c r="O364" s="266"/>
      <c r="P364" s="266"/>
      <c r="Q364" s="266"/>
      <c r="R364" s="39"/>
      <c r="T364" s="168" t="s">
        <v>22</v>
      </c>
      <c r="U364" s="46" t="s">
        <v>46</v>
      </c>
      <c r="V364" s="38"/>
      <c r="W364" s="169">
        <f t="shared" si="56"/>
        <v>0</v>
      </c>
      <c r="X364" s="169">
        <v>0</v>
      </c>
      <c r="Y364" s="169">
        <f t="shared" si="57"/>
        <v>0</v>
      </c>
      <c r="Z364" s="169">
        <v>0</v>
      </c>
      <c r="AA364" s="170">
        <f t="shared" si="58"/>
        <v>0</v>
      </c>
      <c r="AR364" s="21" t="s">
        <v>443</v>
      </c>
      <c r="AT364" s="21" t="s">
        <v>156</v>
      </c>
      <c r="AU364" s="21" t="s">
        <v>134</v>
      </c>
      <c r="AY364" s="21" t="s">
        <v>155</v>
      </c>
      <c r="BE364" s="107">
        <f t="shared" si="59"/>
        <v>0</v>
      </c>
      <c r="BF364" s="107">
        <f t="shared" si="60"/>
        <v>0</v>
      </c>
      <c r="BG364" s="107">
        <f t="shared" si="61"/>
        <v>0</v>
      </c>
      <c r="BH364" s="107">
        <f t="shared" si="62"/>
        <v>0</v>
      </c>
      <c r="BI364" s="107">
        <f t="shared" si="63"/>
        <v>0</v>
      </c>
      <c r="BJ364" s="21" t="s">
        <v>134</v>
      </c>
      <c r="BK364" s="107">
        <f t="shared" si="64"/>
        <v>0</v>
      </c>
      <c r="BL364" s="21" t="s">
        <v>443</v>
      </c>
      <c r="BM364" s="21" t="s">
        <v>738</v>
      </c>
    </row>
    <row r="365" spans="2:65" s="1" customFormat="1" ht="16.5" customHeight="1">
      <c r="B365" s="37"/>
      <c r="C365" s="164" t="s">
        <v>739</v>
      </c>
      <c r="D365" s="164" t="s">
        <v>156</v>
      </c>
      <c r="E365" s="165" t="s">
        <v>740</v>
      </c>
      <c r="F365" s="263" t="s">
        <v>741</v>
      </c>
      <c r="G365" s="263"/>
      <c r="H365" s="263"/>
      <c r="I365" s="263"/>
      <c r="J365" s="166" t="s">
        <v>316</v>
      </c>
      <c r="K365" s="167">
        <v>1</v>
      </c>
      <c r="L365" s="264">
        <v>0</v>
      </c>
      <c r="M365" s="265"/>
      <c r="N365" s="266">
        <f t="shared" si="55"/>
        <v>0</v>
      </c>
      <c r="O365" s="266"/>
      <c r="P365" s="266"/>
      <c r="Q365" s="266"/>
      <c r="R365" s="39"/>
      <c r="T365" s="168" t="s">
        <v>22</v>
      </c>
      <c r="U365" s="46" t="s">
        <v>46</v>
      </c>
      <c r="V365" s="38"/>
      <c r="W365" s="169">
        <f t="shared" si="56"/>
        <v>0</v>
      </c>
      <c r="X365" s="169">
        <v>0</v>
      </c>
      <c r="Y365" s="169">
        <f t="shared" si="57"/>
        <v>0</v>
      </c>
      <c r="Z365" s="169">
        <v>0</v>
      </c>
      <c r="AA365" s="170">
        <f t="shared" si="58"/>
        <v>0</v>
      </c>
      <c r="AR365" s="21" t="s">
        <v>443</v>
      </c>
      <c r="AT365" s="21" t="s">
        <v>156</v>
      </c>
      <c r="AU365" s="21" t="s">
        <v>134</v>
      </c>
      <c r="AY365" s="21" t="s">
        <v>155</v>
      </c>
      <c r="BE365" s="107">
        <f t="shared" si="59"/>
        <v>0</v>
      </c>
      <c r="BF365" s="107">
        <f t="shared" si="60"/>
        <v>0</v>
      </c>
      <c r="BG365" s="107">
        <f t="shared" si="61"/>
        <v>0</v>
      </c>
      <c r="BH365" s="107">
        <f t="shared" si="62"/>
        <v>0</v>
      </c>
      <c r="BI365" s="107">
        <f t="shared" si="63"/>
        <v>0</v>
      </c>
      <c r="BJ365" s="21" t="s">
        <v>134</v>
      </c>
      <c r="BK365" s="107">
        <f t="shared" si="64"/>
        <v>0</v>
      </c>
      <c r="BL365" s="21" t="s">
        <v>443</v>
      </c>
      <c r="BM365" s="21" t="s">
        <v>742</v>
      </c>
    </row>
    <row r="366" spans="2:65" s="1" customFormat="1" ht="16.5" customHeight="1">
      <c r="B366" s="37"/>
      <c r="C366" s="164" t="s">
        <v>743</v>
      </c>
      <c r="D366" s="164" t="s">
        <v>156</v>
      </c>
      <c r="E366" s="165" t="s">
        <v>744</v>
      </c>
      <c r="F366" s="263" t="s">
        <v>745</v>
      </c>
      <c r="G366" s="263"/>
      <c r="H366" s="263"/>
      <c r="I366" s="263"/>
      <c r="J366" s="166" t="s">
        <v>316</v>
      </c>
      <c r="K366" s="167">
        <v>1</v>
      </c>
      <c r="L366" s="264">
        <v>0</v>
      </c>
      <c r="M366" s="265"/>
      <c r="N366" s="266">
        <f t="shared" si="55"/>
        <v>0</v>
      </c>
      <c r="O366" s="266"/>
      <c r="P366" s="266"/>
      <c r="Q366" s="266"/>
      <c r="R366" s="39"/>
      <c r="T366" s="168" t="s">
        <v>22</v>
      </c>
      <c r="U366" s="46" t="s">
        <v>46</v>
      </c>
      <c r="V366" s="38"/>
      <c r="W366" s="169">
        <f t="shared" si="56"/>
        <v>0</v>
      </c>
      <c r="X366" s="169">
        <v>0</v>
      </c>
      <c r="Y366" s="169">
        <f t="shared" si="57"/>
        <v>0</v>
      </c>
      <c r="Z366" s="169">
        <v>0</v>
      </c>
      <c r="AA366" s="170">
        <f t="shared" si="58"/>
        <v>0</v>
      </c>
      <c r="AR366" s="21" t="s">
        <v>443</v>
      </c>
      <c r="AT366" s="21" t="s">
        <v>156</v>
      </c>
      <c r="AU366" s="21" t="s">
        <v>134</v>
      </c>
      <c r="AY366" s="21" t="s">
        <v>155</v>
      </c>
      <c r="BE366" s="107">
        <f t="shared" si="59"/>
        <v>0</v>
      </c>
      <c r="BF366" s="107">
        <f t="shared" si="60"/>
        <v>0</v>
      </c>
      <c r="BG366" s="107">
        <f t="shared" si="61"/>
        <v>0</v>
      </c>
      <c r="BH366" s="107">
        <f t="shared" si="62"/>
        <v>0</v>
      </c>
      <c r="BI366" s="107">
        <f t="shared" si="63"/>
        <v>0</v>
      </c>
      <c r="BJ366" s="21" t="s">
        <v>134</v>
      </c>
      <c r="BK366" s="107">
        <f t="shared" si="64"/>
        <v>0</v>
      </c>
      <c r="BL366" s="21" t="s">
        <v>443</v>
      </c>
      <c r="BM366" s="21" t="s">
        <v>746</v>
      </c>
    </row>
    <row r="367" spans="2:65" s="1" customFormat="1" ht="38.25" customHeight="1">
      <c r="B367" s="37"/>
      <c r="C367" s="164" t="s">
        <v>747</v>
      </c>
      <c r="D367" s="164" t="s">
        <v>156</v>
      </c>
      <c r="E367" s="165" t="s">
        <v>748</v>
      </c>
      <c r="F367" s="263" t="s">
        <v>749</v>
      </c>
      <c r="G367" s="263"/>
      <c r="H367" s="263"/>
      <c r="I367" s="263"/>
      <c r="J367" s="166" t="s">
        <v>171</v>
      </c>
      <c r="K367" s="167">
        <v>55</v>
      </c>
      <c r="L367" s="264">
        <v>0</v>
      </c>
      <c r="M367" s="265"/>
      <c r="N367" s="266">
        <f t="shared" si="55"/>
        <v>0</v>
      </c>
      <c r="O367" s="266"/>
      <c r="P367" s="266"/>
      <c r="Q367" s="266"/>
      <c r="R367" s="39"/>
      <c r="T367" s="168" t="s">
        <v>22</v>
      </c>
      <c r="U367" s="46" t="s">
        <v>46</v>
      </c>
      <c r="V367" s="38"/>
      <c r="W367" s="169">
        <f t="shared" si="56"/>
        <v>0</v>
      </c>
      <c r="X367" s="169">
        <v>0</v>
      </c>
      <c r="Y367" s="169">
        <f t="shared" si="57"/>
        <v>0</v>
      </c>
      <c r="Z367" s="169">
        <v>0</v>
      </c>
      <c r="AA367" s="170">
        <f t="shared" si="58"/>
        <v>0</v>
      </c>
      <c r="AR367" s="21" t="s">
        <v>443</v>
      </c>
      <c r="AT367" s="21" t="s">
        <v>156</v>
      </c>
      <c r="AU367" s="21" t="s">
        <v>134</v>
      </c>
      <c r="AY367" s="21" t="s">
        <v>155</v>
      </c>
      <c r="BE367" s="107">
        <f t="shared" si="59"/>
        <v>0</v>
      </c>
      <c r="BF367" s="107">
        <f t="shared" si="60"/>
        <v>0</v>
      </c>
      <c r="BG367" s="107">
        <f t="shared" si="61"/>
        <v>0</v>
      </c>
      <c r="BH367" s="107">
        <f t="shared" si="62"/>
        <v>0</v>
      </c>
      <c r="BI367" s="107">
        <f t="shared" si="63"/>
        <v>0</v>
      </c>
      <c r="BJ367" s="21" t="s">
        <v>134</v>
      </c>
      <c r="BK367" s="107">
        <f t="shared" si="64"/>
        <v>0</v>
      </c>
      <c r="BL367" s="21" t="s">
        <v>443</v>
      </c>
      <c r="BM367" s="21" t="s">
        <v>750</v>
      </c>
    </row>
    <row r="368" spans="2:65" s="1" customFormat="1" ht="38.25" customHeight="1">
      <c r="B368" s="37"/>
      <c r="C368" s="164" t="s">
        <v>751</v>
      </c>
      <c r="D368" s="164" t="s">
        <v>156</v>
      </c>
      <c r="E368" s="165" t="s">
        <v>752</v>
      </c>
      <c r="F368" s="263" t="s">
        <v>753</v>
      </c>
      <c r="G368" s="263"/>
      <c r="H368" s="263"/>
      <c r="I368" s="263"/>
      <c r="J368" s="166" t="s">
        <v>171</v>
      </c>
      <c r="K368" s="167">
        <v>105</v>
      </c>
      <c r="L368" s="264">
        <v>0</v>
      </c>
      <c r="M368" s="265"/>
      <c r="N368" s="266">
        <f t="shared" si="55"/>
        <v>0</v>
      </c>
      <c r="O368" s="266"/>
      <c r="P368" s="266"/>
      <c r="Q368" s="266"/>
      <c r="R368" s="39"/>
      <c r="T368" s="168" t="s">
        <v>22</v>
      </c>
      <c r="U368" s="46" t="s">
        <v>46</v>
      </c>
      <c r="V368" s="38"/>
      <c r="W368" s="169">
        <f t="shared" si="56"/>
        <v>0</v>
      </c>
      <c r="X368" s="169">
        <v>0</v>
      </c>
      <c r="Y368" s="169">
        <f t="shared" si="57"/>
        <v>0</v>
      </c>
      <c r="Z368" s="169">
        <v>0</v>
      </c>
      <c r="AA368" s="170">
        <f t="shared" si="58"/>
        <v>0</v>
      </c>
      <c r="AR368" s="21" t="s">
        <v>443</v>
      </c>
      <c r="AT368" s="21" t="s">
        <v>156</v>
      </c>
      <c r="AU368" s="21" t="s">
        <v>134</v>
      </c>
      <c r="AY368" s="21" t="s">
        <v>155</v>
      </c>
      <c r="BE368" s="107">
        <f t="shared" si="59"/>
        <v>0</v>
      </c>
      <c r="BF368" s="107">
        <f t="shared" si="60"/>
        <v>0</v>
      </c>
      <c r="BG368" s="107">
        <f t="shared" si="61"/>
        <v>0</v>
      </c>
      <c r="BH368" s="107">
        <f t="shared" si="62"/>
        <v>0</v>
      </c>
      <c r="BI368" s="107">
        <f t="shared" si="63"/>
        <v>0</v>
      </c>
      <c r="BJ368" s="21" t="s">
        <v>134</v>
      </c>
      <c r="BK368" s="107">
        <f t="shared" si="64"/>
        <v>0</v>
      </c>
      <c r="BL368" s="21" t="s">
        <v>443</v>
      </c>
      <c r="BM368" s="21" t="s">
        <v>754</v>
      </c>
    </row>
    <row r="369" spans="2:65" s="1" customFormat="1" ht="16.5" customHeight="1">
      <c r="B369" s="37"/>
      <c r="C369" s="164" t="s">
        <v>755</v>
      </c>
      <c r="D369" s="164" t="s">
        <v>156</v>
      </c>
      <c r="E369" s="165" t="s">
        <v>756</v>
      </c>
      <c r="F369" s="263" t="s">
        <v>757</v>
      </c>
      <c r="G369" s="263"/>
      <c r="H369" s="263"/>
      <c r="I369" s="263"/>
      <c r="J369" s="166" t="s">
        <v>171</v>
      </c>
      <c r="K369" s="167">
        <v>15</v>
      </c>
      <c r="L369" s="264">
        <v>0</v>
      </c>
      <c r="M369" s="265"/>
      <c r="N369" s="266">
        <f t="shared" si="55"/>
        <v>0</v>
      </c>
      <c r="O369" s="266"/>
      <c r="P369" s="266"/>
      <c r="Q369" s="266"/>
      <c r="R369" s="39"/>
      <c r="T369" s="168" t="s">
        <v>22</v>
      </c>
      <c r="U369" s="46" t="s">
        <v>46</v>
      </c>
      <c r="V369" s="38"/>
      <c r="W369" s="169">
        <f t="shared" si="56"/>
        <v>0</v>
      </c>
      <c r="X369" s="169">
        <v>0</v>
      </c>
      <c r="Y369" s="169">
        <f t="shared" si="57"/>
        <v>0</v>
      </c>
      <c r="Z369" s="169">
        <v>0</v>
      </c>
      <c r="AA369" s="170">
        <f t="shared" si="58"/>
        <v>0</v>
      </c>
      <c r="AR369" s="21" t="s">
        <v>443</v>
      </c>
      <c r="AT369" s="21" t="s">
        <v>156</v>
      </c>
      <c r="AU369" s="21" t="s">
        <v>134</v>
      </c>
      <c r="AY369" s="21" t="s">
        <v>155</v>
      </c>
      <c r="BE369" s="107">
        <f t="shared" si="59"/>
        <v>0</v>
      </c>
      <c r="BF369" s="107">
        <f t="shared" si="60"/>
        <v>0</v>
      </c>
      <c r="BG369" s="107">
        <f t="shared" si="61"/>
        <v>0</v>
      </c>
      <c r="BH369" s="107">
        <f t="shared" si="62"/>
        <v>0</v>
      </c>
      <c r="BI369" s="107">
        <f t="shared" si="63"/>
        <v>0</v>
      </c>
      <c r="BJ369" s="21" t="s">
        <v>134</v>
      </c>
      <c r="BK369" s="107">
        <f t="shared" si="64"/>
        <v>0</v>
      </c>
      <c r="BL369" s="21" t="s">
        <v>443</v>
      </c>
      <c r="BM369" s="21" t="s">
        <v>758</v>
      </c>
    </row>
    <row r="370" spans="2:65" s="1" customFormat="1" ht="16.5" customHeight="1">
      <c r="B370" s="37"/>
      <c r="C370" s="164" t="s">
        <v>759</v>
      </c>
      <c r="D370" s="164" t="s">
        <v>156</v>
      </c>
      <c r="E370" s="165" t="s">
        <v>760</v>
      </c>
      <c r="F370" s="263" t="s">
        <v>761</v>
      </c>
      <c r="G370" s="263"/>
      <c r="H370" s="263"/>
      <c r="I370" s="263"/>
      <c r="J370" s="166" t="s">
        <v>171</v>
      </c>
      <c r="K370" s="167">
        <v>25</v>
      </c>
      <c r="L370" s="264">
        <v>0</v>
      </c>
      <c r="M370" s="265"/>
      <c r="N370" s="266">
        <f t="shared" si="55"/>
        <v>0</v>
      </c>
      <c r="O370" s="266"/>
      <c r="P370" s="266"/>
      <c r="Q370" s="266"/>
      <c r="R370" s="39"/>
      <c r="T370" s="168" t="s">
        <v>22</v>
      </c>
      <c r="U370" s="46" t="s">
        <v>46</v>
      </c>
      <c r="V370" s="38"/>
      <c r="W370" s="169">
        <f t="shared" si="56"/>
        <v>0</v>
      </c>
      <c r="X370" s="169">
        <v>0</v>
      </c>
      <c r="Y370" s="169">
        <f t="shared" si="57"/>
        <v>0</v>
      </c>
      <c r="Z370" s="169">
        <v>0</v>
      </c>
      <c r="AA370" s="170">
        <f t="shared" si="58"/>
        <v>0</v>
      </c>
      <c r="AR370" s="21" t="s">
        <v>443</v>
      </c>
      <c r="AT370" s="21" t="s">
        <v>156</v>
      </c>
      <c r="AU370" s="21" t="s">
        <v>134</v>
      </c>
      <c r="AY370" s="21" t="s">
        <v>155</v>
      </c>
      <c r="BE370" s="107">
        <f t="shared" si="59"/>
        <v>0</v>
      </c>
      <c r="BF370" s="107">
        <f t="shared" si="60"/>
        <v>0</v>
      </c>
      <c r="BG370" s="107">
        <f t="shared" si="61"/>
        <v>0</v>
      </c>
      <c r="BH370" s="107">
        <f t="shared" si="62"/>
        <v>0</v>
      </c>
      <c r="BI370" s="107">
        <f t="shared" si="63"/>
        <v>0</v>
      </c>
      <c r="BJ370" s="21" t="s">
        <v>134</v>
      </c>
      <c r="BK370" s="107">
        <f t="shared" si="64"/>
        <v>0</v>
      </c>
      <c r="BL370" s="21" t="s">
        <v>443</v>
      </c>
      <c r="BM370" s="21" t="s">
        <v>762</v>
      </c>
    </row>
    <row r="371" spans="2:65" s="1" customFormat="1" ht="16.5" customHeight="1">
      <c r="B371" s="37"/>
      <c r="C371" s="164" t="s">
        <v>763</v>
      </c>
      <c r="D371" s="164" t="s">
        <v>156</v>
      </c>
      <c r="E371" s="165" t="s">
        <v>764</v>
      </c>
      <c r="F371" s="263" t="s">
        <v>765</v>
      </c>
      <c r="G371" s="263"/>
      <c r="H371" s="263"/>
      <c r="I371" s="263"/>
      <c r="J371" s="166" t="s">
        <v>171</v>
      </c>
      <c r="K371" s="167">
        <v>6</v>
      </c>
      <c r="L371" s="264">
        <v>0</v>
      </c>
      <c r="M371" s="265"/>
      <c r="N371" s="266">
        <f t="shared" si="55"/>
        <v>0</v>
      </c>
      <c r="O371" s="266"/>
      <c r="P371" s="266"/>
      <c r="Q371" s="266"/>
      <c r="R371" s="39"/>
      <c r="T371" s="168" t="s">
        <v>22</v>
      </c>
      <c r="U371" s="46" t="s">
        <v>46</v>
      </c>
      <c r="V371" s="38"/>
      <c r="W371" s="169">
        <f t="shared" si="56"/>
        <v>0</v>
      </c>
      <c r="X371" s="169">
        <v>0</v>
      </c>
      <c r="Y371" s="169">
        <f t="shared" si="57"/>
        <v>0</v>
      </c>
      <c r="Z371" s="169">
        <v>0</v>
      </c>
      <c r="AA371" s="170">
        <f t="shared" si="58"/>
        <v>0</v>
      </c>
      <c r="AR371" s="21" t="s">
        <v>443</v>
      </c>
      <c r="AT371" s="21" t="s">
        <v>156</v>
      </c>
      <c r="AU371" s="21" t="s">
        <v>134</v>
      </c>
      <c r="AY371" s="21" t="s">
        <v>155</v>
      </c>
      <c r="BE371" s="107">
        <f t="shared" si="59"/>
        <v>0</v>
      </c>
      <c r="BF371" s="107">
        <f t="shared" si="60"/>
        <v>0</v>
      </c>
      <c r="BG371" s="107">
        <f t="shared" si="61"/>
        <v>0</v>
      </c>
      <c r="BH371" s="107">
        <f t="shared" si="62"/>
        <v>0</v>
      </c>
      <c r="BI371" s="107">
        <f t="shared" si="63"/>
        <v>0</v>
      </c>
      <c r="BJ371" s="21" t="s">
        <v>134</v>
      </c>
      <c r="BK371" s="107">
        <f t="shared" si="64"/>
        <v>0</v>
      </c>
      <c r="BL371" s="21" t="s">
        <v>443</v>
      </c>
      <c r="BM371" s="21" t="s">
        <v>766</v>
      </c>
    </row>
    <row r="372" spans="2:65" s="1" customFormat="1" ht="16.5" customHeight="1">
      <c r="B372" s="37"/>
      <c r="C372" s="164" t="s">
        <v>767</v>
      </c>
      <c r="D372" s="164" t="s">
        <v>156</v>
      </c>
      <c r="E372" s="165" t="s">
        <v>768</v>
      </c>
      <c r="F372" s="263" t="s">
        <v>769</v>
      </c>
      <c r="G372" s="263"/>
      <c r="H372" s="263"/>
      <c r="I372" s="263"/>
      <c r="J372" s="166" t="s">
        <v>171</v>
      </c>
      <c r="K372" s="167">
        <v>10</v>
      </c>
      <c r="L372" s="264">
        <v>0</v>
      </c>
      <c r="M372" s="265"/>
      <c r="N372" s="266">
        <f t="shared" si="55"/>
        <v>0</v>
      </c>
      <c r="O372" s="266"/>
      <c r="P372" s="266"/>
      <c r="Q372" s="266"/>
      <c r="R372" s="39"/>
      <c r="T372" s="168" t="s">
        <v>22</v>
      </c>
      <c r="U372" s="46" t="s">
        <v>46</v>
      </c>
      <c r="V372" s="38"/>
      <c r="W372" s="169">
        <f t="shared" si="56"/>
        <v>0</v>
      </c>
      <c r="X372" s="169">
        <v>0</v>
      </c>
      <c r="Y372" s="169">
        <f t="shared" si="57"/>
        <v>0</v>
      </c>
      <c r="Z372" s="169">
        <v>0</v>
      </c>
      <c r="AA372" s="170">
        <f t="shared" si="58"/>
        <v>0</v>
      </c>
      <c r="AR372" s="21" t="s">
        <v>443</v>
      </c>
      <c r="AT372" s="21" t="s">
        <v>156</v>
      </c>
      <c r="AU372" s="21" t="s">
        <v>134</v>
      </c>
      <c r="AY372" s="21" t="s">
        <v>155</v>
      </c>
      <c r="BE372" s="107">
        <f t="shared" si="59"/>
        <v>0</v>
      </c>
      <c r="BF372" s="107">
        <f t="shared" si="60"/>
        <v>0</v>
      </c>
      <c r="BG372" s="107">
        <f t="shared" si="61"/>
        <v>0</v>
      </c>
      <c r="BH372" s="107">
        <f t="shared" si="62"/>
        <v>0</v>
      </c>
      <c r="BI372" s="107">
        <f t="shared" si="63"/>
        <v>0</v>
      </c>
      <c r="BJ372" s="21" t="s">
        <v>134</v>
      </c>
      <c r="BK372" s="107">
        <f t="shared" si="64"/>
        <v>0</v>
      </c>
      <c r="BL372" s="21" t="s">
        <v>443</v>
      </c>
      <c r="BM372" s="21" t="s">
        <v>770</v>
      </c>
    </row>
    <row r="373" spans="2:65" s="1" customFormat="1" ht="16.5" customHeight="1">
      <c r="B373" s="37"/>
      <c r="C373" s="164" t="s">
        <v>771</v>
      </c>
      <c r="D373" s="164" t="s">
        <v>156</v>
      </c>
      <c r="E373" s="165" t="s">
        <v>772</v>
      </c>
      <c r="F373" s="263" t="s">
        <v>773</v>
      </c>
      <c r="G373" s="263"/>
      <c r="H373" s="263"/>
      <c r="I373" s="263"/>
      <c r="J373" s="166" t="s">
        <v>171</v>
      </c>
      <c r="K373" s="167">
        <v>10</v>
      </c>
      <c r="L373" s="264">
        <v>0</v>
      </c>
      <c r="M373" s="265"/>
      <c r="N373" s="266">
        <f t="shared" si="55"/>
        <v>0</v>
      </c>
      <c r="O373" s="266"/>
      <c r="P373" s="266"/>
      <c r="Q373" s="266"/>
      <c r="R373" s="39"/>
      <c r="T373" s="168" t="s">
        <v>22</v>
      </c>
      <c r="U373" s="46" t="s">
        <v>46</v>
      </c>
      <c r="V373" s="38"/>
      <c r="W373" s="169">
        <f t="shared" si="56"/>
        <v>0</v>
      </c>
      <c r="X373" s="169">
        <v>0</v>
      </c>
      <c r="Y373" s="169">
        <f t="shared" si="57"/>
        <v>0</v>
      </c>
      <c r="Z373" s="169">
        <v>0</v>
      </c>
      <c r="AA373" s="170">
        <f t="shared" si="58"/>
        <v>0</v>
      </c>
      <c r="AR373" s="21" t="s">
        <v>443</v>
      </c>
      <c r="AT373" s="21" t="s">
        <v>156</v>
      </c>
      <c r="AU373" s="21" t="s">
        <v>134</v>
      </c>
      <c r="AY373" s="21" t="s">
        <v>155</v>
      </c>
      <c r="BE373" s="107">
        <f t="shared" si="59"/>
        <v>0</v>
      </c>
      <c r="BF373" s="107">
        <f t="shared" si="60"/>
        <v>0</v>
      </c>
      <c r="BG373" s="107">
        <f t="shared" si="61"/>
        <v>0</v>
      </c>
      <c r="BH373" s="107">
        <f t="shared" si="62"/>
        <v>0</v>
      </c>
      <c r="BI373" s="107">
        <f t="shared" si="63"/>
        <v>0</v>
      </c>
      <c r="BJ373" s="21" t="s">
        <v>134</v>
      </c>
      <c r="BK373" s="107">
        <f t="shared" si="64"/>
        <v>0</v>
      </c>
      <c r="BL373" s="21" t="s">
        <v>443</v>
      </c>
      <c r="BM373" s="21" t="s">
        <v>774</v>
      </c>
    </row>
    <row r="374" spans="2:65" s="1" customFormat="1" ht="16.5" customHeight="1">
      <c r="B374" s="37"/>
      <c r="C374" s="164" t="s">
        <v>775</v>
      </c>
      <c r="D374" s="164" t="s">
        <v>156</v>
      </c>
      <c r="E374" s="165" t="s">
        <v>776</v>
      </c>
      <c r="F374" s="263" t="s">
        <v>777</v>
      </c>
      <c r="G374" s="263"/>
      <c r="H374" s="263"/>
      <c r="I374" s="263"/>
      <c r="J374" s="166" t="s">
        <v>171</v>
      </c>
      <c r="K374" s="167">
        <v>30</v>
      </c>
      <c r="L374" s="264">
        <v>0</v>
      </c>
      <c r="M374" s="265"/>
      <c r="N374" s="266">
        <f t="shared" si="55"/>
        <v>0</v>
      </c>
      <c r="O374" s="266"/>
      <c r="P374" s="266"/>
      <c r="Q374" s="266"/>
      <c r="R374" s="39"/>
      <c r="T374" s="168" t="s">
        <v>22</v>
      </c>
      <c r="U374" s="46" t="s">
        <v>46</v>
      </c>
      <c r="V374" s="38"/>
      <c r="W374" s="169">
        <f t="shared" si="56"/>
        <v>0</v>
      </c>
      <c r="X374" s="169">
        <v>0</v>
      </c>
      <c r="Y374" s="169">
        <f t="shared" si="57"/>
        <v>0</v>
      </c>
      <c r="Z374" s="169">
        <v>0</v>
      </c>
      <c r="AA374" s="170">
        <f t="shared" si="58"/>
        <v>0</v>
      </c>
      <c r="AR374" s="21" t="s">
        <v>443</v>
      </c>
      <c r="AT374" s="21" t="s">
        <v>156</v>
      </c>
      <c r="AU374" s="21" t="s">
        <v>134</v>
      </c>
      <c r="AY374" s="21" t="s">
        <v>155</v>
      </c>
      <c r="BE374" s="107">
        <f t="shared" si="59"/>
        <v>0</v>
      </c>
      <c r="BF374" s="107">
        <f t="shared" si="60"/>
        <v>0</v>
      </c>
      <c r="BG374" s="107">
        <f t="shared" si="61"/>
        <v>0</v>
      </c>
      <c r="BH374" s="107">
        <f t="shared" si="62"/>
        <v>0</v>
      </c>
      <c r="BI374" s="107">
        <f t="shared" si="63"/>
        <v>0</v>
      </c>
      <c r="BJ374" s="21" t="s">
        <v>134</v>
      </c>
      <c r="BK374" s="107">
        <f t="shared" si="64"/>
        <v>0</v>
      </c>
      <c r="BL374" s="21" t="s">
        <v>443</v>
      </c>
      <c r="BM374" s="21" t="s">
        <v>778</v>
      </c>
    </row>
    <row r="375" spans="2:65" s="1" customFormat="1" ht="16.5" customHeight="1">
      <c r="B375" s="37"/>
      <c r="C375" s="164" t="s">
        <v>779</v>
      </c>
      <c r="D375" s="164" t="s">
        <v>156</v>
      </c>
      <c r="E375" s="165" t="s">
        <v>780</v>
      </c>
      <c r="F375" s="263" t="s">
        <v>781</v>
      </c>
      <c r="G375" s="263"/>
      <c r="H375" s="263"/>
      <c r="I375" s="263"/>
      <c r="J375" s="166" t="s">
        <v>171</v>
      </c>
      <c r="K375" s="167">
        <v>20</v>
      </c>
      <c r="L375" s="264">
        <v>0</v>
      </c>
      <c r="M375" s="265"/>
      <c r="N375" s="266">
        <f t="shared" si="55"/>
        <v>0</v>
      </c>
      <c r="O375" s="266"/>
      <c r="P375" s="266"/>
      <c r="Q375" s="266"/>
      <c r="R375" s="39"/>
      <c r="T375" s="168" t="s">
        <v>22</v>
      </c>
      <c r="U375" s="46" t="s">
        <v>46</v>
      </c>
      <c r="V375" s="38"/>
      <c r="W375" s="169">
        <f t="shared" si="56"/>
        <v>0</v>
      </c>
      <c r="X375" s="169">
        <v>0</v>
      </c>
      <c r="Y375" s="169">
        <f t="shared" si="57"/>
        <v>0</v>
      </c>
      <c r="Z375" s="169">
        <v>0</v>
      </c>
      <c r="AA375" s="170">
        <f t="shared" si="58"/>
        <v>0</v>
      </c>
      <c r="AR375" s="21" t="s">
        <v>443</v>
      </c>
      <c r="AT375" s="21" t="s">
        <v>156</v>
      </c>
      <c r="AU375" s="21" t="s">
        <v>134</v>
      </c>
      <c r="AY375" s="21" t="s">
        <v>155</v>
      </c>
      <c r="BE375" s="107">
        <f t="shared" si="59"/>
        <v>0</v>
      </c>
      <c r="BF375" s="107">
        <f t="shared" si="60"/>
        <v>0</v>
      </c>
      <c r="BG375" s="107">
        <f t="shared" si="61"/>
        <v>0</v>
      </c>
      <c r="BH375" s="107">
        <f t="shared" si="62"/>
        <v>0</v>
      </c>
      <c r="BI375" s="107">
        <f t="shared" si="63"/>
        <v>0</v>
      </c>
      <c r="BJ375" s="21" t="s">
        <v>134</v>
      </c>
      <c r="BK375" s="107">
        <f t="shared" si="64"/>
        <v>0</v>
      </c>
      <c r="BL375" s="21" t="s">
        <v>443</v>
      </c>
      <c r="BM375" s="21" t="s">
        <v>782</v>
      </c>
    </row>
    <row r="376" spans="2:65" s="1" customFormat="1" ht="16.5" customHeight="1">
      <c r="B376" s="37"/>
      <c r="C376" s="164" t="s">
        <v>783</v>
      </c>
      <c r="D376" s="164" t="s">
        <v>156</v>
      </c>
      <c r="E376" s="165" t="s">
        <v>784</v>
      </c>
      <c r="F376" s="263" t="s">
        <v>785</v>
      </c>
      <c r="G376" s="263"/>
      <c r="H376" s="263"/>
      <c r="I376" s="263"/>
      <c r="J376" s="166" t="s">
        <v>316</v>
      </c>
      <c r="K376" s="167">
        <v>1</v>
      </c>
      <c r="L376" s="264">
        <v>0</v>
      </c>
      <c r="M376" s="265"/>
      <c r="N376" s="266">
        <f t="shared" si="55"/>
        <v>0</v>
      </c>
      <c r="O376" s="266"/>
      <c r="P376" s="266"/>
      <c r="Q376" s="266"/>
      <c r="R376" s="39"/>
      <c r="T376" s="168" t="s">
        <v>22</v>
      </c>
      <c r="U376" s="46" t="s">
        <v>46</v>
      </c>
      <c r="V376" s="38"/>
      <c r="W376" s="169">
        <f t="shared" si="56"/>
        <v>0</v>
      </c>
      <c r="X376" s="169">
        <v>0</v>
      </c>
      <c r="Y376" s="169">
        <f t="shared" si="57"/>
        <v>0</v>
      </c>
      <c r="Z376" s="169">
        <v>0</v>
      </c>
      <c r="AA376" s="170">
        <f t="shared" si="58"/>
        <v>0</v>
      </c>
      <c r="AR376" s="21" t="s">
        <v>443</v>
      </c>
      <c r="AT376" s="21" t="s">
        <v>156</v>
      </c>
      <c r="AU376" s="21" t="s">
        <v>134</v>
      </c>
      <c r="AY376" s="21" t="s">
        <v>155</v>
      </c>
      <c r="BE376" s="107">
        <f t="shared" si="59"/>
        <v>0</v>
      </c>
      <c r="BF376" s="107">
        <f t="shared" si="60"/>
        <v>0</v>
      </c>
      <c r="BG376" s="107">
        <f t="shared" si="61"/>
        <v>0</v>
      </c>
      <c r="BH376" s="107">
        <f t="shared" si="62"/>
        <v>0</v>
      </c>
      <c r="BI376" s="107">
        <f t="shared" si="63"/>
        <v>0</v>
      </c>
      <c r="BJ376" s="21" t="s">
        <v>134</v>
      </c>
      <c r="BK376" s="107">
        <f t="shared" si="64"/>
        <v>0</v>
      </c>
      <c r="BL376" s="21" t="s">
        <v>443</v>
      </c>
      <c r="BM376" s="21" t="s">
        <v>786</v>
      </c>
    </row>
    <row r="377" spans="2:65" s="1" customFormat="1" ht="16.5" customHeight="1">
      <c r="B377" s="37"/>
      <c r="C377" s="164" t="s">
        <v>787</v>
      </c>
      <c r="D377" s="164" t="s">
        <v>156</v>
      </c>
      <c r="E377" s="165" t="s">
        <v>788</v>
      </c>
      <c r="F377" s="263" t="s">
        <v>789</v>
      </c>
      <c r="G377" s="263"/>
      <c r="H377" s="263"/>
      <c r="I377" s="263"/>
      <c r="J377" s="166" t="s">
        <v>316</v>
      </c>
      <c r="K377" s="167">
        <v>1</v>
      </c>
      <c r="L377" s="264">
        <v>0</v>
      </c>
      <c r="M377" s="265"/>
      <c r="N377" s="266">
        <f t="shared" si="55"/>
        <v>0</v>
      </c>
      <c r="O377" s="266"/>
      <c r="P377" s="266"/>
      <c r="Q377" s="266"/>
      <c r="R377" s="39"/>
      <c r="T377" s="168" t="s">
        <v>22</v>
      </c>
      <c r="U377" s="46" t="s">
        <v>46</v>
      </c>
      <c r="V377" s="38"/>
      <c r="W377" s="169">
        <f t="shared" si="56"/>
        <v>0</v>
      </c>
      <c r="X377" s="169">
        <v>0</v>
      </c>
      <c r="Y377" s="169">
        <f t="shared" si="57"/>
        <v>0</v>
      </c>
      <c r="Z377" s="169">
        <v>0</v>
      </c>
      <c r="AA377" s="170">
        <f t="shared" si="58"/>
        <v>0</v>
      </c>
      <c r="AR377" s="21" t="s">
        <v>443</v>
      </c>
      <c r="AT377" s="21" t="s">
        <v>156</v>
      </c>
      <c r="AU377" s="21" t="s">
        <v>134</v>
      </c>
      <c r="AY377" s="21" t="s">
        <v>155</v>
      </c>
      <c r="BE377" s="107">
        <f t="shared" si="59"/>
        <v>0</v>
      </c>
      <c r="BF377" s="107">
        <f t="shared" si="60"/>
        <v>0</v>
      </c>
      <c r="BG377" s="107">
        <f t="shared" si="61"/>
        <v>0</v>
      </c>
      <c r="BH377" s="107">
        <f t="shared" si="62"/>
        <v>0</v>
      </c>
      <c r="BI377" s="107">
        <f t="shared" si="63"/>
        <v>0</v>
      </c>
      <c r="BJ377" s="21" t="s">
        <v>134</v>
      </c>
      <c r="BK377" s="107">
        <f t="shared" si="64"/>
        <v>0</v>
      </c>
      <c r="BL377" s="21" t="s">
        <v>443</v>
      </c>
      <c r="BM377" s="21" t="s">
        <v>790</v>
      </c>
    </row>
    <row r="378" spans="2:65" s="1" customFormat="1" ht="16.5" customHeight="1">
      <c r="B378" s="37"/>
      <c r="C378" s="164" t="s">
        <v>791</v>
      </c>
      <c r="D378" s="164" t="s">
        <v>156</v>
      </c>
      <c r="E378" s="165" t="s">
        <v>792</v>
      </c>
      <c r="F378" s="263" t="s">
        <v>793</v>
      </c>
      <c r="G378" s="263"/>
      <c r="H378" s="263"/>
      <c r="I378" s="263"/>
      <c r="J378" s="166" t="s">
        <v>316</v>
      </c>
      <c r="K378" s="167">
        <v>2</v>
      </c>
      <c r="L378" s="264">
        <v>0</v>
      </c>
      <c r="M378" s="265"/>
      <c r="N378" s="266">
        <f t="shared" si="55"/>
        <v>0</v>
      </c>
      <c r="O378" s="266"/>
      <c r="P378" s="266"/>
      <c r="Q378" s="266"/>
      <c r="R378" s="39"/>
      <c r="T378" s="168" t="s">
        <v>22</v>
      </c>
      <c r="U378" s="46" t="s">
        <v>46</v>
      </c>
      <c r="V378" s="38"/>
      <c r="W378" s="169">
        <f t="shared" si="56"/>
        <v>0</v>
      </c>
      <c r="X378" s="169">
        <v>0</v>
      </c>
      <c r="Y378" s="169">
        <f t="shared" si="57"/>
        <v>0</v>
      </c>
      <c r="Z378" s="169">
        <v>0</v>
      </c>
      <c r="AA378" s="170">
        <f t="shared" si="58"/>
        <v>0</v>
      </c>
      <c r="AR378" s="21" t="s">
        <v>443</v>
      </c>
      <c r="AT378" s="21" t="s">
        <v>156</v>
      </c>
      <c r="AU378" s="21" t="s">
        <v>134</v>
      </c>
      <c r="AY378" s="21" t="s">
        <v>155</v>
      </c>
      <c r="BE378" s="107">
        <f t="shared" si="59"/>
        <v>0</v>
      </c>
      <c r="BF378" s="107">
        <f t="shared" si="60"/>
        <v>0</v>
      </c>
      <c r="BG378" s="107">
        <f t="shared" si="61"/>
        <v>0</v>
      </c>
      <c r="BH378" s="107">
        <f t="shared" si="62"/>
        <v>0</v>
      </c>
      <c r="BI378" s="107">
        <f t="shared" si="63"/>
        <v>0</v>
      </c>
      <c r="BJ378" s="21" t="s">
        <v>134</v>
      </c>
      <c r="BK378" s="107">
        <f t="shared" si="64"/>
        <v>0</v>
      </c>
      <c r="BL378" s="21" t="s">
        <v>443</v>
      </c>
      <c r="BM378" s="21" t="s">
        <v>794</v>
      </c>
    </row>
    <row r="379" spans="2:65" s="1" customFormat="1" ht="16.5" customHeight="1">
      <c r="B379" s="37"/>
      <c r="C379" s="164" t="s">
        <v>795</v>
      </c>
      <c r="D379" s="164" t="s">
        <v>156</v>
      </c>
      <c r="E379" s="165" t="s">
        <v>796</v>
      </c>
      <c r="F379" s="263" t="s">
        <v>797</v>
      </c>
      <c r="G379" s="263"/>
      <c r="H379" s="263"/>
      <c r="I379" s="263"/>
      <c r="J379" s="166" t="s">
        <v>316</v>
      </c>
      <c r="K379" s="167">
        <v>9</v>
      </c>
      <c r="L379" s="264">
        <v>0</v>
      </c>
      <c r="M379" s="265"/>
      <c r="N379" s="266">
        <f t="shared" si="55"/>
        <v>0</v>
      </c>
      <c r="O379" s="266"/>
      <c r="P379" s="266"/>
      <c r="Q379" s="266"/>
      <c r="R379" s="39"/>
      <c r="T379" s="168" t="s">
        <v>22</v>
      </c>
      <c r="U379" s="46" t="s">
        <v>46</v>
      </c>
      <c r="V379" s="38"/>
      <c r="W379" s="169">
        <f t="shared" si="56"/>
        <v>0</v>
      </c>
      <c r="X379" s="169">
        <v>0</v>
      </c>
      <c r="Y379" s="169">
        <f t="shared" si="57"/>
        <v>0</v>
      </c>
      <c r="Z379" s="169">
        <v>0</v>
      </c>
      <c r="AA379" s="170">
        <f t="shared" si="58"/>
        <v>0</v>
      </c>
      <c r="AR379" s="21" t="s">
        <v>443</v>
      </c>
      <c r="AT379" s="21" t="s">
        <v>156</v>
      </c>
      <c r="AU379" s="21" t="s">
        <v>134</v>
      </c>
      <c r="AY379" s="21" t="s">
        <v>155</v>
      </c>
      <c r="BE379" s="107">
        <f t="shared" si="59"/>
        <v>0</v>
      </c>
      <c r="BF379" s="107">
        <f t="shared" si="60"/>
        <v>0</v>
      </c>
      <c r="BG379" s="107">
        <f t="shared" si="61"/>
        <v>0</v>
      </c>
      <c r="BH379" s="107">
        <f t="shared" si="62"/>
        <v>0</v>
      </c>
      <c r="BI379" s="107">
        <f t="shared" si="63"/>
        <v>0</v>
      </c>
      <c r="BJ379" s="21" t="s">
        <v>134</v>
      </c>
      <c r="BK379" s="107">
        <f t="shared" si="64"/>
        <v>0</v>
      </c>
      <c r="BL379" s="21" t="s">
        <v>443</v>
      </c>
      <c r="BM379" s="21" t="s">
        <v>798</v>
      </c>
    </row>
    <row r="380" spans="2:65" s="1" customFormat="1" ht="16.5" customHeight="1">
      <c r="B380" s="37"/>
      <c r="C380" s="164" t="s">
        <v>799</v>
      </c>
      <c r="D380" s="164" t="s">
        <v>156</v>
      </c>
      <c r="E380" s="165" t="s">
        <v>800</v>
      </c>
      <c r="F380" s="263" t="s">
        <v>801</v>
      </c>
      <c r="G380" s="263"/>
      <c r="H380" s="263"/>
      <c r="I380" s="263"/>
      <c r="J380" s="166" t="s">
        <v>316</v>
      </c>
      <c r="K380" s="167">
        <v>4</v>
      </c>
      <c r="L380" s="264">
        <v>0</v>
      </c>
      <c r="M380" s="265"/>
      <c r="N380" s="266">
        <f t="shared" si="55"/>
        <v>0</v>
      </c>
      <c r="O380" s="266"/>
      <c r="P380" s="266"/>
      <c r="Q380" s="266"/>
      <c r="R380" s="39"/>
      <c r="T380" s="168" t="s">
        <v>22</v>
      </c>
      <c r="U380" s="46" t="s">
        <v>46</v>
      </c>
      <c r="V380" s="38"/>
      <c r="W380" s="169">
        <f t="shared" si="56"/>
        <v>0</v>
      </c>
      <c r="X380" s="169">
        <v>0</v>
      </c>
      <c r="Y380" s="169">
        <f t="shared" si="57"/>
        <v>0</v>
      </c>
      <c r="Z380" s="169">
        <v>0</v>
      </c>
      <c r="AA380" s="170">
        <f t="shared" si="58"/>
        <v>0</v>
      </c>
      <c r="AR380" s="21" t="s">
        <v>443</v>
      </c>
      <c r="AT380" s="21" t="s">
        <v>156</v>
      </c>
      <c r="AU380" s="21" t="s">
        <v>134</v>
      </c>
      <c r="AY380" s="21" t="s">
        <v>155</v>
      </c>
      <c r="BE380" s="107">
        <f t="shared" si="59"/>
        <v>0</v>
      </c>
      <c r="BF380" s="107">
        <f t="shared" si="60"/>
        <v>0</v>
      </c>
      <c r="BG380" s="107">
        <f t="shared" si="61"/>
        <v>0</v>
      </c>
      <c r="BH380" s="107">
        <f t="shared" si="62"/>
        <v>0</v>
      </c>
      <c r="BI380" s="107">
        <f t="shared" si="63"/>
        <v>0</v>
      </c>
      <c r="BJ380" s="21" t="s">
        <v>134</v>
      </c>
      <c r="BK380" s="107">
        <f t="shared" si="64"/>
        <v>0</v>
      </c>
      <c r="BL380" s="21" t="s">
        <v>443</v>
      </c>
      <c r="BM380" s="21" t="s">
        <v>802</v>
      </c>
    </row>
    <row r="381" spans="2:65" s="1" customFormat="1" ht="16.5" customHeight="1">
      <c r="B381" s="37"/>
      <c r="C381" s="164" t="s">
        <v>803</v>
      </c>
      <c r="D381" s="164" t="s">
        <v>156</v>
      </c>
      <c r="E381" s="165" t="s">
        <v>804</v>
      </c>
      <c r="F381" s="263" t="s">
        <v>805</v>
      </c>
      <c r="G381" s="263"/>
      <c r="H381" s="263"/>
      <c r="I381" s="263"/>
      <c r="J381" s="166" t="s">
        <v>316</v>
      </c>
      <c r="K381" s="167">
        <v>2</v>
      </c>
      <c r="L381" s="264">
        <v>0</v>
      </c>
      <c r="M381" s="265"/>
      <c r="N381" s="266">
        <f t="shared" si="55"/>
        <v>0</v>
      </c>
      <c r="O381" s="266"/>
      <c r="P381" s="266"/>
      <c r="Q381" s="266"/>
      <c r="R381" s="39"/>
      <c r="T381" s="168" t="s">
        <v>22</v>
      </c>
      <c r="U381" s="46" t="s">
        <v>46</v>
      </c>
      <c r="V381" s="38"/>
      <c r="W381" s="169">
        <f t="shared" si="56"/>
        <v>0</v>
      </c>
      <c r="X381" s="169">
        <v>0</v>
      </c>
      <c r="Y381" s="169">
        <f t="shared" si="57"/>
        <v>0</v>
      </c>
      <c r="Z381" s="169">
        <v>0</v>
      </c>
      <c r="AA381" s="170">
        <f t="shared" si="58"/>
        <v>0</v>
      </c>
      <c r="AR381" s="21" t="s">
        <v>443</v>
      </c>
      <c r="AT381" s="21" t="s">
        <v>156</v>
      </c>
      <c r="AU381" s="21" t="s">
        <v>134</v>
      </c>
      <c r="AY381" s="21" t="s">
        <v>155</v>
      </c>
      <c r="BE381" s="107">
        <f t="shared" si="59"/>
        <v>0</v>
      </c>
      <c r="BF381" s="107">
        <f t="shared" si="60"/>
        <v>0</v>
      </c>
      <c r="BG381" s="107">
        <f t="shared" si="61"/>
        <v>0</v>
      </c>
      <c r="BH381" s="107">
        <f t="shared" si="62"/>
        <v>0</v>
      </c>
      <c r="BI381" s="107">
        <f t="shared" si="63"/>
        <v>0</v>
      </c>
      <c r="BJ381" s="21" t="s">
        <v>134</v>
      </c>
      <c r="BK381" s="107">
        <f t="shared" si="64"/>
        <v>0</v>
      </c>
      <c r="BL381" s="21" t="s">
        <v>443</v>
      </c>
      <c r="BM381" s="21" t="s">
        <v>806</v>
      </c>
    </row>
    <row r="382" spans="2:65" s="1" customFormat="1" ht="16.5" customHeight="1">
      <c r="B382" s="37"/>
      <c r="C382" s="164" t="s">
        <v>807</v>
      </c>
      <c r="D382" s="164" t="s">
        <v>156</v>
      </c>
      <c r="E382" s="165" t="s">
        <v>808</v>
      </c>
      <c r="F382" s="263" t="s">
        <v>809</v>
      </c>
      <c r="G382" s="263"/>
      <c r="H382" s="263"/>
      <c r="I382" s="263"/>
      <c r="J382" s="166" t="s">
        <v>316</v>
      </c>
      <c r="K382" s="167">
        <v>12</v>
      </c>
      <c r="L382" s="264">
        <v>0</v>
      </c>
      <c r="M382" s="265"/>
      <c r="N382" s="266">
        <f t="shared" si="55"/>
        <v>0</v>
      </c>
      <c r="O382" s="266"/>
      <c r="P382" s="266"/>
      <c r="Q382" s="266"/>
      <c r="R382" s="39"/>
      <c r="T382" s="168" t="s">
        <v>22</v>
      </c>
      <c r="U382" s="46" t="s">
        <v>46</v>
      </c>
      <c r="V382" s="38"/>
      <c r="W382" s="169">
        <f t="shared" si="56"/>
        <v>0</v>
      </c>
      <c r="X382" s="169">
        <v>0</v>
      </c>
      <c r="Y382" s="169">
        <f t="shared" si="57"/>
        <v>0</v>
      </c>
      <c r="Z382" s="169">
        <v>0</v>
      </c>
      <c r="AA382" s="170">
        <f t="shared" si="58"/>
        <v>0</v>
      </c>
      <c r="AR382" s="21" t="s">
        <v>443</v>
      </c>
      <c r="AT382" s="21" t="s">
        <v>156</v>
      </c>
      <c r="AU382" s="21" t="s">
        <v>134</v>
      </c>
      <c r="AY382" s="21" t="s">
        <v>155</v>
      </c>
      <c r="BE382" s="107">
        <f t="shared" si="59"/>
        <v>0</v>
      </c>
      <c r="BF382" s="107">
        <f t="shared" si="60"/>
        <v>0</v>
      </c>
      <c r="BG382" s="107">
        <f t="shared" si="61"/>
        <v>0</v>
      </c>
      <c r="BH382" s="107">
        <f t="shared" si="62"/>
        <v>0</v>
      </c>
      <c r="BI382" s="107">
        <f t="shared" si="63"/>
        <v>0</v>
      </c>
      <c r="BJ382" s="21" t="s">
        <v>134</v>
      </c>
      <c r="BK382" s="107">
        <f t="shared" si="64"/>
        <v>0</v>
      </c>
      <c r="BL382" s="21" t="s">
        <v>443</v>
      </c>
      <c r="BM382" s="21" t="s">
        <v>810</v>
      </c>
    </row>
    <row r="383" spans="2:65" s="1" customFormat="1" ht="16.5" customHeight="1">
      <c r="B383" s="37"/>
      <c r="C383" s="164" t="s">
        <v>811</v>
      </c>
      <c r="D383" s="164" t="s">
        <v>156</v>
      </c>
      <c r="E383" s="165" t="s">
        <v>812</v>
      </c>
      <c r="F383" s="263" t="s">
        <v>813</v>
      </c>
      <c r="G383" s="263"/>
      <c r="H383" s="263"/>
      <c r="I383" s="263"/>
      <c r="J383" s="166" t="s">
        <v>316</v>
      </c>
      <c r="K383" s="167">
        <v>1</v>
      </c>
      <c r="L383" s="264">
        <v>0</v>
      </c>
      <c r="M383" s="265"/>
      <c r="N383" s="266">
        <f t="shared" si="55"/>
        <v>0</v>
      </c>
      <c r="O383" s="266"/>
      <c r="P383" s="266"/>
      <c r="Q383" s="266"/>
      <c r="R383" s="39"/>
      <c r="T383" s="168" t="s">
        <v>22</v>
      </c>
      <c r="U383" s="46" t="s">
        <v>46</v>
      </c>
      <c r="V383" s="38"/>
      <c r="W383" s="169">
        <f t="shared" si="56"/>
        <v>0</v>
      </c>
      <c r="X383" s="169">
        <v>0</v>
      </c>
      <c r="Y383" s="169">
        <f t="shared" si="57"/>
        <v>0</v>
      </c>
      <c r="Z383" s="169">
        <v>0</v>
      </c>
      <c r="AA383" s="170">
        <f t="shared" si="58"/>
        <v>0</v>
      </c>
      <c r="AR383" s="21" t="s">
        <v>443</v>
      </c>
      <c r="AT383" s="21" t="s">
        <v>156</v>
      </c>
      <c r="AU383" s="21" t="s">
        <v>134</v>
      </c>
      <c r="AY383" s="21" t="s">
        <v>155</v>
      </c>
      <c r="BE383" s="107">
        <f t="shared" si="59"/>
        <v>0</v>
      </c>
      <c r="BF383" s="107">
        <f t="shared" si="60"/>
        <v>0</v>
      </c>
      <c r="BG383" s="107">
        <f t="shared" si="61"/>
        <v>0</v>
      </c>
      <c r="BH383" s="107">
        <f t="shared" si="62"/>
        <v>0</v>
      </c>
      <c r="BI383" s="107">
        <f t="shared" si="63"/>
        <v>0</v>
      </c>
      <c r="BJ383" s="21" t="s">
        <v>134</v>
      </c>
      <c r="BK383" s="107">
        <f t="shared" si="64"/>
        <v>0</v>
      </c>
      <c r="BL383" s="21" t="s">
        <v>443</v>
      </c>
      <c r="BM383" s="21" t="s">
        <v>814</v>
      </c>
    </row>
    <row r="384" spans="2:65" s="1" customFormat="1" ht="16.5" customHeight="1">
      <c r="B384" s="37"/>
      <c r="C384" s="164" t="s">
        <v>815</v>
      </c>
      <c r="D384" s="164" t="s">
        <v>156</v>
      </c>
      <c r="E384" s="165" t="s">
        <v>816</v>
      </c>
      <c r="F384" s="263" t="s">
        <v>817</v>
      </c>
      <c r="G384" s="263"/>
      <c r="H384" s="263"/>
      <c r="I384" s="263"/>
      <c r="J384" s="166" t="s">
        <v>316</v>
      </c>
      <c r="K384" s="167">
        <v>8</v>
      </c>
      <c r="L384" s="264">
        <v>0</v>
      </c>
      <c r="M384" s="265"/>
      <c r="N384" s="266">
        <f t="shared" si="55"/>
        <v>0</v>
      </c>
      <c r="O384" s="266"/>
      <c r="P384" s="266"/>
      <c r="Q384" s="266"/>
      <c r="R384" s="39"/>
      <c r="T384" s="168" t="s">
        <v>22</v>
      </c>
      <c r="U384" s="46" t="s">
        <v>46</v>
      </c>
      <c r="V384" s="38"/>
      <c r="W384" s="169">
        <f t="shared" si="56"/>
        <v>0</v>
      </c>
      <c r="X384" s="169">
        <v>0</v>
      </c>
      <c r="Y384" s="169">
        <f t="shared" si="57"/>
        <v>0</v>
      </c>
      <c r="Z384" s="169">
        <v>0</v>
      </c>
      <c r="AA384" s="170">
        <f t="shared" si="58"/>
        <v>0</v>
      </c>
      <c r="AR384" s="21" t="s">
        <v>443</v>
      </c>
      <c r="AT384" s="21" t="s">
        <v>156</v>
      </c>
      <c r="AU384" s="21" t="s">
        <v>134</v>
      </c>
      <c r="AY384" s="21" t="s">
        <v>155</v>
      </c>
      <c r="BE384" s="107">
        <f t="shared" si="59"/>
        <v>0</v>
      </c>
      <c r="BF384" s="107">
        <f t="shared" si="60"/>
        <v>0</v>
      </c>
      <c r="BG384" s="107">
        <f t="shared" si="61"/>
        <v>0</v>
      </c>
      <c r="BH384" s="107">
        <f t="shared" si="62"/>
        <v>0</v>
      </c>
      <c r="BI384" s="107">
        <f t="shared" si="63"/>
        <v>0</v>
      </c>
      <c r="BJ384" s="21" t="s">
        <v>134</v>
      </c>
      <c r="BK384" s="107">
        <f t="shared" si="64"/>
        <v>0</v>
      </c>
      <c r="BL384" s="21" t="s">
        <v>443</v>
      </c>
      <c r="BM384" s="21" t="s">
        <v>818</v>
      </c>
    </row>
    <row r="385" spans="2:65" s="1" customFormat="1" ht="16.5" customHeight="1">
      <c r="B385" s="37"/>
      <c r="C385" s="164" t="s">
        <v>819</v>
      </c>
      <c r="D385" s="164" t="s">
        <v>156</v>
      </c>
      <c r="E385" s="165" t="s">
        <v>820</v>
      </c>
      <c r="F385" s="263" t="s">
        <v>821</v>
      </c>
      <c r="G385" s="263"/>
      <c r="H385" s="263"/>
      <c r="I385" s="263"/>
      <c r="J385" s="166" t="s">
        <v>316</v>
      </c>
      <c r="K385" s="167">
        <v>1</v>
      </c>
      <c r="L385" s="264">
        <v>0</v>
      </c>
      <c r="M385" s="265"/>
      <c r="N385" s="266">
        <f t="shared" si="55"/>
        <v>0</v>
      </c>
      <c r="O385" s="266"/>
      <c r="P385" s="266"/>
      <c r="Q385" s="266"/>
      <c r="R385" s="39"/>
      <c r="T385" s="168" t="s">
        <v>22</v>
      </c>
      <c r="U385" s="46" t="s">
        <v>46</v>
      </c>
      <c r="V385" s="38"/>
      <c r="W385" s="169">
        <f t="shared" si="56"/>
        <v>0</v>
      </c>
      <c r="X385" s="169">
        <v>0</v>
      </c>
      <c r="Y385" s="169">
        <f t="shared" si="57"/>
        <v>0</v>
      </c>
      <c r="Z385" s="169">
        <v>0</v>
      </c>
      <c r="AA385" s="170">
        <f t="shared" si="58"/>
        <v>0</v>
      </c>
      <c r="AR385" s="21" t="s">
        <v>443</v>
      </c>
      <c r="AT385" s="21" t="s">
        <v>156</v>
      </c>
      <c r="AU385" s="21" t="s">
        <v>134</v>
      </c>
      <c r="AY385" s="21" t="s">
        <v>155</v>
      </c>
      <c r="BE385" s="107">
        <f t="shared" si="59"/>
        <v>0</v>
      </c>
      <c r="BF385" s="107">
        <f t="shared" si="60"/>
        <v>0</v>
      </c>
      <c r="BG385" s="107">
        <f t="shared" si="61"/>
        <v>0</v>
      </c>
      <c r="BH385" s="107">
        <f t="shared" si="62"/>
        <v>0</v>
      </c>
      <c r="BI385" s="107">
        <f t="shared" si="63"/>
        <v>0</v>
      </c>
      <c r="BJ385" s="21" t="s">
        <v>134</v>
      </c>
      <c r="BK385" s="107">
        <f t="shared" si="64"/>
        <v>0</v>
      </c>
      <c r="BL385" s="21" t="s">
        <v>443</v>
      </c>
      <c r="BM385" s="21" t="s">
        <v>822</v>
      </c>
    </row>
    <row r="386" spans="2:65" s="1" customFormat="1" ht="16.5" customHeight="1">
      <c r="B386" s="37"/>
      <c r="C386" s="164" t="s">
        <v>823</v>
      </c>
      <c r="D386" s="164" t="s">
        <v>156</v>
      </c>
      <c r="E386" s="165" t="s">
        <v>824</v>
      </c>
      <c r="F386" s="263" t="s">
        <v>825</v>
      </c>
      <c r="G386" s="263"/>
      <c r="H386" s="263"/>
      <c r="I386" s="263"/>
      <c r="J386" s="166" t="s">
        <v>316</v>
      </c>
      <c r="K386" s="167">
        <v>1</v>
      </c>
      <c r="L386" s="264">
        <v>0</v>
      </c>
      <c r="M386" s="265"/>
      <c r="N386" s="266">
        <f t="shared" si="55"/>
        <v>0</v>
      </c>
      <c r="O386" s="266"/>
      <c r="P386" s="266"/>
      <c r="Q386" s="266"/>
      <c r="R386" s="39"/>
      <c r="T386" s="168" t="s">
        <v>22</v>
      </c>
      <c r="U386" s="46" t="s">
        <v>46</v>
      </c>
      <c r="V386" s="38"/>
      <c r="W386" s="169">
        <f t="shared" si="56"/>
        <v>0</v>
      </c>
      <c r="X386" s="169">
        <v>0</v>
      </c>
      <c r="Y386" s="169">
        <f t="shared" si="57"/>
        <v>0</v>
      </c>
      <c r="Z386" s="169">
        <v>0</v>
      </c>
      <c r="AA386" s="170">
        <f t="shared" si="58"/>
        <v>0</v>
      </c>
      <c r="AR386" s="21" t="s">
        <v>443</v>
      </c>
      <c r="AT386" s="21" t="s">
        <v>156</v>
      </c>
      <c r="AU386" s="21" t="s">
        <v>134</v>
      </c>
      <c r="AY386" s="21" t="s">
        <v>155</v>
      </c>
      <c r="BE386" s="107">
        <f t="shared" si="59"/>
        <v>0</v>
      </c>
      <c r="BF386" s="107">
        <f t="shared" si="60"/>
        <v>0</v>
      </c>
      <c r="BG386" s="107">
        <f t="shared" si="61"/>
        <v>0</v>
      </c>
      <c r="BH386" s="107">
        <f t="shared" si="62"/>
        <v>0</v>
      </c>
      <c r="BI386" s="107">
        <f t="shared" si="63"/>
        <v>0</v>
      </c>
      <c r="BJ386" s="21" t="s">
        <v>134</v>
      </c>
      <c r="BK386" s="107">
        <f t="shared" si="64"/>
        <v>0</v>
      </c>
      <c r="BL386" s="21" t="s">
        <v>443</v>
      </c>
      <c r="BM386" s="21" t="s">
        <v>826</v>
      </c>
    </row>
    <row r="387" spans="2:65" s="1" customFormat="1" ht="16.5" customHeight="1">
      <c r="B387" s="37"/>
      <c r="C387" s="164" t="s">
        <v>827</v>
      </c>
      <c r="D387" s="164" t="s">
        <v>156</v>
      </c>
      <c r="E387" s="165" t="s">
        <v>828</v>
      </c>
      <c r="F387" s="263" t="s">
        <v>829</v>
      </c>
      <c r="G387" s="263"/>
      <c r="H387" s="263"/>
      <c r="I387" s="263"/>
      <c r="J387" s="166" t="s">
        <v>316</v>
      </c>
      <c r="K387" s="167">
        <v>1</v>
      </c>
      <c r="L387" s="264">
        <v>0</v>
      </c>
      <c r="M387" s="265"/>
      <c r="N387" s="266">
        <f t="shared" si="55"/>
        <v>0</v>
      </c>
      <c r="O387" s="266"/>
      <c r="P387" s="266"/>
      <c r="Q387" s="266"/>
      <c r="R387" s="39"/>
      <c r="T387" s="168" t="s">
        <v>22</v>
      </c>
      <c r="U387" s="46" t="s">
        <v>46</v>
      </c>
      <c r="V387" s="38"/>
      <c r="W387" s="169">
        <f t="shared" si="56"/>
        <v>0</v>
      </c>
      <c r="X387" s="169">
        <v>0</v>
      </c>
      <c r="Y387" s="169">
        <f t="shared" si="57"/>
        <v>0</v>
      </c>
      <c r="Z387" s="169">
        <v>0</v>
      </c>
      <c r="AA387" s="170">
        <f t="shared" si="58"/>
        <v>0</v>
      </c>
      <c r="AR387" s="21" t="s">
        <v>443</v>
      </c>
      <c r="AT387" s="21" t="s">
        <v>156</v>
      </c>
      <c r="AU387" s="21" t="s">
        <v>134</v>
      </c>
      <c r="AY387" s="21" t="s">
        <v>155</v>
      </c>
      <c r="BE387" s="107">
        <f t="shared" si="59"/>
        <v>0</v>
      </c>
      <c r="BF387" s="107">
        <f t="shared" si="60"/>
        <v>0</v>
      </c>
      <c r="BG387" s="107">
        <f t="shared" si="61"/>
        <v>0</v>
      </c>
      <c r="BH387" s="107">
        <f t="shared" si="62"/>
        <v>0</v>
      </c>
      <c r="BI387" s="107">
        <f t="shared" si="63"/>
        <v>0</v>
      </c>
      <c r="BJ387" s="21" t="s">
        <v>134</v>
      </c>
      <c r="BK387" s="107">
        <f t="shared" si="64"/>
        <v>0</v>
      </c>
      <c r="BL387" s="21" t="s">
        <v>443</v>
      </c>
      <c r="BM387" s="21" t="s">
        <v>830</v>
      </c>
    </row>
    <row r="388" spans="2:65" s="1" customFormat="1" ht="16.5" customHeight="1">
      <c r="B388" s="37"/>
      <c r="C388" s="164" t="s">
        <v>831</v>
      </c>
      <c r="D388" s="164" t="s">
        <v>156</v>
      </c>
      <c r="E388" s="165" t="s">
        <v>832</v>
      </c>
      <c r="F388" s="263" t="s">
        <v>833</v>
      </c>
      <c r="G388" s="263"/>
      <c r="H388" s="263"/>
      <c r="I388" s="263"/>
      <c r="J388" s="166" t="s">
        <v>316</v>
      </c>
      <c r="K388" s="167">
        <v>1</v>
      </c>
      <c r="L388" s="264">
        <v>0</v>
      </c>
      <c r="M388" s="265"/>
      <c r="N388" s="266">
        <f t="shared" si="55"/>
        <v>0</v>
      </c>
      <c r="O388" s="266"/>
      <c r="P388" s="266"/>
      <c r="Q388" s="266"/>
      <c r="R388" s="39"/>
      <c r="T388" s="168" t="s">
        <v>22</v>
      </c>
      <c r="U388" s="46" t="s">
        <v>46</v>
      </c>
      <c r="V388" s="38"/>
      <c r="W388" s="169">
        <f t="shared" si="56"/>
        <v>0</v>
      </c>
      <c r="X388" s="169">
        <v>0</v>
      </c>
      <c r="Y388" s="169">
        <f t="shared" si="57"/>
        <v>0</v>
      </c>
      <c r="Z388" s="169">
        <v>0</v>
      </c>
      <c r="AA388" s="170">
        <f t="shared" si="58"/>
        <v>0</v>
      </c>
      <c r="AR388" s="21" t="s">
        <v>443</v>
      </c>
      <c r="AT388" s="21" t="s">
        <v>156</v>
      </c>
      <c r="AU388" s="21" t="s">
        <v>134</v>
      </c>
      <c r="AY388" s="21" t="s">
        <v>155</v>
      </c>
      <c r="BE388" s="107">
        <f t="shared" si="59"/>
        <v>0</v>
      </c>
      <c r="BF388" s="107">
        <f t="shared" si="60"/>
        <v>0</v>
      </c>
      <c r="BG388" s="107">
        <f t="shared" si="61"/>
        <v>0</v>
      </c>
      <c r="BH388" s="107">
        <f t="shared" si="62"/>
        <v>0</v>
      </c>
      <c r="BI388" s="107">
        <f t="shared" si="63"/>
        <v>0</v>
      </c>
      <c r="BJ388" s="21" t="s">
        <v>134</v>
      </c>
      <c r="BK388" s="107">
        <f t="shared" si="64"/>
        <v>0</v>
      </c>
      <c r="BL388" s="21" t="s">
        <v>443</v>
      </c>
      <c r="BM388" s="21" t="s">
        <v>834</v>
      </c>
    </row>
    <row r="389" spans="2:65" s="1" customFormat="1" ht="16.5" customHeight="1">
      <c r="B389" s="37"/>
      <c r="C389" s="164" t="s">
        <v>835</v>
      </c>
      <c r="D389" s="164" t="s">
        <v>156</v>
      </c>
      <c r="E389" s="165" t="s">
        <v>836</v>
      </c>
      <c r="F389" s="263" t="s">
        <v>837</v>
      </c>
      <c r="G389" s="263"/>
      <c r="H389" s="263"/>
      <c r="I389" s="263"/>
      <c r="J389" s="166" t="s">
        <v>316</v>
      </c>
      <c r="K389" s="167">
        <v>3</v>
      </c>
      <c r="L389" s="264">
        <v>0</v>
      </c>
      <c r="M389" s="265"/>
      <c r="N389" s="266">
        <f t="shared" si="55"/>
        <v>0</v>
      </c>
      <c r="O389" s="266"/>
      <c r="P389" s="266"/>
      <c r="Q389" s="266"/>
      <c r="R389" s="39"/>
      <c r="T389" s="168" t="s">
        <v>22</v>
      </c>
      <c r="U389" s="46" t="s">
        <v>46</v>
      </c>
      <c r="V389" s="38"/>
      <c r="W389" s="169">
        <f t="shared" si="56"/>
        <v>0</v>
      </c>
      <c r="X389" s="169">
        <v>0</v>
      </c>
      <c r="Y389" s="169">
        <f t="shared" si="57"/>
        <v>0</v>
      </c>
      <c r="Z389" s="169">
        <v>0</v>
      </c>
      <c r="AA389" s="170">
        <f t="shared" si="58"/>
        <v>0</v>
      </c>
      <c r="AR389" s="21" t="s">
        <v>443</v>
      </c>
      <c r="AT389" s="21" t="s">
        <v>156</v>
      </c>
      <c r="AU389" s="21" t="s">
        <v>134</v>
      </c>
      <c r="AY389" s="21" t="s">
        <v>155</v>
      </c>
      <c r="BE389" s="107">
        <f t="shared" si="59"/>
        <v>0</v>
      </c>
      <c r="BF389" s="107">
        <f t="shared" si="60"/>
        <v>0</v>
      </c>
      <c r="BG389" s="107">
        <f t="shared" si="61"/>
        <v>0</v>
      </c>
      <c r="BH389" s="107">
        <f t="shared" si="62"/>
        <v>0</v>
      </c>
      <c r="BI389" s="107">
        <f t="shared" si="63"/>
        <v>0</v>
      </c>
      <c r="BJ389" s="21" t="s">
        <v>134</v>
      </c>
      <c r="BK389" s="107">
        <f t="shared" si="64"/>
        <v>0</v>
      </c>
      <c r="BL389" s="21" t="s">
        <v>443</v>
      </c>
      <c r="BM389" s="21" t="s">
        <v>838</v>
      </c>
    </row>
    <row r="390" spans="2:65" s="1" customFormat="1" ht="16.5" customHeight="1">
      <c r="B390" s="37"/>
      <c r="C390" s="164" t="s">
        <v>839</v>
      </c>
      <c r="D390" s="164" t="s">
        <v>156</v>
      </c>
      <c r="E390" s="165" t="s">
        <v>840</v>
      </c>
      <c r="F390" s="263" t="s">
        <v>841</v>
      </c>
      <c r="G390" s="263"/>
      <c r="H390" s="263"/>
      <c r="I390" s="263"/>
      <c r="J390" s="166" t="s">
        <v>316</v>
      </c>
      <c r="K390" s="167">
        <v>11</v>
      </c>
      <c r="L390" s="264">
        <v>0</v>
      </c>
      <c r="M390" s="265"/>
      <c r="N390" s="266">
        <f t="shared" si="55"/>
        <v>0</v>
      </c>
      <c r="O390" s="266"/>
      <c r="P390" s="266"/>
      <c r="Q390" s="266"/>
      <c r="R390" s="39"/>
      <c r="T390" s="168" t="s">
        <v>22</v>
      </c>
      <c r="U390" s="46" t="s">
        <v>46</v>
      </c>
      <c r="V390" s="38"/>
      <c r="W390" s="169">
        <f t="shared" si="56"/>
        <v>0</v>
      </c>
      <c r="X390" s="169">
        <v>0</v>
      </c>
      <c r="Y390" s="169">
        <f t="shared" si="57"/>
        <v>0</v>
      </c>
      <c r="Z390" s="169">
        <v>0</v>
      </c>
      <c r="AA390" s="170">
        <f t="shared" si="58"/>
        <v>0</v>
      </c>
      <c r="AR390" s="21" t="s">
        <v>443</v>
      </c>
      <c r="AT390" s="21" t="s">
        <v>156</v>
      </c>
      <c r="AU390" s="21" t="s">
        <v>134</v>
      </c>
      <c r="AY390" s="21" t="s">
        <v>155</v>
      </c>
      <c r="BE390" s="107">
        <f t="shared" si="59"/>
        <v>0</v>
      </c>
      <c r="BF390" s="107">
        <f t="shared" si="60"/>
        <v>0</v>
      </c>
      <c r="BG390" s="107">
        <f t="shared" si="61"/>
        <v>0</v>
      </c>
      <c r="BH390" s="107">
        <f t="shared" si="62"/>
        <v>0</v>
      </c>
      <c r="BI390" s="107">
        <f t="shared" si="63"/>
        <v>0</v>
      </c>
      <c r="BJ390" s="21" t="s">
        <v>134</v>
      </c>
      <c r="BK390" s="107">
        <f t="shared" si="64"/>
        <v>0</v>
      </c>
      <c r="BL390" s="21" t="s">
        <v>443</v>
      </c>
      <c r="BM390" s="21" t="s">
        <v>842</v>
      </c>
    </row>
    <row r="391" spans="2:65" s="1" customFormat="1" ht="16.5" customHeight="1">
      <c r="B391" s="37"/>
      <c r="C391" s="164" t="s">
        <v>843</v>
      </c>
      <c r="D391" s="164" t="s">
        <v>156</v>
      </c>
      <c r="E391" s="165" t="s">
        <v>844</v>
      </c>
      <c r="F391" s="263" t="s">
        <v>845</v>
      </c>
      <c r="G391" s="263"/>
      <c r="H391" s="263"/>
      <c r="I391" s="263"/>
      <c r="J391" s="166" t="s">
        <v>316</v>
      </c>
      <c r="K391" s="167">
        <v>14</v>
      </c>
      <c r="L391" s="264">
        <v>0</v>
      </c>
      <c r="M391" s="265"/>
      <c r="N391" s="266">
        <f t="shared" si="55"/>
        <v>0</v>
      </c>
      <c r="O391" s="266"/>
      <c r="P391" s="266"/>
      <c r="Q391" s="266"/>
      <c r="R391" s="39"/>
      <c r="T391" s="168" t="s">
        <v>22</v>
      </c>
      <c r="U391" s="46" t="s">
        <v>46</v>
      </c>
      <c r="V391" s="38"/>
      <c r="W391" s="169">
        <f t="shared" si="56"/>
        <v>0</v>
      </c>
      <c r="X391" s="169">
        <v>0</v>
      </c>
      <c r="Y391" s="169">
        <f t="shared" si="57"/>
        <v>0</v>
      </c>
      <c r="Z391" s="169">
        <v>0</v>
      </c>
      <c r="AA391" s="170">
        <f t="shared" si="58"/>
        <v>0</v>
      </c>
      <c r="AR391" s="21" t="s">
        <v>443</v>
      </c>
      <c r="AT391" s="21" t="s">
        <v>156</v>
      </c>
      <c r="AU391" s="21" t="s">
        <v>134</v>
      </c>
      <c r="AY391" s="21" t="s">
        <v>155</v>
      </c>
      <c r="BE391" s="107">
        <f t="shared" si="59"/>
        <v>0</v>
      </c>
      <c r="BF391" s="107">
        <f t="shared" si="60"/>
        <v>0</v>
      </c>
      <c r="BG391" s="107">
        <f t="shared" si="61"/>
        <v>0</v>
      </c>
      <c r="BH391" s="107">
        <f t="shared" si="62"/>
        <v>0</v>
      </c>
      <c r="BI391" s="107">
        <f t="shared" si="63"/>
        <v>0</v>
      </c>
      <c r="BJ391" s="21" t="s">
        <v>134</v>
      </c>
      <c r="BK391" s="107">
        <f t="shared" si="64"/>
        <v>0</v>
      </c>
      <c r="BL391" s="21" t="s">
        <v>443</v>
      </c>
      <c r="BM391" s="21" t="s">
        <v>846</v>
      </c>
    </row>
    <row r="392" spans="2:65" s="1" customFormat="1" ht="38.25" customHeight="1">
      <c r="B392" s="37"/>
      <c r="C392" s="164" t="s">
        <v>847</v>
      </c>
      <c r="D392" s="164" t="s">
        <v>156</v>
      </c>
      <c r="E392" s="165" t="s">
        <v>848</v>
      </c>
      <c r="F392" s="263" t="s">
        <v>849</v>
      </c>
      <c r="G392" s="263"/>
      <c r="H392" s="263"/>
      <c r="I392" s="263"/>
      <c r="J392" s="166" t="s">
        <v>159</v>
      </c>
      <c r="K392" s="167">
        <v>2</v>
      </c>
      <c r="L392" s="264">
        <v>0</v>
      </c>
      <c r="M392" s="265"/>
      <c r="N392" s="266">
        <f t="shared" si="55"/>
        <v>0</v>
      </c>
      <c r="O392" s="266"/>
      <c r="P392" s="266"/>
      <c r="Q392" s="266"/>
      <c r="R392" s="39"/>
      <c r="T392" s="168" t="s">
        <v>22</v>
      </c>
      <c r="U392" s="46" t="s">
        <v>46</v>
      </c>
      <c r="V392" s="38"/>
      <c r="W392" s="169">
        <f t="shared" si="56"/>
        <v>0</v>
      </c>
      <c r="X392" s="169">
        <v>0</v>
      </c>
      <c r="Y392" s="169">
        <f t="shared" si="57"/>
        <v>0</v>
      </c>
      <c r="Z392" s="169">
        <v>0</v>
      </c>
      <c r="AA392" s="170">
        <f t="shared" si="58"/>
        <v>0</v>
      </c>
      <c r="AR392" s="21" t="s">
        <v>443</v>
      </c>
      <c r="AT392" s="21" t="s">
        <v>156</v>
      </c>
      <c r="AU392" s="21" t="s">
        <v>134</v>
      </c>
      <c r="AY392" s="21" t="s">
        <v>155</v>
      </c>
      <c r="BE392" s="107">
        <f t="shared" si="59"/>
        <v>0</v>
      </c>
      <c r="BF392" s="107">
        <f t="shared" si="60"/>
        <v>0</v>
      </c>
      <c r="BG392" s="107">
        <f t="shared" si="61"/>
        <v>0</v>
      </c>
      <c r="BH392" s="107">
        <f t="shared" si="62"/>
        <v>0</v>
      </c>
      <c r="BI392" s="107">
        <f t="shared" si="63"/>
        <v>0</v>
      </c>
      <c r="BJ392" s="21" t="s">
        <v>134</v>
      </c>
      <c r="BK392" s="107">
        <f t="shared" si="64"/>
        <v>0</v>
      </c>
      <c r="BL392" s="21" t="s">
        <v>443</v>
      </c>
      <c r="BM392" s="21" t="s">
        <v>850</v>
      </c>
    </row>
    <row r="393" spans="2:65" s="1" customFormat="1" ht="38.25" customHeight="1">
      <c r="B393" s="37"/>
      <c r="C393" s="164" t="s">
        <v>851</v>
      </c>
      <c r="D393" s="164" t="s">
        <v>156</v>
      </c>
      <c r="E393" s="165" t="s">
        <v>852</v>
      </c>
      <c r="F393" s="263" t="s">
        <v>853</v>
      </c>
      <c r="G393" s="263"/>
      <c r="H393" s="263"/>
      <c r="I393" s="263"/>
      <c r="J393" s="166" t="s">
        <v>159</v>
      </c>
      <c r="K393" s="167">
        <v>1</v>
      </c>
      <c r="L393" s="264">
        <v>0</v>
      </c>
      <c r="M393" s="265"/>
      <c r="N393" s="266">
        <f t="shared" si="55"/>
        <v>0</v>
      </c>
      <c r="O393" s="266"/>
      <c r="P393" s="266"/>
      <c r="Q393" s="266"/>
      <c r="R393" s="39"/>
      <c r="T393" s="168" t="s">
        <v>22</v>
      </c>
      <c r="U393" s="46" t="s">
        <v>46</v>
      </c>
      <c r="V393" s="38"/>
      <c r="W393" s="169">
        <f t="shared" si="56"/>
        <v>0</v>
      </c>
      <c r="X393" s="169">
        <v>0</v>
      </c>
      <c r="Y393" s="169">
        <f t="shared" si="57"/>
        <v>0</v>
      </c>
      <c r="Z393" s="169">
        <v>0</v>
      </c>
      <c r="AA393" s="170">
        <f t="shared" si="58"/>
        <v>0</v>
      </c>
      <c r="AR393" s="21" t="s">
        <v>443</v>
      </c>
      <c r="AT393" s="21" t="s">
        <v>156</v>
      </c>
      <c r="AU393" s="21" t="s">
        <v>134</v>
      </c>
      <c r="AY393" s="21" t="s">
        <v>155</v>
      </c>
      <c r="BE393" s="107">
        <f t="shared" si="59"/>
        <v>0</v>
      </c>
      <c r="BF393" s="107">
        <f t="shared" si="60"/>
        <v>0</v>
      </c>
      <c r="BG393" s="107">
        <f t="shared" si="61"/>
        <v>0</v>
      </c>
      <c r="BH393" s="107">
        <f t="shared" si="62"/>
        <v>0</v>
      </c>
      <c r="BI393" s="107">
        <f t="shared" si="63"/>
        <v>0</v>
      </c>
      <c r="BJ393" s="21" t="s">
        <v>134</v>
      </c>
      <c r="BK393" s="107">
        <f t="shared" si="64"/>
        <v>0</v>
      </c>
      <c r="BL393" s="21" t="s">
        <v>443</v>
      </c>
      <c r="BM393" s="21" t="s">
        <v>854</v>
      </c>
    </row>
    <row r="394" spans="2:65" s="1" customFormat="1" ht="38.25" customHeight="1">
      <c r="B394" s="37"/>
      <c r="C394" s="164" t="s">
        <v>855</v>
      </c>
      <c r="D394" s="164" t="s">
        <v>156</v>
      </c>
      <c r="E394" s="165" t="s">
        <v>856</v>
      </c>
      <c r="F394" s="263" t="s">
        <v>857</v>
      </c>
      <c r="G394" s="263"/>
      <c r="H394" s="263"/>
      <c r="I394" s="263"/>
      <c r="J394" s="166" t="s">
        <v>159</v>
      </c>
      <c r="K394" s="167">
        <v>1</v>
      </c>
      <c r="L394" s="264">
        <v>0</v>
      </c>
      <c r="M394" s="265"/>
      <c r="N394" s="266">
        <f t="shared" si="55"/>
        <v>0</v>
      </c>
      <c r="O394" s="266"/>
      <c r="P394" s="266"/>
      <c r="Q394" s="266"/>
      <c r="R394" s="39"/>
      <c r="T394" s="168" t="s">
        <v>22</v>
      </c>
      <c r="U394" s="46" t="s">
        <v>46</v>
      </c>
      <c r="V394" s="38"/>
      <c r="W394" s="169">
        <f t="shared" si="56"/>
        <v>0</v>
      </c>
      <c r="X394" s="169">
        <v>0</v>
      </c>
      <c r="Y394" s="169">
        <f t="shared" si="57"/>
        <v>0</v>
      </c>
      <c r="Z394" s="169">
        <v>0</v>
      </c>
      <c r="AA394" s="170">
        <f t="shared" si="58"/>
        <v>0</v>
      </c>
      <c r="AR394" s="21" t="s">
        <v>443</v>
      </c>
      <c r="AT394" s="21" t="s">
        <v>156</v>
      </c>
      <c r="AU394" s="21" t="s">
        <v>134</v>
      </c>
      <c r="AY394" s="21" t="s">
        <v>155</v>
      </c>
      <c r="BE394" s="107">
        <f t="shared" si="59"/>
        <v>0</v>
      </c>
      <c r="BF394" s="107">
        <f t="shared" si="60"/>
        <v>0</v>
      </c>
      <c r="BG394" s="107">
        <f t="shared" si="61"/>
        <v>0</v>
      </c>
      <c r="BH394" s="107">
        <f t="shared" si="62"/>
        <v>0</v>
      </c>
      <c r="BI394" s="107">
        <f t="shared" si="63"/>
        <v>0</v>
      </c>
      <c r="BJ394" s="21" t="s">
        <v>134</v>
      </c>
      <c r="BK394" s="107">
        <f t="shared" si="64"/>
        <v>0</v>
      </c>
      <c r="BL394" s="21" t="s">
        <v>443</v>
      </c>
      <c r="BM394" s="21" t="s">
        <v>858</v>
      </c>
    </row>
    <row r="395" spans="2:65" s="1" customFormat="1" ht="16.5" customHeight="1">
      <c r="B395" s="37"/>
      <c r="C395" s="164" t="s">
        <v>859</v>
      </c>
      <c r="D395" s="164" t="s">
        <v>156</v>
      </c>
      <c r="E395" s="165" t="s">
        <v>860</v>
      </c>
      <c r="F395" s="263" t="s">
        <v>861</v>
      </c>
      <c r="G395" s="263"/>
      <c r="H395" s="263"/>
      <c r="I395" s="263"/>
      <c r="J395" s="166" t="s">
        <v>316</v>
      </c>
      <c r="K395" s="167">
        <v>1</v>
      </c>
      <c r="L395" s="264">
        <v>0</v>
      </c>
      <c r="M395" s="265"/>
      <c r="N395" s="266">
        <f t="shared" si="55"/>
        <v>0</v>
      </c>
      <c r="O395" s="266"/>
      <c r="P395" s="266"/>
      <c r="Q395" s="266"/>
      <c r="R395" s="39"/>
      <c r="T395" s="168" t="s">
        <v>22</v>
      </c>
      <c r="U395" s="46" t="s">
        <v>46</v>
      </c>
      <c r="V395" s="38"/>
      <c r="W395" s="169">
        <f t="shared" si="56"/>
        <v>0</v>
      </c>
      <c r="X395" s="169">
        <v>0</v>
      </c>
      <c r="Y395" s="169">
        <f t="shared" si="57"/>
        <v>0</v>
      </c>
      <c r="Z395" s="169">
        <v>0</v>
      </c>
      <c r="AA395" s="170">
        <f t="shared" si="58"/>
        <v>0</v>
      </c>
      <c r="AR395" s="21" t="s">
        <v>443</v>
      </c>
      <c r="AT395" s="21" t="s">
        <v>156</v>
      </c>
      <c r="AU395" s="21" t="s">
        <v>134</v>
      </c>
      <c r="AY395" s="21" t="s">
        <v>155</v>
      </c>
      <c r="BE395" s="107">
        <f t="shared" si="59"/>
        <v>0</v>
      </c>
      <c r="BF395" s="107">
        <f t="shared" si="60"/>
        <v>0</v>
      </c>
      <c r="BG395" s="107">
        <f t="shared" si="61"/>
        <v>0</v>
      </c>
      <c r="BH395" s="107">
        <f t="shared" si="62"/>
        <v>0</v>
      </c>
      <c r="BI395" s="107">
        <f t="shared" si="63"/>
        <v>0</v>
      </c>
      <c r="BJ395" s="21" t="s">
        <v>134</v>
      </c>
      <c r="BK395" s="107">
        <f t="shared" si="64"/>
        <v>0</v>
      </c>
      <c r="BL395" s="21" t="s">
        <v>443</v>
      </c>
      <c r="BM395" s="21" t="s">
        <v>862</v>
      </c>
    </row>
    <row r="396" spans="2:65" s="1" customFormat="1" ht="16.5" customHeight="1">
      <c r="B396" s="37"/>
      <c r="C396" s="164" t="s">
        <v>863</v>
      </c>
      <c r="D396" s="164" t="s">
        <v>156</v>
      </c>
      <c r="E396" s="165" t="s">
        <v>864</v>
      </c>
      <c r="F396" s="263" t="s">
        <v>865</v>
      </c>
      <c r="G396" s="263"/>
      <c r="H396" s="263"/>
      <c r="I396" s="263"/>
      <c r="J396" s="166" t="s">
        <v>316</v>
      </c>
      <c r="K396" s="167">
        <v>1</v>
      </c>
      <c r="L396" s="264">
        <v>0</v>
      </c>
      <c r="M396" s="265"/>
      <c r="N396" s="266">
        <f t="shared" si="55"/>
        <v>0</v>
      </c>
      <c r="O396" s="266"/>
      <c r="P396" s="266"/>
      <c r="Q396" s="266"/>
      <c r="R396" s="39"/>
      <c r="T396" s="168" t="s">
        <v>22</v>
      </c>
      <c r="U396" s="46" t="s">
        <v>46</v>
      </c>
      <c r="V396" s="38"/>
      <c r="W396" s="169">
        <f t="shared" si="56"/>
        <v>0</v>
      </c>
      <c r="X396" s="169">
        <v>0</v>
      </c>
      <c r="Y396" s="169">
        <f t="shared" si="57"/>
        <v>0</v>
      </c>
      <c r="Z396" s="169">
        <v>0</v>
      </c>
      <c r="AA396" s="170">
        <f t="shared" si="58"/>
        <v>0</v>
      </c>
      <c r="AR396" s="21" t="s">
        <v>443</v>
      </c>
      <c r="AT396" s="21" t="s">
        <v>156</v>
      </c>
      <c r="AU396" s="21" t="s">
        <v>134</v>
      </c>
      <c r="AY396" s="21" t="s">
        <v>155</v>
      </c>
      <c r="BE396" s="107">
        <f t="shared" si="59"/>
        <v>0</v>
      </c>
      <c r="BF396" s="107">
        <f t="shared" si="60"/>
        <v>0</v>
      </c>
      <c r="BG396" s="107">
        <f t="shared" si="61"/>
        <v>0</v>
      </c>
      <c r="BH396" s="107">
        <f t="shared" si="62"/>
        <v>0</v>
      </c>
      <c r="BI396" s="107">
        <f t="shared" si="63"/>
        <v>0</v>
      </c>
      <c r="BJ396" s="21" t="s">
        <v>134</v>
      </c>
      <c r="BK396" s="107">
        <f t="shared" si="64"/>
        <v>0</v>
      </c>
      <c r="BL396" s="21" t="s">
        <v>443</v>
      </c>
      <c r="BM396" s="21" t="s">
        <v>866</v>
      </c>
    </row>
    <row r="397" spans="2:65" s="1" customFormat="1" ht="16.5" customHeight="1">
      <c r="B397" s="37"/>
      <c r="C397" s="164" t="s">
        <v>867</v>
      </c>
      <c r="D397" s="164" t="s">
        <v>156</v>
      </c>
      <c r="E397" s="165" t="s">
        <v>868</v>
      </c>
      <c r="F397" s="263" t="s">
        <v>869</v>
      </c>
      <c r="G397" s="263"/>
      <c r="H397" s="263"/>
      <c r="I397" s="263"/>
      <c r="J397" s="166" t="s">
        <v>316</v>
      </c>
      <c r="K397" s="167">
        <v>1</v>
      </c>
      <c r="L397" s="264">
        <v>0</v>
      </c>
      <c r="M397" s="265"/>
      <c r="N397" s="266">
        <f t="shared" si="55"/>
        <v>0</v>
      </c>
      <c r="O397" s="266"/>
      <c r="P397" s="266"/>
      <c r="Q397" s="266"/>
      <c r="R397" s="39"/>
      <c r="T397" s="168" t="s">
        <v>22</v>
      </c>
      <c r="U397" s="46" t="s">
        <v>46</v>
      </c>
      <c r="V397" s="38"/>
      <c r="W397" s="169">
        <f t="shared" si="56"/>
        <v>0</v>
      </c>
      <c r="X397" s="169">
        <v>0</v>
      </c>
      <c r="Y397" s="169">
        <f t="shared" si="57"/>
        <v>0</v>
      </c>
      <c r="Z397" s="169">
        <v>0</v>
      </c>
      <c r="AA397" s="170">
        <f t="shared" si="58"/>
        <v>0</v>
      </c>
      <c r="AR397" s="21" t="s">
        <v>443</v>
      </c>
      <c r="AT397" s="21" t="s">
        <v>156</v>
      </c>
      <c r="AU397" s="21" t="s">
        <v>134</v>
      </c>
      <c r="AY397" s="21" t="s">
        <v>155</v>
      </c>
      <c r="BE397" s="107">
        <f t="shared" si="59"/>
        <v>0</v>
      </c>
      <c r="BF397" s="107">
        <f t="shared" si="60"/>
        <v>0</v>
      </c>
      <c r="BG397" s="107">
        <f t="shared" si="61"/>
        <v>0</v>
      </c>
      <c r="BH397" s="107">
        <f t="shared" si="62"/>
        <v>0</v>
      </c>
      <c r="BI397" s="107">
        <f t="shared" si="63"/>
        <v>0</v>
      </c>
      <c r="BJ397" s="21" t="s">
        <v>134</v>
      </c>
      <c r="BK397" s="107">
        <f t="shared" si="64"/>
        <v>0</v>
      </c>
      <c r="BL397" s="21" t="s">
        <v>443</v>
      </c>
      <c r="BM397" s="21" t="s">
        <v>870</v>
      </c>
    </row>
    <row r="398" spans="2:65" s="1" customFormat="1" ht="16.5" customHeight="1">
      <c r="B398" s="37"/>
      <c r="C398" s="164" t="s">
        <v>871</v>
      </c>
      <c r="D398" s="164" t="s">
        <v>156</v>
      </c>
      <c r="E398" s="165" t="s">
        <v>872</v>
      </c>
      <c r="F398" s="263" t="s">
        <v>873</v>
      </c>
      <c r="G398" s="263"/>
      <c r="H398" s="263"/>
      <c r="I398" s="263"/>
      <c r="J398" s="166" t="s">
        <v>316</v>
      </c>
      <c r="K398" s="167">
        <v>1</v>
      </c>
      <c r="L398" s="264">
        <v>0</v>
      </c>
      <c r="M398" s="265"/>
      <c r="N398" s="266">
        <f t="shared" si="55"/>
        <v>0</v>
      </c>
      <c r="O398" s="266"/>
      <c r="P398" s="266"/>
      <c r="Q398" s="266"/>
      <c r="R398" s="39"/>
      <c r="T398" s="168" t="s">
        <v>22</v>
      </c>
      <c r="U398" s="46" t="s">
        <v>46</v>
      </c>
      <c r="V398" s="38"/>
      <c r="W398" s="169">
        <f t="shared" si="56"/>
        <v>0</v>
      </c>
      <c r="X398" s="169">
        <v>0</v>
      </c>
      <c r="Y398" s="169">
        <f t="shared" si="57"/>
        <v>0</v>
      </c>
      <c r="Z398" s="169">
        <v>0</v>
      </c>
      <c r="AA398" s="170">
        <f t="shared" si="58"/>
        <v>0</v>
      </c>
      <c r="AR398" s="21" t="s">
        <v>443</v>
      </c>
      <c r="AT398" s="21" t="s">
        <v>156</v>
      </c>
      <c r="AU398" s="21" t="s">
        <v>134</v>
      </c>
      <c r="AY398" s="21" t="s">
        <v>155</v>
      </c>
      <c r="BE398" s="107">
        <f t="shared" si="59"/>
        <v>0</v>
      </c>
      <c r="BF398" s="107">
        <f t="shared" si="60"/>
        <v>0</v>
      </c>
      <c r="BG398" s="107">
        <f t="shared" si="61"/>
        <v>0</v>
      </c>
      <c r="BH398" s="107">
        <f t="shared" si="62"/>
        <v>0</v>
      </c>
      <c r="BI398" s="107">
        <f t="shared" si="63"/>
        <v>0</v>
      </c>
      <c r="BJ398" s="21" t="s">
        <v>134</v>
      </c>
      <c r="BK398" s="107">
        <f t="shared" si="64"/>
        <v>0</v>
      </c>
      <c r="BL398" s="21" t="s">
        <v>443</v>
      </c>
      <c r="BM398" s="21" t="s">
        <v>874</v>
      </c>
    </row>
    <row r="399" spans="2:65" s="1" customFormat="1" ht="16.5" customHeight="1">
      <c r="B399" s="37"/>
      <c r="C399" s="164" t="s">
        <v>875</v>
      </c>
      <c r="D399" s="164" t="s">
        <v>156</v>
      </c>
      <c r="E399" s="165" t="s">
        <v>876</v>
      </c>
      <c r="F399" s="263" t="s">
        <v>877</v>
      </c>
      <c r="G399" s="263"/>
      <c r="H399" s="263"/>
      <c r="I399" s="263"/>
      <c r="J399" s="166" t="s">
        <v>316</v>
      </c>
      <c r="K399" s="167">
        <v>1</v>
      </c>
      <c r="L399" s="264">
        <v>0</v>
      </c>
      <c r="M399" s="265"/>
      <c r="N399" s="266">
        <f t="shared" si="55"/>
        <v>0</v>
      </c>
      <c r="O399" s="266"/>
      <c r="P399" s="266"/>
      <c r="Q399" s="266"/>
      <c r="R399" s="39"/>
      <c r="T399" s="168" t="s">
        <v>22</v>
      </c>
      <c r="U399" s="46" t="s">
        <v>46</v>
      </c>
      <c r="V399" s="38"/>
      <c r="W399" s="169">
        <f t="shared" si="56"/>
        <v>0</v>
      </c>
      <c r="X399" s="169">
        <v>0</v>
      </c>
      <c r="Y399" s="169">
        <f t="shared" si="57"/>
        <v>0</v>
      </c>
      <c r="Z399" s="169">
        <v>0</v>
      </c>
      <c r="AA399" s="170">
        <f t="shared" si="58"/>
        <v>0</v>
      </c>
      <c r="AR399" s="21" t="s">
        <v>443</v>
      </c>
      <c r="AT399" s="21" t="s">
        <v>156</v>
      </c>
      <c r="AU399" s="21" t="s">
        <v>134</v>
      </c>
      <c r="AY399" s="21" t="s">
        <v>155</v>
      </c>
      <c r="BE399" s="107">
        <f t="shared" si="59"/>
        <v>0</v>
      </c>
      <c r="BF399" s="107">
        <f t="shared" si="60"/>
        <v>0</v>
      </c>
      <c r="BG399" s="107">
        <f t="shared" si="61"/>
        <v>0</v>
      </c>
      <c r="BH399" s="107">
        <f t="shared" si="62"/>
        <v>0</v>
      </c>
      <c r="BI399" s="107">
        <f t="shared" si="63"/>
        <v>0</v>
      </c>
      <c r="BJ399" s="21" t="s">
        <v>134</v>
      </c>
      <c r="BK399" s="107">
        <f t="shared" si="64"/>
        <v>0</v>
      </c>
      <c r="BL399" s="21" t="s">
        <v>443</v>
      </c>
      <c r="BM399" s="21" t="s">
        <v>878</v>
      </c>
    </row>
    <row r="400" spans="2:65" s="1" customFormat="1" ht="16.5" customHeight="1">
      <c r="B400" s="37"/>
      <c r="C400" s="164" t="s">
        <v>879</v>
      </c>
      <c r="D400" s="164" t="s">
        <v>156</v>
      </c>
      <c r="E400" s="165" t="s">
        <v>880</v>
      </c>
      <c r="F400" s="263" t="s">
        <v>881</v>
      </c>
      <c r="G400" s="263"/>
      <c r="H400" s="263"/>
      <c r="I400" s="263"/>
      <c r="J400" s="166" t="s">
        <v>159</v>
      </c>
      <c r="K400" s="167">
        <v>3</v>
      </c>
      <c r="L400" s="264">
        <v>0</v>
      </c>
      <c r="M400" s="265"/>
      <c r="N400" s="266">
        <f t="shared" si="55"/>
        <v>0</v>
      </c>
      <c r="O400" s="266"/>
      <c r="P400" s="266"/>
      <c r="Q400" s="266"/>
      <c r="R400" s="39"/>
      <c r="T400" s="168" t="s">
        <v>22</v>
      </c>
      <c r="U400" s="46" t="s">
        <v>46</v>
      </c>
      <c r="V400" s="38"/>
      <c r="W400" s="169">
        <f t="shared" si="56"/>
        <v>0</v>
      </c>
      <c r="X400" s="169">
        <v>0</v>
      </c>
      <c r="Y400" s="169">
        <f t="shared" si="57"/>
        <v>0</v>
      </c>
      <c r="Z400" s="169">
        <v>0</v>
      </c>
      <c r="AA400" s="170">
        <f t="shared" si="58"/>
        <v>0</v>
      </c>
      <c r="AR400" s="21" t="s">
        <v>443</v>
      </c>
      <c r="AT400" s="21" t="s">
        <v>156</v>
      </c>
      <c r="AU400" s="21" t="s">
        <v>134</v>
      </c>
      <c r="AY400" s="21" t="s">
        <v>155</v>
      </c>
      <c r="BE400" s="107">
        <f t="shared" si="59"/>
        <v>0</v>
      </c>
      <c r="BF400" s="107">
        <f t="shared" si="60"/>
        <v>0</v>
      </c>
      <c r="BG400" s="107">
        <f t="shared" si="61"/>
        <v>0</v>
      </c>
      <c r="BH400" s="107">
        <f t="shared" si="62"/>
        <v>0</v>
      </c>
      <c r="BI400" s="107">
        <f t="shared" si="63"/>
        <v>0</v>
      </c>
      <c r="BJ400" s="21" t="s">
        <v>134</v>
      </c>
      <c r="BK400" s="107">
        <f t="shared" si="64"/>
        <v>0</v>
      </c>
      <c r="BL400" s="21" t="s">
        <v>443</v>
      </c>
      <c r="BM400" s="21" t="s">
        <v>882</v>
      </c>
    </row>
    <row r="401" spans="2:63" s="9" customFormat="1" ht="29.85" customHeight="1">
      <c r="B401" s="153"/>
      <c r="C401" s="154"/>
      <c r="D401" s="163" t="s">
        <v>130</v>
      </c>
      <c r="E401" s="163"/>
      <c r="F401" s="163"/>
      <c r="G401" s="163"/>
      <c r="H401" s="163"/>
      <c r="I401" s="163"/>
      <c r="J401" s="163"/>
      <c r="K401" s="163"/>
      <c r="L401" s="163"/>
      <c r="M401" s="163"/>
      <c r="N401" s="284">
        <f>BK401</f>
        <v>0</v>
      </c>
      <c r="O401" s="285"/>
      <c r="P401" s="285"/>
      <c r="Q401" s="285"/>
      <c r="R401" s="156"/>
      <c r="T401" s="157"/>
      <c r="U401" s="154"/>
      <c r="V401" s="154"/>
      <c r="W401" s="158">
        <f>SUM(W402:W405)</f>
        <v>0</v>
      </c>
      <c r="X401" s="154"/>
      <c r="Y401" s="158">
        <f>SUM(Y402:Y405)</f>
        <v>0</v>
      </c>
      <c r="Z401" s="154"/>
      <c r="AA401" s="159">
        <f>SUM(AA402:AA405)</f>
        <v>0</v>
      </c>
      <c r="AR401" s="160" t="s">
        <v>168</v>
      </c>
      <c r="AT401" s="161" t="s">
        <v>78</v>
      </c>
      <c r="AU401" s="161" t="s">
        <v>84</v>
      </c>
      <c r="AY401" s="160" t="s">
        <v>155</v>
      </c>
      <c r="BK401" s="162">
        <f>SUM(BK402:BK405)</f>
        <v>0</v>
      </c>
    </row>
    <row r="402" spans="2:65" s="1" customFormat="1" ht="16.5" customHeight="1">
      <c r="B402" s="37"/>
      <c r="C402" s="164" t="s">
        <v>883</v>
      </c>
      <c r="D402" s="164" t="s">
        <v>156</v>
      </c>
      <c r="E402" s="165" t="s">
        <v>884</v>
      </c>
      <c r="F402" s="263" t="s">
        <v>885</v>
      </c>
      <c r="G402" s="263"/>
      <c r="H402" s="263"/>
      <c r="I402" s="263"/>
      <c r="J402" s="166" t="s">
        <v>159</v>
      </c>
      <c r="K402" s="167">
        <v>1</v>
      </c>
      <c r="L402" s="264">
        <v>0</v>
      </c>
      <c r="M402" s="265"/>
      <c r="N402" s="266">
        <f>ROUND(L402*K402,2)</f>
        <v>0</v>
      </c>
      <c r="O402" s="266"/>
      <c r="P402" s="266"/>
      <c r="Q402" s="266"/>
      <c r="R402" s="39"/>
      <c r="T402" s="168" t="s">
        <v>22</v>
      </c>
      <c r="U402" s="46" t="s">
        <v>46</v>
      </c>
      <c r="V402" s="38"/>
      <c r="W402" s="169">
        <f>V402*K402</f>
        <v>0</v>
      </c>
      <c r="X402" s="169">
        <v>0</v>
      </c>
      <c r="Y402" s="169">
        <f>X402*K402</f>
        <v>0</v>
      </c>
      <c r="Z402" s="169">
        <v>0</v>
      </c>
      <c r="AA402" s="170">
        <f>Z402*K402</f>
        <v>0</v>
      </c>
      <c r="AR402" s="21" t="s">
        <v>443</v>
      </c>
      <c r="AT402" s="21" t="s">
        <v>156</v>
      </c>
      <c r="AU402" s="21" t="s">
        <v>134</v>
      </c>
      <c r="AY402" s="21" t="s">
        <v>155</v>
      </c>
      <c r="BE402" s="107">
        <f>IF(U402="základní",N402,0)</f>
        <v>0</v>
      </c>
      <c r="BF402" s="107">
        <f>IF(U402="snížená",N402,0)</f>
        <v>0</v>
      </c>
      <c r="BG402" s="107">
        <f>IF(U402="zákl. přenesená",N402,0)</f>
        <v>0</v>
      </c>
      <c r="BH402" s="107">
        <f>IF(U402="sníž. přenesená",N402,0)</f>
        <v>0</v>
      </c>
      <c r="BI402" s="107">
        <f>IF(U402="nulová",N402,0)</f>
        <v>0</v>
      </c>
      <c r="BJ402" s="21" t="s">
        <v>134</v>
      </c>
      <c r="BK402" s="107">
        <f>ROUND(L402*K402,2)</f>
        <v>0</v>
      </c>
      <c r="BL402" s="21" t="s">
        <v>443</v>
      </c>
      <c r="BM402" s="21" t="s">
        <v>886</v>
      </c>
    </row>
    <row r="403" spans="2:65" s="1" customFormat="1" ht="25.5" customHeight="1">
      <c r="B403" s="37"/>
      <c r="C403" s="164" t="s">
        <v>887</v>
      </c>
      <c r="D403" s="164" t="s">
        <v>156</v>
      </c>
      <c r="E403" s="165" t="s">
        <v>888</v>
      </c>
      <c r="F403" s="263" t="s">
        <v>889</v>
      </c>
      <c r="G403" s="263"/>
      <c r="H403" s="263"/>
      <c r="I403" s="263"/>
      <c r="J403" s="166" t="s">
        <v>159</v>
      </c>
      <c r="K403" s="167">
        <v>1</v>
      </c>
      <c r="L403" s="264">
        <v>0</v>
      </c>
      <c r="M403" s="265"/>
      <c r="N403" s="266">
        <f>ROUND(L403*K403,2)</f>
        <v>0</v>
      </c>
      <c r="O403" s="266"/>
      <c r="P403" s="266"/>
      <c r="Q403" s="266"/>
      <c r="R403" s="39"/>
      <c r="T403" s="168" t="s">
        <v>22</v>
      </c>
      <c r="U403" s="46" t="s">
        <v>46</v>
      </c>
      <c r="V403" s="38"/>
      <c r="W403" s="169">
        <f>V403*K403</f>
        <v>0</v>
      </c>
      <c r="X403" s="169">
        <v>0</v>
      </c>
      <c r="Y403" s="169">
        <f>X403*K403</f>
        <v>0</v>
      </c>
      <c r="Z403" s="169">
        <v>0</v>
      </c>
      <c r="AA403" s="170">
        <f>Z403*K403</f>
        <v>0</v>
      </c>
      <c r="AR403" s="21" t="s">
        <v>443</v>
      </c>
      <c r="AT403" s="21" t="s">
        <v>156</v>
      </c>
      <c r="AU403" s="21" t="s">
        <v>134</v>
      </c>
      <c r="AY403" s="21" t="s">
        <v>155</v>
      </c>
      <c r="BE403" s="107">
        <f>IF(U403="základní",N403,0)</f>
        <v>0</v>
      </c>
      <c r="BF403" s="107">
        <f>IF(U403="snížená",N403,0)</f>
        <v>0</v>
      </c>
      <c r="BG403" s="107">
        <f>IF(U403="zákl. přenesená",N403,0)</f>
        <v>0</v>
      </c>
      <c r="BH403" s="107">
        <f>IF(U403="sníž. přenesená",N403,0)</f>
        <v>0</v>
      </c>
      <c r="BI403" s="107">
        <f>IF(U403="nulová",N403,0)</f>
        <v>0</v>
      </c>
      <c r="BJ403" s="21" t="s">
        <v>134</v>
      </c>
      <c r="BK403" s="107">
        <f>ROUND(L403*K403,2)</f>
        <v>0</v>
      </c>
      <c r="BL403" s="21" t="s">
        <v>443</v>
      </c>
      <c r="BM403" s="21" t="s">
        <v>890</v>
      </c>
    </row>
    <row r="404" spans="2:65" s="1" customFormat="1" ht="16.5" customHeight="1">
      <c r="B404" s="37"/>
      <c r="C404" s="164" t="s">
        <v>891</v>
      </c>
      <c r="D404" s="164" t="s">
        <v>156</v>
      </c>
      <c r="E404" s="165" t="s">
        <v>892</v>
      </c>
      <c r="F404" s="263" t="s">
        <v>893</v>
      </c>
      <c r="G404" s="263"/>
      <c r="H404" s="263"/>
      <c r="I404" s="263"/>
      <c r="J404" s="166" t="s">
        <v>171</v>
      </c>
      <c r="K404" s="167">
        <v>1.5</v>
      </c>
      <c r="L404" s="264">
        <v>0</v>
      </c>
      <c r="M404" s="265"/>
      <c r="N404" s="266">
        <f>ROUND(L404*K404,2)</f>
        <v>0</v>
      </c>
      <c r="O404" s="266"/>
      <c r="P404" s="266"/>
      <c r="Q404" s="266"/>
      <c r="R404" s="39"/>
      <c r="T404" s="168" t="s">
        <v>22</v>
      </c>
      <c r="U404" s="46" t="s">
        <v>46</v>
      </c>
      <c r="V404" s="38"/>
      <c r="W404" s="169">
        <f>V404*K404</f>
        <v>0</v>
      </c>
      <c r="X404" s="169">
        <v>0</v>
      </c>
      <c r="Y404" s="169">
        <f>X404*K404</f>
        <v>0</v>
      </c>
      <c r="Z404" s="169">
        <v>0</v>
      </c>
      <c r="AA404" s="170">
        <f>Z404*K404</f>
        <v>0</v>
      </c>
      <c r="AR404" s="21" t="s">
        <v>443</v>
      </c>
      <c r="AT404" s="21" t="s">
        <v>156</v>
      </c>
      <c r="AU404" s="21" t="s">
        <v>134</v>
      </c>
      <c r="AY404" s="21" t="s">
        <v>155</v>
      </c>
      <c r="BE404" s="107">
        <f>IF(U404="základní",N404,0)</f>
        <v>0</v>
      </c>
      <c r="BF404" s="107">
        <f>IF(U404="snížená",N404,0)</f>
        <v>0</v>
      </c>
      <c r="BG404" s="107">
        <f>IF(U404="zákl. přenesená",N404,0)</f>
        <v>0</v>
      </c>
      <c r="BH404" s="107">
        <f>IF(U404="sníž. přenesená",N404,0)</f>
        <v>0</v>
      </c>
      <c r="BI404" s="107">
        <f>IF(U404="nulová",N404,0)</f>
        <v>0</v>
      </c>
      <c r="BJ404" s="21" t="s">
        <v>134</v>
      </c>
      <c r="BK404" s="107">
        <f>ROUND(L404*K404,2)</f>
        <v>0</v>
      </c>
      <c r="BL404" s="21" t="s">
        <v>443</v>
      </c>
      <c r="BM404" s="21" t="s">
        <v>894</v>
      </c>
    </row>
    <row r="405" spans="2:65" s="1" customFormat="1" ht="25.5" customHeight="1">
      <c r="B405" s="37"/>
      <c r="C405" s="164" t="s">
        <v>895</v>
      </c>
      <c r="D405" s="164" t="s">
        <v>156</v>
      </c>
      <c r="E405" s="165" t="s">
        <v>896</v>
      </c>
      <c r="F405" s="263" t="s">
        <v>897</v>
      </c>
      <c r="G405" s="263"/>
      <c r="H405" s="263"/>
      <c r="I405" s="263"/>
      <c r="J405" s="166" t="s">
        <v>159</v>
      </c>
      <c r="K405" s="167">
        <v>1</v>
      </c>
      <c r="L405" s="264">
        <v>0</v>
      </c>
      <c r="M405" s="265"/>
      <c r="N405" s="266">
        <f>ROUND(L405*K405,2)</f>
        <v>0</v>
      </c>
      <c r="O405" s="266"/>
      <c r="P405" s="266"/>
      <c r="Q405" s="266"/>
      <c r="R405" s="39"/>
      <c r="T405" s="168" t="s">
        <v>22</v>
      </c>
      <c r="U405" s="46" t="s">
        <v>46</v>
      </c>
      <c r="V405" s="38"/>
      <c r="W405" s="169">
        <f>V405*K405</f>
        <v>0</v>
      </c>
      <c r="X405" s="169">
        <v>0</v>
      </c>
      <c r="Y405" s="169">
        <f>X405*K405</f>
        <v>0</v>
      </c>
      <c r="Z405" s="169">
        <v>0</v>
      </c>
      <c r="AA405" s="170">
        <f>Z405*K405</f>
        <v>0</v>
      </c>
      <c r="AR405" s="21" t="s">
        <v>443</v>
      </c>
      <c r="AT405" s="21" t="s">
        <v>156</v>
      </c>
      <c r="AU405" s="21" t="s">
        <v>134</v>
      </c>
      <c r="AY405" s="21" t="s">
        <v>155</v>
      </c>
      <c r="BE405" s="107">
        <f>IF(U405="základní",N405,0)</f>
        <v>0</v>
      </c>
      <c r="BF405" s="107">
        <f>IF(U405="snížená",N405,0)</f>
        <v>0</v>
      </c>
      <c r="BG405" s="107">
        <f>IF(U405="zákl. přenesená",N405,0)</f>
        <v>0</v>
      </c>
      <c r="BH405" s="107">
        <f>IF(U405="sníž. přenesená",N405,0)</f>
        <v>0</v>
      </c>
      <c r="BI405" s="107">
        <f>IF(U405="nulová",N405,0)</f>
        <v>0</v>
      </c>
      <c r="BJ405" s="21" t="s">
        <v>134</v>
      </c>
      <c r="BK405" s="107">
        <f>ROUND(L405*K405,2)</f>
        <v>0</v>
      </c>
      <c r="BL405" s="21" t="s">
        <v>443</v>
      </c>
      <c r="BM405" s="21" t="s">
        <v>898</v>
      </c>
    </row>
    <row r="406" spans="2:63" s="1" customFormat="1" ht="49.95" customHeight="1" hidden="1">
      <c r="B406" s="37"/>
      <c r="C406" s="38"/>
      <c r="D406" s="155" t="s">
        <v>899</v>
      </c>
      <c r="E406" s="38"/>
      <c r="F406" s="38"/>
      <c r="G406" s="38"/>
      <c r="H406" s="38"/>
      <c r="I406" s="38"/>
      <c r="J406" s="38"/>
      <c r="K406" s="38"/>
      <c r="L406" s="38"/>
      <c r="M406" s="38"/>
      <c r="N406" s="286">
        <f>BK406</f>
        <v>0</v>
      </c>
      <c r="O406" s="287"/>
      <c r="P406" s="287"/>
      <c r="Q406" s="287"/>
      <c r="R406" s="39"/>
      <c r="T406" s="144"/>
      <c r="U406" s="58"/>
      <c r="V406" s="58"/>
      <c r="W406" s="58"/>
      <c r="X406" s="58"/>
      <c r="Y406" s="58"/>
      <c r="Z406" s="58"/>
      <c r="AA406" s="60"/>
      <c r="AT406" s="21" t="s">
        <v>78</v>
      </c>
      <c r="AU406" s="21" t="s">
        <v>79</v>
      </c>
      <c r="AY406" s="21" t="s">
        <v>900</v>
      </c>
      <c r="BK406" s="107">
        <v>0</v>
      </c>
    </row>
    <row r="407" spans="2:18" s="1" customFormat="1" ht="6.9" customHeight="1">
      <c r="B407" s="61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3"/>
    </row>
  </sheetData>
  <sheetProtection algorithmName="SHA-512" hashValue="YEYrEIyW9oVW8m/kVzhfx7KqI+1/5RWIju2XONWSj51eUdjRVyy+1bNNJxxhe3Gj7s6JMwwiqIk12SZmCefnQQ==" saltValue="9xvMEKERhBvXdWIMP31S+obbh/ZHXJn4yeaBuQV4Yw5F+4zQj5U5ir399TRnzZSzR65n9LtAAezwQQpxQcYLFg==" spinCount="10" sheet="1" objects="1" scenarios="1" formatColumns="0" formatRows="0"/>
  <mergeCells count="693">
    <mergeCell ref="N355:Q355"/>
    <mergeCell ref="N360:Q360"/>
    <mergeCell ref="N361:Q361"/>
    <mergeCell ref="N401:Q401"/>
    <mergeCell ref="N406:Q406"/>
    <mergeCell ref="H1:K1"/>
    <mergeCell ref="S2:AC2"/>
    <mergeCell ref="F405:I405"/>
    <mergeCell ref="L405:M405"/>
    <mergeCell ref="N405:Q405"/>
    <mergeCell ref="N137:Q137"/>
    <mergeCell ref="N138:Q138"/>
    <mergeCell ref="N139:Q139"/>
    <mergeCell ref="N148:Q148"/>
    <mergeCell ref="N150:Q150"/>
    <mergeCell ref="N175:Q175"/>
    <mergeCell ref="N207:Q207"/>
    <mergeCell ref="N213:Q213"/>
    <mergeCell ref="N214:Q214"/>
    <mergeCell ref="N223:Q223"/>
    <mergeCell ref="N227:Q227"/>
    <mergeCell ref="N238:Q238"/>
    <mergeCell ref="N248:Q248"/>
    <mergeCell ref="N265:Q265"/>
    <mergeCell ref="N272:Q272"/>
    <mergeCell ref="N281:Q281"/>
    <mergeCell ref="N289:Q289"/>
    <mergeCell ref="N293:Q293"/>
    <mergeCell ref="N307:Q307"/>
    <mergeCell ref="N331:Q331"/>
    <mergeCell ref="N339:Q339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56:I356"/>
    <mergeCell ref="L356:M356"/>
    <mergeCell ref="N356:Q356"/>
    <mergeCell ref="F357:I357"/>
    <mergeCell ref="F358:I358"/>
    <mergeCell ref="L358:M358"/>
    <mergeCell ref="N358:Q358"/>
    <mergeCell ref="F359:I359"/>
    <mergeCell ref="L359:M359"/>
    <mergeCell ref="N359:Q359"/>
    <mergeCell ref="F348:I348"/>
    <mergeCell ref="F349:I349"/>
    <mergeCell ref="L349:M349"/>
    <mergeCell ref="N349:Q349"/>
    <mergeCell ref="F350:I350"/>
    <mergeCell ref="F351:I351"/>
    <mergeCell ref="F352:I352"/>
    <mergeCell ref="F353:I353"/>
    <mergeCell ref="F354:I354"/>
    <mergeCell ref="F343:I343"/>
    <mergeCell ref="L343:M343"/>
    <mergeCell ref="N343:Q343"/>
    <mergeCell ref="F344:I344"/>
    <mergeCell ref="F345:I345"/>
    <mergeCell ref="F346:I346"/>
    <mergeCell ref="F347:I347"/>
    <mergeCell ref="L347:M347"/>
    <mergeCell ref="N347:Q347"/>
    <mergeCell ref="F337:I337"/>
    <mergeCell ref="F338:I338"/>
    <mergeCell ref="L338:M338"/>
    <mergeCell ref="N338:Q338"/>
    <mergeCell ref="F340:I340"/>
    <mergeCell ref="L340:M340"/>
    <mergeCell ref="N340:Q340"/>
    <mergeCell ref="F341:I341"/>
    <mergeCell ref="F342:I342"/>
    <mergeCell ref="L342:M342"/>
    <mergeCell ref="N342:Q342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36:I336"/>
    <mergeCell ref="F326:I326"/>
    <mergeCell ref="F327:I327"/>
    <mergeCell ref="F328:I328"/>
    <mergeCell ref="F329:I329"/>
    <mergeCell ref="L329:M329"/>
    <mergeCell ref="N329:Q329"/>
    <mergeCell ref="F330:I330"/>
    <mergeCell ref="L330:M330"/>
    <mergeCell ref="N330:Q330"/>
    <mergeCell ref="F319:I319"/>
    <mergeCell ref="F320:I320"/>
    <mergeCell ref="L320:M320"/>
    <mergeCell ref="N320:Q320"/>
    <mergeCell ref="F321:I321"/>
    <mergeCell ref="F322:I322"/>
    <mergeCell ref="F323:I323"/>
    <mergeCell ref="F324:I324"/>
    <mergeCell ref="F325:I325"/>
    <mergeCell ref="L325:M325"/>
    <mergeCell ref="N325:Q325"/>
    <mergeCell ref="F314:I314"/>
    <mergeCell ref="L314:M314"/>
    <mergeCell ref="N314:Q314"/>
    <mergeCell ref="F315:I315"/>
    <mergeCell ref="L315:M315"/>
    <mergeCell ref="N315:Q315"/>
    <mergeCell ref="F316:I316"/>
    <mergeCell ref="F317:I317"/>
    <mergeCell ref="F318:I318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L313:M313"/>
    <mergeCell ref="N313:Q31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0:I300"/>
    <mergeCell ref="L300:M300"/>
    <mergeCell ref="N300:Q300"/>
    <mergeCell ref="F301:I301"/>
    <mergeCell ref="F302:I302"/>
    <mergeCell ref="L302:M302"/>
    <mergeCell ref="N302:Q302"/>
    <mergeCell ref="F303:I303"/>
    <mergeCell ref="L303:M303"/>
    <mergeCell ref="N303:Q303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L299:M299"/>
    <mergeCell ref="N299:Q299"/>
    <mergeCell ref="F288:I288"/>
    <mergeCell ref="L288:M288"/>
    <mergeCell ref="N288:Q288"/>
    <mergeCell ref="F290:I290"/>
    <mergeCell ref="L290:M290"/>
    <mergeCell ref="N290:Q290"/>
    <mergeCell ref="F291:I291"/>
    <mergeCell ref="F292:I292"/>
    <mergeCell ref="L292:M292"/>
    <mergeCell ref="N292:Q292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0:I280"/>
    <mergeCell ref="L280:M280"/>
    <mergeCell ref="N280:Q280"/>
    <mergeCell ref="F282:I282"/>
    <mergeCell ref="L282:M282"/>
    <mergeCell ref="N282:Q282"/>
    <mergeCell ref="F283:I283"/>
    <mergeCell ref="F284:I284"/>
    <mergeCell ref="L284:M284"/>
    <mergeCell ref="N284:Q284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69:I269"/>
    <mergeCell ref="F270:I270"/>
    <mergeCell ref="L270:M270"/>
    <mergeCell ref="N270:Q270"/>
    <mergeCell ref="F271:I271"/>
    <mergeCell ref="L271:M271"/>
    <mergeCell ref="N271:Q271"/>
    <mergeCell ref="F273:I273"/>
    <mergeCell ref="L273:M273"/>
    <mergeCell ref="N273:Q273"/>
    <mergeCell ref="F264:I264"/>
    <mergeCell ref="L264:M264"/>
    <mergeCell ref="N264:Q264"/>
    <mergeCell ref="F266:I266"/>
    <mergeCell ref="L266:M266"/>
    <mergeCell ref="N266:Q266"/>
    <mergeCell ref="F267:I267"/>
    <mergeCell ref="F268:I268"/>
    <mergeCell ref="L268:M268"/>
    <mergeCell ref="N268:Q268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4:I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2:I222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L221:M221"/>
    <mergeCell ref="N221:Q221"/>
    <mergeCell ref="F211:I211"/>
    <mergeCell ref="L211:M211"/>
    <mergeCell ref="N211:Q211"/>
    <mergeCell ref="F212:I212"/>
    <mergeCell ref="L212:M212"/>
    <mergeCell ref="N212:Q212"/>
    <mergeCell ref="F215:I215"/>
    <mergeCell ref="L215:M215"/>
    <mergeCell ref="N215:Q215"/>
    <mergeCell ref="F206:I206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88:I188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L173:M173"/>
    <mergeCell ref="N173:Q173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46:I146"/>
    <mergeCell ref="L146:M146"/>
    <mergeCell ref="N146:Q146"/>
    <mergeCell ref="F147:I147"/>
    <mergeCell ref="F149:I149"/>
    <mergeCell ref="L149:M149"/>
    <mergeCell ref="N149:Q149"/>
    <mergeCell ref="F151:I151"/>
    <mergeCell ref="L151:M151"/>
    <mergeCell ref="N151:Q151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Jandová</cp:lastModifiedBy>
  <dcterms:created xsi:type="dcterms:W3CDTF">2018-07-11T14:38:22Z</dcterms:created>
  <dcterms:modified xsi:type="dcterms:W3CDTF">2018-07-11T14:39:54Z</dcterms:modified>
  <cp:category/>
  <cp:version/>
  <cp:contentType/>
  <cp:contentStatus/>
</cp:coreProperties>
</file>