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byt...'!$135:$135</definedName>
    <definedName name="_xlnm.Print_Titles" localSheetId="0">'Rekapitulace stavby'!$85:$85</definedName>
    <definedName name="_xlnm.Print_Area" localSheetId="1">'Byt - Stavební úpravy byt...'!$C$4:$Q$70,'Byt - Stavební úpravy byt...'!$C$76:$Q$120,'Byt - Stavební úpravy byt...'!$C$126:$Q$412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2" i="2" l="1"/>
  <c r="AY88" i="1"/>
  <c r="AX88" i="1"/>
  <c r="BI411" i="2"/>
  <c r="BH411" i="2"/>
  <c r="BG411" i="2"/>
  <c r="BE411" i="2"/>
  <c r="AA411" i="2"/>
  <c r="Y411" i="2"/>
  <c r="W411" i="2"/>
  <c r="BK411" i="2"/>
  <c r="N411" i="2"/>
  <c r="BF411" i="2" s="1"/>
  <c r="BI410" i="2"/>
  <c r="BH410" i="2"/>
  <c r="BG410" i="2"/>
  <c r="BE410" i="2"/>
  <c r="AA410" i="2"/>
  <c r="Y410" i="2"/>
  <c r="W410" i="2"/>
  <c r="W407" i="2" s="1"/>
  <c r="BK410" i="2"/>
  <c r="N410" i="2"/>
  <c r="BF410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Y407" i="2" s="1"/>
  <c r="W408" i="2"/>
  <c r="BK408" i="2"/>
  <c r="BK407" i="2" s="1"/>
  <c r="N407" i="2" s="1"/>
  <c r="N110" i="2" s="1"/>
  <c r="N408" i="2"/>
  <c r="BF408" i="2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W370" i="2"/>
  <c r="BK370" i="2"/>
  <c r="N370" i="2"/>
  <c r="BF370" i="2"/>
  <c r="BI369" i="2"/>
  <c r="BH369" i="2"/>
  <c r="BG369" i="2"/>
  <c r="BE369" i="2"/>
  <c r="AA369" i="2"/>
  <c r="Y369" i="2"/>
  <c r="W369" i="2"/>
  <c r="BK369" i="2"/>
  <c r="N369" i="2"/>
  <c r="BF369" i="2" s="1"/>
  <c r="BI368" i="2"/>
  <c r="BH368" i="2"/>
  <c r="BG368" i="2"/>
  <c r="BE368" i="2"/>
  <c r="AA368" i="2"/>
  <c r="Y368" i="2"/>
  <c r="Y367" i="2" s="1"/>
  <c r="Y366" i="2" s="1"/>
  <c r="W368" i="2"/>
  <c r="BK368" i="2"/>
  <c r="BK367" i="2"/>
  <c r="N368" i="2"/>
  <c r="BF368" i="2" s="1"/>
  <c r="BI364" i="2"/>
  <c r="BH364" i="2"/>
  <c r="BG364" i="2"/>
  <c r="BE364" i="2"/>
  <c r="AA364" i="2"/>
  <c r="Y364" i="2"/>
  <c r="W364" i="2"/>
  <c r="BK364" i="2"/>
  <c r="N364" i="2"/>
  <c r="BF364" i="2" s="1"/>
  <c r="BI362" i="2"/>
  <c r="BH362" i="2"/>
  <c r="BG362" i="2"/>
  <c r="BE362" i="2"/>
  <c r="AA362" i="2"/>
  <c r="Y362" i="2"/>
  <c r="W362" i="2"/>
  <c r="BK362" i="2"/>
  <c r="N362" i="2"/>
  <c r="BF362" i="2"/>
  <c r="BI358" i="2"/>
  <c r="BH358" i="2"/>
  <c r="BG358" i="2"/>
  <c r="BE358" i="2"/>
  <c r="AA358" i="2"/>
  <c r="Y358" i="2"/>
  <c r="W358" i="2"/>
  <c r="BK358" i="2"/>
  <c r="N358" i="2"/>
  <c r="BF358" i="2" s="1"/>
  <c r="BI357" i="2"/>
  <c r="BH357" i="2"/>
  <c r="BG357" i="2"/>
  <c r="BE357" i="2"/>
  <c r="AA357" i="2"/>
  <c r="Y357" i="2"/>
  <c r="W357" i="2"/>
  <c r="BK357" i="2"/>
  <c r="N357" i="2"/>
  <c r="BF357" i="2"/>
  <c r="BI355" i="2"/>
  <c r="BH355" i="2"/>
  <c r="BG355" i="2"/>
  <c r="BE355" i="2"/>
  <c r="AA355" i="2"/>
  <c r="Y355" i="2"/>
  <c r="W355" i="2"/>
  <c r="BK355" i="2"/>
  <c r="N355" i="2"/>
  <c r="BF355" i="2" s="1"/>
  <c r="BI350" i="2"/>
  <c r="BH350" i="2"/>
  <c r="BG350" i="2"/>
  <c r="BE350" i="2"/>
  <c r="AA350" i="2"/>
  <c r="Y350" i="2"/>
  <c r="W350" i="2"/>
  <c r="BK350" i="2"/>
  <c r="N350" i="2"/>
  <c r="BF350" i="2"/>
  <c r="BI344" i="2"/>
  <c r="BH344" i="2"/>
  <c r="BG344" i="2"/>
  <c r="BE344" i="2"/>
  <c r="AA344" i="2"/>
  <c r="Y344" i="2"/>
  <c r="Y343" i="2"/>
  <c r="W344" i="2"/>
  <c r="BK344" i="2"/>
  <c r="BK343" i="2"/>
  <c r="N343" i="2"/>
  <c r="N107" i="2" s="1"/>
  <c r="N344" i="2"/>
  <c r="BF344" i="2" s="1"/>
  <c r="BI342" i="2"/>
  <c r="BH342" i="2"/>
  <c r="BG342" i="2"/>
  <c r="BE342" i="2"/>
  <c r="AA342" i="2"/>
  <c r="Y342" i="2"/>
  <c r="W342" i="2"/>
  <c r="BK342" i="2"/>
  <c r="N342" i="2"/>
  <c r="BF342" i="2" s="1"/>
  <c r="BI339" i="2"/>
  <c r="BH339" i="2"/>
  <c r="BG339" i="2"/>
  <c r="BE339" i="2"/>
  <c r="AA339" i="2"/>
  <c r="Y339" i="2"/>
  <c r="W339" i="2"/>
  <c r="BK339" i="2"/>
  <c r="N339" i="2"/>
  <c r="BF339" i="2"/>
  <c r="BI336" i="2"/>
  <c r="BH336" i="2"/>
  <c r="BG336" i="2"/>
  <c r="BE336" i="2"/>
  <c r="AA336" i="2"/>
  <c r="Y336" i="2"/>
  <c r="Y335" i="2"/>
  <c r="W336" i="2"/>
  <c r="BK336" i="2"/>
  <c r="BK335" i="2"/>
  <c r="N335" i="2"/>
  <c r="N106" i="2" s="1"/>
  <c r="N336" i="2"/>
  <c r="BF336" i="2" s="1"/>
  <c r="BI334" i="2"/>
  <c r="BH334" i="2"/>
  <c r="BG334" i="2"/>
  <c r="BE334" i="2"/>
  <c r="AA334" i="2"/>
  <c r="Y334" i="2"/>
  <c r="W334" i="2"/>
  <c r="BK334" i="2"/>
  <c r="N334" i="2"/>
  <c r="BF334" i="2" s="1"/>
  <c r="BI333" i="2"/>
  <c r="BH333" i="2"/>
  <c r="BG333" i="2"/>
  <c r="BE333" i="2"/>
  <c r="AA333" i="2"/>
  <c r="Y333" i="2"/>
  <c r="W333" i="2"/>
  <c r="BK333" i="2"/>
  <c r="N333" i="2"/>
  <c r="BF333" i="2"/>
  <c r="BI329" i="2"/>
  <c r="BH329" i="2"/>
  <c r="BG329" i="2"/>
  <c r="BE329" i="2"/>
  <c r="AA329" i="2"/>
  <c r="Y329" i="2"/>
  <c r="W329" i="2"/>
  <c r="BK329" i="2"/>
  <c r="N329" i="2"/>
  <c r="BF329" i="2" s="1"/>
  <c r="BI324" i="2"/>
  <c r="BH324" i="2"/>
  <c r="BG324" i="2"/>
  <c r="BE324" i="2"/>
  <c r="AA324" i="2"/>
  <c r="Y324" i="2"/>
  <c r="W324" i="2"/>
  <c r="BK324" i="2"/>
  <c r="N324" i="2"/>
  <c r="BF324" i="2"/>
  <c r="BI319" i="2"/>
  <c r="BH319" i="2"/>
  <c r="BG319" i="2"/>
  <c r="BE319" i="2"/>
  <c r="AA319" i="2"/>
  <c r="Y319" i="2"/>
  <c r="W319" i="2"/>
  <c r="BK319" i="2"/>
  <c r="N319" i="2"/>
  <c r="BF319" i="2" s="1"/>
  <c r="BI318" i="2"/>
  <c r="BH318" i="2"/>
  <c r="BG318" i="2"/>
  <c r="BE318" i="2"/>
  <c r="AA318" i="2"/>
  <c r="Y318" i="2"/>
  <c r="W318" i="2"/>
  <c r="BK318" i="2"/>
  <c r="N318" i="2"/>
  <c r="BF318" i="2"/>
  <c r="BI317" i="2"/>
  <c r="BH317" i="2"/>
  <c r="BG317" i="2"/>
  <c r="BE317" i="2"/>
  <c r="AA317" i="2"/>
  <c r="Y317" i="2"/>
  <c r="W317" i="2"/>
  <c r="BK317" i="2"/>
  <c r="N317" i="2"/>
  <c r="BF317" i="2" s="1"/>
  <c r="BI312" i="2"/>
  <c r="BH312" i="2"/>
  <c r="BG312" i="2"/>
  <c r="BE312" i="2"/>
  <c r="AA312" i="2"/>
  <c r="Y312" i="2"/>
  <c r="Y311" i="2" s="1"/>
  <c r="W312" i="2"/>
  <c r="BK312" i="2"/>
  <c r="BK311" i="2" s="1"/>
  <c r="N311" i="2" s="1"/>
  <c r="N105" i="2" s="1"/>
  <c r="N312" i="2"/>
  <c r="BF312" i="2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298" i="2"/>
  <c r="BH298" i="2"/>
  <c r="BG298" i="2"/>
  <c r="BE298" i="2"/>
  <c r="AA298" i="2"/>
  <c r="Y298" i="2"/>
  <c r="Y297" i="2"/>
  <c r="W298" i="2"/>
  <c r="W297" i="2" s="1"/>
  <c r="BK298" i="2"/>
  <c r="BK297" i="2"/>
  <c r="N297" i="2"/>
  <c r="N104" i="2" s="1"/>
  <c r="N298" i="2"/>
  <c r="BF298" i="2" s="1"/>
  <c r="BI296" i="2"/>
  <c r="BH296" i="2"/>
  <c r="BG296" i="2"/>
  <c r="BE296" i="2"/>
  <c r="AA296" i="2"/>
  <c r="AA293" i="2" s="1"/>
  <c r="Y296" i="2"/>
  <c r="W296" i="2"/>
  <c r="BK296" i="2"/>
  <c r="N296" i="2"/>
  <c r="BF296" i="2" s="1"/>
  <c r="BI294" i="2"/>
  <c r="BH294" i="2"/>
  <c r="BG294" i="2"/>
  <c r="BE294" i="2"/>
  <c r="AA294" i="2"/>
  <c r="Y294" i="2"/>
  <c r="Y293" i="2" s="1"/>
  <c r="W294" i="2"/>
  <c r="W293" i="2"/>
  <c r="BK294" i="2"/>
  <c r="BK293" i="2" s="1"/>
  <c r="N293" i="2" s="1"/>
  <c r="N103" i="2" s="1"/>
  <c r="N294" i="2"/>
  <c r="BF294" i="2"/>
  <c r="BI292" i="2"/>
  <c r="BH292" i="2"/>
  <c r="BG292" i="2"/>
  <c r="BE292" i="2"/>
  <c r="AA292" i="2"/>
  <c r="Y292" i="2"/>
  <c r="W292" i="2"/>
  <c r="BK292" i="2"/>
  <c r="N292" i="2"/>
  <c r="BF292" i="2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/>
  <c r="BI289" i="2"/>
  <c r="BH289" i="2"/>
  <c r="BG289" i="2"/>
  <c r="BE289" i="2"/>
  <c r="AA289" i="2"/>
  <c r="Y289" i="2"/>
  <c r="W289" i="2"/>
  <c r="BK289" i="2"/>
  <c r="N289" i="2"/>
  <c r="BF289" i="2" s="1"/>
  <c r="BI288" i="2"/>
  <c r="BH288" i="2"/>
  <c r="BG288" i="2"/>
  <c r="BE288" i="2"/>
  <c r="AA288" i="2"/>
  <c r="Y288" i="2"/>
  <c r="W288" i="2"/>
  <c r="BK288" i="2"/>
  <c r="N288" i="2"/>
  <c r="BF288" i="2"/>
  <c r="BI286" i="2"/>
  <c r="BH286" i="2"/>
  <c r="BG286" i="2"/>
  <c r="BE286" i="2"/>
  <c r="AA286" i="2"/>
  <c r="Y286" i="2"/>
  <c r="Y285" i="2"/>
  <c r="W286" i="2"/>
  <c r="W285" i="2" s="1"/>
  <c r="BK286" i="2"/>
  <c r="BK285" i="2"/>
  <c r="N285" i="2"/>
  <c r="N102" i="2" s="1"/>
  <c r="N286" i="2"/>
  <c r="BF286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Y273" i="2" s="1"/>
  <c r="W275" i="2"/>
  <c r="BK275" i="2"/>
  <c r="N275" i="2"/>
  <c r="BF275" i="2"/>
  <c r="BI274" i="2"/>
  <c r="BH274" i="2"/>
  <c r="BG274" i="2"/>
  <c r="BE274" i="2"/>
  <c r="AA274" i="2"/>
  <c r="AA273" i="2" s="1"/>
  <c r="Y274" i="2"/>
  <c r="W274" i="2"/>
  <c r="BK274" i="2"/>
  <c r="BK273" i="2"/>
  <c r="N273" i="2" s="1"/>
  <c r="N101" i="2" s="1"/>
  <c r="N274" i="2"/>
  <c r="BF274" i="2" s="1"/>
  <c r="BI272" i="2"/>
  <c r="BH272" i="2"/>
  <c r="BG272" i="2"/>
  <c r="BE272" i="2"/>
  <c r="AA272" i="2"/>
  <c r="Y272" i="2"/>
  <c r="W272" i="2"/>
  <c r="BK272" i="2"/>
  <c r="N272" i="2"/>
  <c r="BF272" i="2" s="1"/>
  <c r="BI271" i="2"/>
  <c r="BH271" i="2"/>
  <c r="BG271" i="2"/>
  <c r="BE271" i="2"/>
  <c r="AA271" i="2"/>
  <c r="Y271" i="2"/>
  <c r="W271" i="2"/>
  <c r="W266" i="2" s="1"/>
  <c r="BK271" i="2"/>
  <c r="N271" i="2"/>
  <c r="BF271" i="2"/>
  <c r="BI269" i="2"/>
  <c r="BH269" i="2"/>
  <c r="BG269" i="2"/>
  <c r="BE269" i="2"/>
  <c r="AA269" i="2"/>
  <c r="AA266" i="2" s="1"/>
  <c r="Y269" i="2"/>
  <c r="W269" i="2"/>
  <c r="BK269" i="2"/>
  <c r="N269" i="2"/>
  <c r="BF269" i="2" s="1"/>
  <c r="BI267" i="2"/>
  <c r="BH267" i="2"/>
  <c r="BG267" i="2"/>
  <c r="BE267" i="2"/>
  <c r="AA267" i="2"/>
  <c r="Y267" i="2"/>
  <c r="Y266" i="2" s="1"/>
  <c r="W267" i="2"/>
  <c r="BK267" i="2"/>
  <c r="N267" i="2"/>
  <c r="BF267" i="2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BK249" i="2" s="1"/>
  <c r="N249" i="2" s="1"/>
  <c r="N99" i="2" s="1"/>
  <c r="N252" i="2"/>
  <c r="BF252" i="2" s="1"/>
  <c r="BI251" i="2"/>
  <c r="BH251" i="2"/>
  <c r="BG251" i="2"/>
  <c r="BE251" i="2"/>
  <c r="AA251" i="2"/>
  <c r="Y251" i="2"/>
  <c r="Y249" i="2" s="1"/>
  <c r="W251" i="2"/>
  <c r="BK251" i="2"/>
  <c r="N251" i="2"/>
  <c r="BF251" i="2"/>
  <c r="BI250" i="2"/>
  <c r="BH250" i="2"/>
  <c r="BG250" i="2"/>
  <c r="BE250" i="2"/>
  <c r="AA250" i="2"/>
  <c r="AA249" i="2" s="1"/>
  <c r="Y250" i="2"/>
  <c r="W250" i="2"/>
  <c r="BK250" i="2"/>
  <c r="N250" i="2"/>
  <c r="BF250" i="2" s="1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BK239" i="2" s="1"/>
  <c r="N239" i="2" s="1"/>
  <c r="N98" i="2" s="1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Y239" i="2" s="1"/>
  <c r="W241" i="2"/>
  <c r="BK241" i="2"/>
  <c r="N241" i="2"/>
  <c r="BF241" i="2"/>
  <c r="BI240" i="2"/>
  <c r="BH240" i="2"/>
  <c r="BG240" i="2"/>
  <c r="BE240" i="2"/>
  <c r="AA240" i="2"/>
  <c r="Y240" i="2"/>
  <c r="W240" i="2"/>
  <c r="W239" i="2" s="1"/>
  <c r="BK240" i="2"/>
  <c r="N240" i="2"/>
  <c r="BF240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Y228" i="2" s="1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BK228" i="2" s="1"/>
  <c r="N228" i="2" s="1"/>
  <c r="N97" i="2" s="1"/>
  <c r="N230" i="2"/>
  <c r="BF230" i="2"/>
  <c r="BI229" i="2"/>
  <c r="BH229" i="2"/>
  <c r="BG229" i="2"/>
  <c r="BE229" i="2"/>
  <c r="AA229" i="2"/>
  <c r="AA228" i="2"/>
  <c r="Y229" i="2"/>
  <c r="W229" i="2"/>
  <c r="W228" i="2"/>
  <c r="BK229" i="2"/>
  <c r="N229" i="2"/>
  <c r="BF229" i="2" s="1"/>
  <c r="BI227" i="2"/>
  <c r="BH227" i="2"/>
  <c r="BG227" i="2"/>
  <c r="BE227" i="2"/>
  <c r="AA227" i="2"/>
  <c r="Y227" i="2"/>
  <c r="Y224" i="2" s="1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BK224" i="2" s="1"/>
  <c r="N224" i="2" s="1"/>
  <c r="N96" i="2" s="1"/>
  <c r="N226" i="2"/>
  <c r="BF226" i="2"/>
  <c r="BI225" i="2"/>
  <c r="BH225" i="2"/>
  <c r="BG225" i="2"/>
  <c r="BE225" i="2"/>
  <c r="AA225" i="2"/>
  <c r="AA224" i="2"/>
  <c r="Y225" i="2"/>
  <c r="W225" i="2"/>
  <c r="W224" i="2"/>
  <c r="BK225" i="2"/>
  <c r="N225" i="2"/>
  <c r="BF225" i="2" s="1"/>
  <c r="BI222" i="2"/>
  <c r="BH222" i="2"/>
  <c r="BG222" i="2"/>
  <c r="BE222" i="2"/>
  <c r="AA222" i="2"/>
  <c r="Y222" i="2"/>
  <c r="W222" i="2"/>
  <c r="BK222" i="2"/>
  <c r="N222" i="2"/>
  <c r="BF222" i="2"/>
  <c r="BI218" i="2"/>
  <c r="BH218" i="2"/>
  <c r="BG218" i="2"/>
  <c r="BE218" i="2"/>
  <c r="AA218" i="2"/>
  <c r="Y218" i="2"/>
  <c r="W218" i="2"/>
  <c r="BK218" i="2"/>
  <c r="N218" i="2"/>
  <c r="BF218" i="2"/>
  <c r="BI216" i="2"/>
  <c r="BH216" i="2"/>
  <c r="BG216" i="2"/>
  <c r="BE216" i="2"/>
  <c r="AA216" i="2"/>
  <c r="AA215" i="2"/>
  <c r="Y216" i="2"/>
  <c r="Y215" i="2"/>
  <c r="Y214" i="2" s="1"/>
  <c r="W216" i="2"/>
  <c r="W215" i="2"/>
  <c r="BK216" i="2"/>
  <c r="N216" i="2"/>
  <c r="BF216" i="2"/>
  <c r="BI213" i="2"/>
  <c r="BH213" i="2"/>
  <c r="BG213" i="2"/>
  <c r="BE213" i="2"/>
  <c r="AA213" i="2"/>
  <c r="Y213" i="2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W208" i="2" s="1"/>
  <c r="BK211" i="2"/>
  <c r="N211" i="2"/>
  <c r="BF211" i="2"/>
  <c r="BI210" i="2"/>
  <c r="BH210" i="2"/>
  <c r="BG210" i="2"/>
  <c r="BE210" i="2"/>
  <c r="AA210" i="2"/>
  <c r="AA208" i="2" s="1"/>
  <c r="Y210" i="2"/>
  <c r="W210" i="2"/>
  <c r="BK210" i="2"/>
  <c r="N210" i="2"/>
  <c r="BF210" i="2"/>
  <c r="BI209" i="2"/>
  <c r="BH209" i="2"/>
  <c r="BG209" i="2"/>
  <c r="BE209" i="2"/>
  <c r="AA209" i="2"/>
  <c r="Y209" i="2"/>
  <c r="Y208" i="2"/>
  <c r="W209" i="2"/>
  <c r="BK209" i="2"/>
  <c r="BK208" i="2"/>
  <c r="N208" i="2" s="1"/>
  <c r="N93" i="2" s="1"/>
  <c r="N209" i="2"/>
  <c r="BF209" i="2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/>
  <c r="BI204" i="2"/>
  <c r="BH204" i="2"/>
  <c r="BG204" i="2"/>
  <c r="BE204" i="2"/>
  <c r="AA204" i="2"/>
  <c r="Y204" i="2"/>
  <c r="W204" i="2"/>
  <c r="BK204" i="2"/>
  <c r="N204" i="2"/>
  <c r="BF204" i="2"/>
  <c r="BI202" i="2"/>
  <c r="BH202" i="2"/>
  <c r="BG202" i="2"/>
  <c r="BE202" i="2"/>
  <c r="AA202" i="2"/>
  <c r="Y202" i="2"/>
  <c r="W202" i="2"/>
  <c r="BK202" i="2"/>
  <c r="N202" i="2"/>
  <c r="BF202" i="2"/>
  <c r="BI200" i="2"/>
  <c r="BH200" i="2"/>
  <c r="BG200" i="2"/>
  <c r="BE200" i="2"/>
  <c r="AA200" i="2"/>
  <c r="Y200" i="2"/>
  <c r="W200" i="2"/>
  <c r="BK200" i="2"/>
  <c r="N200" i="2"/>
  <c r="BF200" i="2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Y196" i="2"/>
  <c r="W196" i="2"/>
  <c r="BK196" i="2"/>
  <c r="N196" i="2"/>
  <c r="BF196" i="2"/>
  <c r="BI194" i="2"/>
  <c r="BH194" i="2"/>
  <c r="BG194" i="2"/>
  <c r="BE194" i="2"/>
  <c r="AA194" i="2"/>
  <c r="Y194" i="2"/>
  <c r="W194" i="2"/>
  <c r="BK194" i="2"/>
  <c r="N194" i="2"/>
  <c r="BF194" i="2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Y176" i="2" s="1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BK176" i="2" s="1"/>
  <c r="N176" i="2" s="1"/>
  <c r="N92" i="2" s="1"/>
  <c r="N178" i="2"/>
  <c r="BF178" i="2"/>
  <c r="BI177" i="2"/>
  <c r="BH177" i="2"/>
  <c r="BG177" i="2"/>
  <c r="BE177" i="2"/>
  <c r="AA177" i="2"/>
  <c r="AA176" i="2"/>
  <c r="Y177" i="2"/>
  <c r="W177" i="2"/>
  <c r="W176" i="2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69" i="2"/>
  <c r="BH169" i="2"/>
  <c r="BG169" i="2"/>
  <c r="BE169" i="2"/>
  <c r="AA169" i="2"/>
  <c r="Y169" i="2"/>
  <c r="W169" i="2"/>
  <c r="BK169" i="2"/>
  <c r="N169" i="2"/>
  <c r="BF169" i="2"/>
  <c r="BI162" i="2"/>
  <c r="BH162" i="2"/>
  <c r="BG162" i="2"/>
  <c r="BE162" i="2"/>
  <c r="AA162" i="2"/>
  <c r="Y162" i="2"/>
  <c r="W162" i="2"/>
  <c r="BK162" i="2"/>
  <c r="N162" i="2"/>
  <c r="BF162" i="2"/>
  <c r="BI160" i="2"/>
  <c r="BH160" i="2"/>
  <c r="BG160" i="2"/>
  <c r="BE160" i="2"/>
  <c r="AA160" i="2"/>
  <c r="Y160" i="2"/>
  <c r="W160" i="2"/>
  <c r="BK160" i="2"/>
  <c r="N160" i="2"/>
  <c r="BF160" i="2"/>
  <c r="BI156" i="2"/>
  <c r="BH156" i="2"/>
  <c r="BG156" i="2"/>
  <c r="BE156" i="2"/>
  <c r="AA156" i="2"/>
  <c r="Y156" i="2"/>
  <c r="W156" i="2"/>
  <c r="BK156" i="2"/>
  <c r="N156" i="2"/>
  <c r="BF156" i="2"/>
  <c r="BI154" i="2"/>
  <c r="BH154" i="2"/>
  <c r="BG154" i="2"/>
  <c r="BE154" i="2"/>
  <c r="AA154" i="2"/>
  <c r="Y154" i="2"/>
  <c r="W154" i="2"/>
  <c r="W149" i="2" s="1"/>
  <c r="BK154" i="2"/>
  <c r="N154" i="2"/>
  <c r="BF154" i="2"/>
  <c r="BI152" i="2"/>
  <c r="BH152" i="2"/>
  <c r="BG152" i="2"/>
  <c r="BE152" i="2"/>
  <c r="AA152" i="2"/>
  <c r="AA149" i="2" s="1"/>
  <c r="Y152" i="2"/>
  <c r="W152" i="2"/>
  <c r="BK152" i="2"/>
  <c r="N152" i="2"/>
  <c r="BF152" i="2"/>
  <c r="BI150" i="2"/>
  <c r="BH150" i="2"/>
  <c r="BG150" i="2"/>
  <c r="BE150" i="2"/>
  <c r="AA150" i="2"/>
  <c r="Y150" i="2"/>
  <c r="Y149" i="2"/>
  <c r="W150" i="2"/>
  <c r="BK150" i="2"/>
  <c r="BK149" i="2"/>
  <c r="N149" i="2" s="1"/>
  <c r="N91" i="2" s="1"/>
  <c r="N150" i="2"/>
  <c r="BF150" i="2"/>
  <c r="BI148" i="2"/>
  <c r="BH148" i="2"/>
  <c r="BG148" i="2"/>
  <c r="BE148" i="2"/>
  <c r="AA148" i="2"/>
  <c r="AA147" i="2"/>
  <c r="Y148" i="2"/>
  <c r="Y147" i="2"/>
  <c r="W148" i="2"/>
  <c r="W147" i="2"/>
  <c r="BK148" i="2"/>
  <c r="BK147" i="2"/>
  <c r="N147" i="2" s="1"/>
  <c r="N90" i="2" s="1"/>
  <c r="N148" i="2"/>
  <c r="BF148" i="2"/>
  <c r="BI145" i="2"/>
  <c r="BH145" i="2"/>
  <c r="BG145" i="2"/>
  <c r="BE145" i="2"/>
  <c r="AA145" i="2"/>
  <c r="Y145" i="2"/>
  <c r="W145" i="2"/>
  <c r="BK145" i="2"/>
  <c r="N145" i="2"/>
  <c r="BF145" i="2"/>
  <c r="BI142" i="2"/>
  <c r="BH142" i="2"/>
  <c r="BG142" i="2"/>
  <c r="BE142" i="2"/>
  <c r="AA142" i="2"/>
  <c r="Y142" i="2"/>
  <c r="W142" i="2"/>
  <c r="BK142" i="2"/>
  <c r="N142" i="2"/>
  <c r="BF142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AA138" i="2"/>
  <c r="AA137" i="2" s="1"/>
  <c r="Y139" i="2"/>
  <c r="Y138" i="2"/>
  <c r="Y137" i="2" s="1"/>
  <c r="Y136" i="2" s="1"/>
  <c r="W139" i="2"/>
  <c r="W138" i="2"/>
  <c r="W137" i="2" s="1"/>
  <c r="BK139" i="2"/>
  <c r="BK138" i="2" s="1"/>
  <c r="N139" i="2"/>
  <c r="BF139" i="2" s="1"/>
  <c r="M133" i="2"/>
  <c r="M132" i="2"/>
  <c r="F132" i="2"/>
  <c r="F130" i="2"/>
  <c r="F128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H34" i="2" s="1"/>
  <c r="BC88" i="1" s="1"/>
  <c r="BC87" i="1" s="1"/>
  <c r="BG115" i="2"/>
  <c r="BE115" i="2"/>
  <c r="BI114" i="2"/>
  <c r="BH114" i="2"/>
  <c r="BG114" i="2"/>
  <c r="H33" i="2" s="1"/>
  <c r="BB88" i="1" s="1"/>
  <c r="BB87" i="1" s="1"/>
  <c r="BE114" i="2"/>
  <c r="BI113" i="2"/>
  <c r="H35" i="2"/>
  <c r="BD88" i="1" s="1"/>
  <c r="BD87" i="1" s="1"/>
  <c r="W35" i="1" s="1"/>
  <c r="BH113" i="2"/>
  <c r="BG113" i="2"/>
  <c r="BE113" i="2"/>
  <c r="M31" i="2" s="1"/>
  <c r="AV88" i="1" s="1"/>
  <c r="M83" i="2"/>
  <c r="M82" i="2"/>
  <c r="F82" i="2"/>
  <c r="F80" i="2"/>
  <c r="F78" i="2"/>
  <c r="O14" i="2"/>
  <c r="E14" i="2"/>
  <c r="F133" i="2" s="1"/>
  <c r="F83" i="2"/>
  <c r="O13" i="2"/>
  <c r="O8" i="2"/>
  <c r="M130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X87" i="1" l="1"/>
  <c r="W33" i="1"/>
  <c r="AY87" i="1"/>
  <c r="W34" i="1"/>
  <c r="BK137" i="2"/>
  <c r="N138" i="2"/>
  <c r="N89" i="2" s="1"/>
  <c r="N367" i="2"/>
  <c r="N109" i="2" s="1"/>
  <c r="BK366" i="2"/>
  <c r="N366" i="2" s="1"/>
  <c r="N108" i="2" s="1"/>
  <c r="H31" i="2"/>
  <c r="AZ88" i="1" s="1"/>
  <c r="AZ87" i="1" s="1"/>
  <c r="W249" i="2"/>
  <c r="W273" i="2"/>
  <c r="AA311" i="2"/>
  <c r="W311" i="2"/>
  <c r="AA343" i="2"/>
  <c r="AA407" i="2"/>
  <c r="BK266" i="2"/>
  <c r="N266" i="2" s="1"/>
  <c r="N100" i="2" s="1"/>
  <c r="AA335" i="2"/>
  <c r="W343" i="2"/>
  <c r="W367" i="2"/>
  <c r="W366" i="2" s="1"/>
  <c r="AA367" i="2"/>
  <c r="AA366" i="2" s="1"/>
  <c r="BK215" i="2"/>
  <c r="AA239" i="2"/>
  <c r="AA285" i="2"/>
  <c r="AA214" i="2" s="1"/>
  <c r="AA136" i="2" s="1"/>
  <c r="AA297" i="2"/>
  <c r="W335" i="2"/>
  <c r="AV87" i="1" l="1"/>
  <c r="N137" i="2"/>
  <c r="N88" i="2" s="1"/>
  <c r="N215" i="2"/>
  <c r="N95" i="2" s="1"/>
  <c r="BK214" i="2"/>
  <c r="N214" i="2" s="1"/>
  <c r="N94" i="2" s="1"/>
  <c r="W214" i="2"/>
  <c r="W136" i="2" s="1"/>
  <c r="AU88" i="1" s="1"/>
  <c r="AU87" i="1" s="1"/>
  <c r="BK136" i="2" l="1"/>
  <c r="N136" i="2" s="1"/>
  <c r="N87" i="2" s="1"/>
  <c r="N118" i="2" l="1"/>
  <c r="BF118" i="2" s="1"/>
  <c r="N116" i="2"/>
  <c r="BF116" i="2" s="1"/>
  <c r="N114" i="2"/>
  <c r="BF114" i="2" s="1"/>
  <c r="N113" i="2"/>
  <c r="N117" i="2"/>
  <c r="BF117" i="2" s="1"/>
  <c r="N115" i="2"/>
  <c r="BF115" i="2" s="1"/>
  <c r="M26" i="2"/>
  <c r="N112" i="2" l="1"/>
  <c r="BF113" i="2"/>
  <c r="M32" i="2" l="1"/>
  <c r="AW88" i="1" s="1"/>
  <c r="AT88" i="1" s="1"/>
  <c r="H32" i="2"/>
  <c r="BA88" i="1" s="1"/>
  <c r="BA87" i="1" s="1"/>
  <c r="M27" i="2"/>
  <c r="L120" i="2"/>
  <c r="AS88" i="1" l="1"/>
  <c r="AS87" i="1" s="1"/>
  <c r="M29" i="2"/>
  <c r="W32" i="1"/>
  <c r="AW87" i="1"/>
  <c r="AK32" i="1" l="1"/>
  <c r="AT87" i="1"/>
  <c r="AG88" i="1"/>
  <c r="L37" i="2"/>
  <c r="AG87" i="1" l="1"/>
  <c r="AN88" i="1"/>
  <c r="AG93" i="1" l="1"/>
  <c r="AK26" i="1"/>
  <c r="AG91" i="1"/>
  <c r="AG92" i="1"/>
  <c r="AG94" i="1"/>
  <c r="AN87" i="1"/>
  <c r="CD92" i="1" l="1"/>
  <c r="AV92" i="1"/>
  <c r="BY92" i="1" s="1"/>
  <c r="AN92" i="1"/>
  <c r="AV91" i="1"/>
  <c r="BY91" i="1" s="1"/>
  <c r="CD91" i="1"/>
  <c r="AG90" i="1"/>
  <c r="AN91" i="1"/>
  <c r="CD94" i="1"/>
  <c r="AV94" i="1"/>
  <c r="BY94" i="1" s="1"/>
  <c r="CD93" i="1"/>
  <c r="AV93" i="1"/>
  <c r="BY93" i="1" s="1"/>
  <c r="AK27" i="1" l="1"/>
  <c r="AK29" i="1" s="1"/>
  <c r="AG96" i="1"/>
  <c r="AN94" i="1"/>
  <c r="W31" i="1"/>
  <c r="AN93" i="1"/>
  <c r="AN90" i="1" s="1"/>
  <c r="AN96" i="1" s="1"/>
  <c r="AK31" i="1"/>
  <c r="AK37" i="1" l="1"/>
</calcChain>
</file>

<file path=xl/sharedStrings.xml><?xml version="1.0" encoding="utf-8"?>
<sst xmlns="http://schemas.openxmlformats.org/spreadsheetml/2006/main" count="3510" uniqueCount="917">
  <si>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</si>
  <si>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</si>
  <si>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</si>
  <si>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</si>
  <si>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</si>
  <si>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</si>
  <si>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</si>
  <si>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</si>
  <si>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</si>
  <si>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</si>
  <si>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</si>
  <si>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</si>
  <si>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</si>
  <si>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</si>
  <si>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</si>
  <si>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</si>
  <si>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</si>
  <si>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</si>
  <si>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</si>
  <si>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</si>
  <si>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1094, byt č. 23</t>
  </si>
  <si>
    <t>JKSO:</t>
  </si>
  <si>
    <t/>
  </si>
  <si>
    <t>CC-CZ:</t>
  </si>
  <si>
    <t>Místo:</t>
  </si>
  <si>
    <t>Žufanova 1094 , Praha 17 Řepy</t>
  </si>
  <si>
    <t>Datum:</t>
  </si>
  <si>
    <t>9. 7. 2018</t>
  </si>
  <si>
    <t>Objednatel:</t>
  </si>
  <si>
    <t>IČ:</t>
  </si>
  <si>
    <t>Městská část Praha 17, Žalanského 291, 163 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</si>
  <si>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</si>
  <si>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</si>
  <si>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</si>
  <si>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</si>
  <si>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</si>
  <si>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</si>
  <si>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</si>
  <si>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</si>
  <si>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</si>
  <si>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</si>
  <si>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</si>
  <si>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</si>
  <si>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</si>
  <si>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</si>
  <si>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</si>
  <si>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</si>
  <si>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</si>
  <si>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</si>
  <si>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</si>
  <si>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</si>
  <si>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</si>
  <si>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</si>
  <si>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</si>
  <si>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</si>
  <si>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</si>
  <si>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</si>
  <si>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</si>
  <si>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</si>
  <si>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</si>
  <si>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</si>
  <si>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</si>
  <si>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</si>
  <si>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</si>
  <si>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</si>
  <si>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</si>
  <si>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</si>
  <si>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</si>
  <si>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</si>
  <si>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</si>
  <si>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</si>
  <si>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</si>
  <si>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</si>
  <si>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</si>
  <si>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</si>
  <si>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</si>
  <si>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</si>
  <si>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</si>
  <si>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</si>
  <si>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</si>
  <si>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</si>
  <si>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{0c29a4d8-248b-4117-af8b-2cab6c4dd1ed}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</si>
  <si>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</si>
  <si>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</si>
  <si>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</si>
  <si>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</si>
  <si>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</si>
  <si>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</si>
  <si>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</si>
  <si>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</si>
  <si>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</si>
  <si>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</si>
  <si>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</si>
  <si>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</si>
  <si>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</si>
  <si>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</si>
  <si>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</si>
  <si>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</si>
  <si>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</si>
  <si>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</si>
  <si>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</si>
  <si>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</si>
  <si>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</si>
  <si>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</si>
  <si>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</si>
  <si>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</si>
  <si>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</si>
  <si>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</si>
  <si>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</si>
  <si>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</si>
  <si>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</si>
  <si>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</si>
  <si>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</si>
  <si>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</si>
  <si>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</si>
  <si>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</si>
  <si>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</si>
  <si>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</si>
  <si>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</si>
  <si>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</si>
  <si>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</si>
  <si>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</si>
  <si>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</si>
  <si>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</si>
  <si>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</si>
  <si>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</si>
  <si>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</si>
  <si>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</si>
  <si>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</si>
  <si>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</si>
  <si>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</si>
  <si>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</si>
  <si>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</si>
  <si>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</si>
  <si>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</si>
  <si>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</si>
  <si>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</si>
  <si>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</si>
  <si>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</si>
  <si>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</si>
  <si>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</si>
  <si>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</si>
  <si>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</si>
  <si>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</si>
  <si>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</si>
  <si>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</si>
  <si>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</si>
  <si>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</si>
  <si>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</si>
  <si>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</si>
  <si>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</si>
  <si>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</si>
  <si>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</si>
  <si>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</si>
  <si>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</si>
  <si>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</si>
  <si>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</si>
  <si>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</si>
  <si>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</si>
  <si>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</si>
  <si>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</si>
  <si>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</si>
  <si>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</si>
  <si>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</si>
  <si>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</si>
  <si>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(2,36+2,3+1,75)*2,6-0,6*2*2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</si>
  <si>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</si>
  <si>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</si>
  <si>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</si>
  <si>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</si>
  <si>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</si>
  <si>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</si>
  <si>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</si>
  <si>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</si>
  <si>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</si>
  <si>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</si>
  <si>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</si>
  <si>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</si>
  <si>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</si>
  <si>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</si>
  <si>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</si>
  <si>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</si>
  <si>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</si>
  <si>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</si>
  <si>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</si>
  <si>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</si>
  <si>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42,8-3,6</t>
  </si>
  <si>
    <t>7</t>
  </si>
  <si>
    <t>611321141</t>
  </si>
  <si>
    <t>Vápenocementová omítka štuková dvouvrstvá vnitřních stropů rovných nanášená ručně</t>
  </si>
  <si>
    <t>-978295808</t>
  </si>
  <si>
    <t>2,4+1,2</t>
  </si>
  <si>
    <t>8</t>
  </si>
  <si>
    <t>611325411</t>
  </si>
  <si>
    <t>Oprava vnitřní vápenocementové hladké omítky stropů v rozsahu plochy do 10%</t>
  </si>
  <si>
    <t>-663537842</t>
  </si>
  <si>
    <t>39,2</t>
  </si>
  <si>
    <t>9</t>
  </si>
  <si>
    <t>612142001</t>
  </si>
  <si>
    <t>Potažení vnitřních stěn sklovláknitým pletivem vtlačeným do tenkovrstvé hmoty</t>
  </si>
  <si>
    <t>1372841577</t>
  </si>
  <si>
    <t>(2,3+2,36)*2,6-0,6*2*2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</si>
  <si>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</si>
  <si>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</si>
  <si>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</si>
  <si>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</si>
  <si>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</si>
  <si>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</si>
  <si>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15,776+110,189</t>
  </si>
  <si>
    <t>11</t>
  </si>
  <si>
    <t>612325412</t>
  </si>
  <si>
    <t>Oprava vnitřní vápenocementové hladké omítky stěn v rozsahu plochy do 30%</t>
  </si>
  <si>
    <t>1490399461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</si>
  <si>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</si>
  <si>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</si>
  <si>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</si>
  <si>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</si>
  <si>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</si>
  <si>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</si>
  <si>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</si>
  <si>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</si>
  <si>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</si>
  <si>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</si>
  <si>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</si>
  <si>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</si>
  <si>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</si>
  <si>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</si>
  <si>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</si>
  <si>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</si>
  <si>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</si>
  <si>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</si>
  <si>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</si>
  <si>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</si>
  <si>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</si>
  <si>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</si>
  <si>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</si>
  <si>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</si>
  <si>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</si>
  <si>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</si>
  <si>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</si>
  <si>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</si>
  <si>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</si>
  <si>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</si>
  <si>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</si>
  <si>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</si>
  <si>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</si>
  <si>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</si>
  <si>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</si>
  <si>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</si>
  <si>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</si>
  <si>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</si>
  <si>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</si>
  <si>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725220832</t>
  </si>
  <si>
    <t>Demontáž vany</t>
  </si>
  <si>
    <t>-477122680</t>
  </si>
  <si>
    <t>725310823</t>
  </si>
  <si>
    <t>Demontáž dřez jednoduchý vestavěný v kuchyňských sestavách bez výtokových armatur</t>
  </si>
  <si>
    <t>636536848</t>
  </si>
  <si>
    <t>22</t>
  </si>
  <si>
    <t>725820801</t>
  </si>
  <si>
    <t>Demontáž baterie nástěnné do G 3 / 4</t>
  </si>
  <si>
    <t>-1711917901</t>
  </si>
  <si>
    <t>23</t>
  </si>
  <si>
    <t>725840850</t>
  </si>
  <si>
    <t>Demontáž baterie vanové</t>
  </si>
  <si>
    <t>-1736490957</t>
  </si>
  <si>
    <t>24</t>
  </si>
  <si>
    <t>763251812</t>
  </si>
  <si>
    <t>Demontáž podlah bytového jádra</t>
  </si>
  <si>
    <t>-123384319</t>
  </si>
  <si>
    <t>1,9*2,3-0,6*0,9</t>
  </si>
  <si>
    <t>25</t>
  </si>
  <si>
    <t>766691914</t>
  </si>
  <si>
    <t>Vyvěšení nebo zavěšení dřevěných křídel dveří pl do 2 m2</t>
  </si>
  <si>
    <t>-1181787875</t>
  </si>
  <si>
    <t>26</t>
  </si>
  <si>
    <t>766812840</t>
  </si>
  <si>
    <t>Demontáž kuchyňských linek dřevěných nebo kovových délky do 2,1 m</t>
  </si>
  <si>
    <t>380639812</t>
  </si>
  <si>
    <t>27</t>
  </si>
  <si>
    <t>766825811</t>
  </si>
  <si>
    <t>Demontáž truhlářských vestavěných skříní jednokřídlových</t>
  </si>
  <si>
    <t>-269963754</t>
  </si>
  <si>
    <t>28</t>
  </si>
  <si>
    <t>776401800</t>
  </si>
  <si>
    <t>Odstranění soklíků a lišt pryžových nebo plastových</t>
  </si>
  <si>
    <t>-1588683571</t>
  </si>
  <si>
    <t>(2,6*2+3,56*2)-(0,8*3+0,6*2)</t>
  </si>
  <si>
    <t>(2,6*2+4,2*2)-0,8</t>
  </si>
  <si>
    <t>(7,7*2+3,15*2+0,7*2)-0,8</t>
  </si>
  <si>
    <t>(1,1*2+0,95*2+1,75*2+1,25*2)</t>
  </si>
  <si>
    <t>29</t>
  </si>
  <si>
    <t>776201811</t>
  </si>
  <si>
    <t>Demontáž lepených povlakových podlah bez podložky ručně</t>
  </si>
  <si>
    <t>-1870057371</t>
  </si>
  <si>
    <t>7,4+10,6+16,9+5,1+2+1</t>
  </si>
  <si>
    <t>30</t>
  </si>
  <si>
    <t>776991821</t>
  </si>
  <si>
    <t>Odstranění lepidla ručně z podlah</t>
  </si>
  <si>
    <t>-1030873108</t>
  </si>
  <si>
    <t>31</t>
  </si>
  <si>
    <t>952901111</t>
  </si>
  <si>
    <t>Vyčištění budov bytové a občanské výstavby při výšce podlaží do 4 m</t>
  </si>
  <si>
    <t>216796259</t>
  </si>
  <si>
    <t>32</t>
  </si>
  <si>
    <t>962084131</t>
  </si>
  <si>
    <t>Bourání příček deskových umakartových tl do 100 mm vč.stropu</t>
  </si>
  <si>
    <t>-438852265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</si>
  <si>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</si>
  <si>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</si>
  <si>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</si>
  <si>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</si>
  <si>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</si>
  <si>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125580386</t>
  </si>
  <si>
    <t>(1+2)*0,05</t>
  </si>
  <si>
    <t>34</t>
  </si>
  <si>
    <t>968072455</t>
  </si>
  <si>
    <t>Vybourání kovových dveřních zárubní pl do 2 m2</t>
  </si>
  <si>
    <t>-1459923521</t>
  </si>
  <si>
    <t>0,6*2*2+0,8*3</t>
  </si>
  <si>
    <t>35</t>
  </si>
  <si>
    <t>969011120</t>
  </si>
  <si>
    <t>Demontáž potrubí ZTI+VZT+ rozvody elektro</t>
  </si>
  <si>
    <t>soub</t>
  </si>
  <si>
    <t>-1747445733</t>
  </si>
  <si>
    <t>36</t>
  </si>
  <si>
    <t>969011121</t>
  </si>
  <si>
    <t>Zaslepení vývodů instalací</t>
  </si>
  <si>
    <t>1119809818</t>
  </si>
  <si>
    <t>37</t>
  </si>
  <si>
    <t>978059511</t>
  </si>
  <si>
    <t>Odsekání a odebrání obkladů stěn z vnitřních obkládaček plochy do 1 m2</t>
  </si>
  <si>
    <t>808411743</t>
  </si>
  <si>
    <t>0,75*0,5</t>
  </si>
  <si>
    <t>38</t>
  </si>
  <si>
    <t>997013215</t>
  </si>
  <si>
    <t>Vnitrostaveništní doprava suti a vybouraných hmot pro budovy v do 18 m ručně</t>
  </si>
  <si>
    <t>t</t>
  </si>
  <si>
    <t>-1778072827</t>
  </si>
  <si>
    <t>39</t>
  </si>
  <si>
    <t>997013501</t>
  </si>
  <si>
    <t>Odvoz suti na skládku a vybouraných hmot nebo meziskládku do 1 km se složením</t>
  </si>
  <si>
    <t>370338311</t>
  </si>
  <si>
    <t>40</t>
  </si>
  <si>
    <t>997013509</t>
  </si>
  <si>
    <t>Příplatek k odvozu suti a vybouraných hmot na skládku ZKD 1 km přes 1 km</t>
  </si>
  <si>
    <t>-1578132746</t>
  </si>
  <si>
    <t>41</t>
  </si>
  <si>
    <t>997013831</t>
  </si>
  <si>
    <t>Poplatek za uložení stavebního směsného odpadu na skládce (skládkovné)</t>
  </si>
  <si>
    <t>-764915715</t>
  </si>
  <si>
    <t>42</t>
  </si>
  <si>
    <t>999281111</t>
  </si>
  <si>
    <t>Přesun hmot pro opravy a údržbu budov v do 25 m</t>
  </si>
  <si>
    <t>1360758909</t>
  </si>
  <si>
    <t>43</t>
  </si>
  <si>
    <t>711493110</t>
  </si>
  <si>
    <t xml:space="preserve">Izolace proti  vodě vodorovná těsnicí stěrkou </t>
  </si>
  <si>
    <t>-103286903</t>
  </si>
  <si>
    <t>44</t>
  </si>
  <si>
    <t>711493120</t>
  </si>
  <si>
    <t>Izolace proti  vodě svislá  těsnicí stěrkou</t>
  </si>
  <si>
    <t>1757726973</t>
  </si>
  <si>
    <t>(1,25+0,7*2)*0,7</t>
  </si>
  <si>
    <t>(1,25+1,75*2+1,1*2+0,95*2)*0,3</t>
  </si>
  <si>
    <t>45</t>
  </si>
  <si>
    <t>711493130</t>
  </si>
  <si>
    <t>Těsnící rohová páska</t>
  </si>
  <si>
    <t>1928343823</t>
  </si>
  <si>
    <t>(1,75*2+1,25*2+1,1*2+0,95*2)-0,6*2</t>
  </si>
  <si>
    <t>46</t>
  </si>
  <si>
    <t>713121111</t>
  </si>
  <si>
    <t>Montáž izolace tepelné podlah volně kladenými rohožemi, pásy, dílci, deskami 1 vrstva</t>
  </si>
  <si>
    <t>1294965612</t>
  </si>
  <si>
    <t>47</t>
  </si>
  <si>
    <t>631414301</t>
  </si>
  <si>
    <t>deska izolační podlahová 15 mm</t>
  </si>
  <si>
    <t>1482000204</t>
  </si>
  <si>
    <t>48</t>
  </si>
  <si>
    <t>713121129</t>
  </si>
  <si>
    <t>Protipožární ucpávky kolem stoupaček</t>
  </si>
  <si>
    <t>-760559251</t>
  </si>
  <si>
    <t>49</t>
  </si>
  <si>
    <t>721173401</t>
  </si>
  <si>
    <t>Potrubí kanalizační plastové svodné systém KG DN 100</t>
  </si>
  <si>
    <t>1316699777</t>
  </si>
  <si>
    <t>50</t>
  </si>
  <si>
    <t>721174042</t>
  </si>
  <si>
    <t>Potrubí kanalizační z PP připojovací systém HT DN 40</t>
  </si>
  <si>
    <t>1902288281</t>
  </si>
  <si>
    <t>51</t>
  </si>
  <si>
    <t>721174043</t>
  </si>
  <si>
    <t>Potrubí kanalizační z PP připojovací systém HT DN 50</t>
  </si>
  <si>
    <t>12303155</t>
  </si>
  <si>
    <t>52</t>
  </si>
  <si>
    <t>721226510</t>
  </si>
  <si>
    <t>Zápachová uzávěrka umyvadlo DN 40</t>
  </si>
  <si>
    <t>-285599041</t>
  </si>
  <si>
    <t>53</t>
  </si>
  <si>
    <t>721226520</t>
  </si>
  <si>
    <t>Zápachová uzávěrka dřez DN 50</t>
  </si>
  <si>
    <t>661433661</t>
  </si>
  <si>
    <t>54</t>
  </si>
  <si>
    <t>721290111</t>
  </si>
  <si>
    <t>Zkouška těsnosti potrubí kanalizace vodou do DN 125</t>
  </si>
  <si>
    <t>-1638453576</t>
  </si>
  <si>
    <t>3,5+1,1+1</t>
  </si>
  <si>
    <t>55</t>
  </si>
  <si>
    <t>721290191</t>
  </si>
  <si>
    <t>Drobný instalační materiál</t>
  </si>
  <si>
    <t>1531804335</t>
  </si>
  <si>
    <t>56</t>
  </si>
  <si>
    <t>721290192</t>
  </si>
  <si>
    <t>Stavební přípomoce</t>
  </si>
  <si>
    <t>-935896503</t>
  </si>
  <si>
    <t>57</t>
  </si>
  <si>
    <t>998721101</t>
  </si>
  <si>
    <t>Přesun hmot tonážní pro vnitřní kanalizace v objektech v do 6 m</t>
  </si>
  <si>
    <t>770878177</t>
  </si>
  <si>
    <t>58</t>
  </si>
  <si>
    <t>722174001</t>
  </si>
  <si>
    <t>Potrubí vodovodní plastové PPR svar polyfuze PN 16 D 16 x 2,2 mm</t>
  </si>
  <si>
    <t>320459676</t>
  </si>
  <si>
    <t>59</t>
  </si>
  <si>
    <t>722181221</t>
  </si>
  <si>
    <t>Ochrana vodovodního potrubí přilepenými tepelně izolačními trubicemi z PE tl do 10 mm DN do 22 mm</t>
  </si>
  <si>
    <t>1783248492</t>
  </si>
  <si>
    <t>60</t>
  </si>
  <si>
    <t>722181231</t>
  </si>
  <si>
    <t>Ochrana vodovodního potrubí přilepenými tepelně izolačními trubicemi z PE tl do 15 mm DN do 22 mm</t>
  </si>
  <si>
    <t>1606719082</t>
  </si>
  <si>
    <t>61</t>
  </si>
  <si>
    <t>722240121</t>
  </si>
  <si>
    <t>Kohout kulový plastový PPR DN 16</t>
  </si>
  <si>
    <t>-2107725775</t>
  </si>
  <si>
    <t>62</t>
  </si>
  <si>
    <t>722290215</t>
  </si>
  <si>
    <t>Zkouška těsnosti vodovodního potrubí hrdlového nebo přírubového do DN 100</t>
  </si>
  <si>
    <t>1472655204</t>
  </si>
  <si>
    <t>63</t>
  </si>
  <si>
    <t>722290234</t>
  </si>
  <si>
    <t>Proplach a dezinfekce vodovodního potrubí do DN 80</t>
  </si>
  <si>
    <t>-1088240955</t>
  </si>
  <si>
    <t>64</t>
  </si>
  <si>
    <t>722290291</t>
  </si>
  <si>
    <t>1916953352</t>
  </si>
  <si>
    <t>65</t>
  </si>
  <si>
    <t>722290292</t>
  </si>
  <si>
    <t>Drobý instalační materiál</t>
  </si>
  <si>
    <t>1338023380</t>
  </si>
  <si>
    <t>66</t>
  </si>
  <si>
    <t>998722102</t>
  </si>
  <si>
    <t>Přesun hmot tonážní tonážní pro vnitřní vodovod v objektech v do 12 m</t>
  </si>
  <si>
    <t>1626470115</t>
  </si>
  <si>
    <t>67</t>
  </si>
  <si>
    <t>725112171</t>
  </si>
  <si>
    <t xml:space="preserve">Kombi klozet </t>
  </si>
  <si>
    <t>-1328754867</t>
  </si>
  <si>
    <t>68</t>
  </si>
  <si>
    <t>725211621</t>
  </si>
  <si>
    <t>Umyvadlo keram</t>
  </si>
  <si>
    <t>1949260730</t>
  </si>
  <si>
    <t>69</t>
  </si>
  <si>
    <t>725311121</t>
  </si>
  <si>
    <t>Drez nerez</t>
  </si>
  <si>
    <t>1600749255</t>
  </si>
  <si>
    <t>70</t>
  </si>
  <si>
    <t>725813112</t>
  </si>
  <si>
    <t xml:space="preserve">rohový uzávěr  DN 15 </t>
  </si>
  <si>
    <t>1420261312</t>
  </si>
  <si>
    <t>71</t>
  </si>
  <si>
    <t>725813113</t>
  </si>
  <si>
    <t>Výtokový ventil T212-DN15</t>
  </si>
  <si>
    <t>899497906</t>
  </si>
  <si>
    <t>72</t>
  </si>
  <si>
    <t>725821325</t>
  </si>
  <si>
    <t>Baterie drezová</t>
  </si>
  <si>
    <t>-2032196260</t>
  </si>
  <si>
    <t>73</t>
  </si>
  <si>
    <t>725822612</t>
  </si>
  <si>
    <t>Baterie umyv stoj páka+výpust</t>
  </si>
  <si>
    <t>1357875000</t>
  </si>
  <si>
    <t>74</t>
  </si>
  <si>
    <t>725841311</t>
  </si>
  <si>
    <t>Baterie sprchová nástěnná</t>
  </si>
  <si>
    <t>1343895223</t>
  </si>
  <si>
    <t>75</t>
  </si>
  <si>
    <t>725860202</t>
  </si>
  <si>
    <t>Sifon dřezový HL100G</t>
  </si>
  <si>
    <t>-2131782095</t>
  </si>
  <si>
    <t>76</t>
  </si>
  <si>
    <t>725860203</t>
  </si>
  <si>
    <t>Sifon sprchový  HL 522</t>
  </si>
  <si>
    <t>-752218766</t>
  </si>
  <si>
    <t>77</t>
  </si>
  <si>
    <t>725860212</t>
  </si>
  <si>
    <t>Sifon umyvadlový HL134.0 pod omítku</t>
  </si>
  <si>
    <t>1524611168</t>
  </si>
  <si>
    <t>78</t>
  </si>
  <si>
    <t>725901</t>
  </si>
  <si>
    <t>Sporák se sklokeramickou deskou - DODÁVKA+MONTÁŽ</t>
  </si>
  <si>
    <t>-6165192</t>
  </si>
  <si>
    <t>79</t>
  </si>
  <si>
    <t>725902</t>
  </si>
  <si>
    <t>Sprchová vanička - polyban akrylát vč- zástěny 120/140</t>
  </si>
  <si>
    <t>924043144</t>
  </si>
  <si>
    <t>80</t>
  </si>
  <si>
    <t>Pol5</t>
  </si>
  <si>
    <t>Sifon stěnový -  HL400</t>
  </si>
  <si>
    <t>-330174131</t>
  </si>
  <si>
    <t>81</t>
  </si>
  <si>
    <t>Pol7</t>
  </si>
  <si>
    <t>topný žebřík 960/450 mm- DODÁVKA+MONTÁŽ (koupelna)</t>
  </si>
  <si>
    <t>-1252208489</t>
  </si>
  <si>
    <t>82</t>
  </si>
  <si>
    <t>Pol8</t>
  </si>
  <si>
    <t>Zrcadlo s poličkou   DODÁVKA+MONTÁŽ</t>
  </si>
  <si>
    <t>561652802</t>
  </si>
  <si>
    <t>83</t>
  </si>
  <si>
    <t>763111333</t>
  </si>
  <si>
    <t>SDK příčka tl 100 mm profil CW+UW 75 desky 1xH2 12,5 TI 60 mm EI 30 Rw 45 dB</t>
  </si>
  <si>
    <t>-209152987</t>
  </si>
  <si>
    <t>0,95*2,6-0,8*0,8</t>
  </si>
  <si>
    <t>84</t>
  </si>
  <si>
    <t>763111717</t>
  </si>
  <si>
    <t>SDK příčka základní penetrační nátěr</t>
  </si>
  <si>
    <t>1329743552</t>
  </si>
  <si>
    <t>0,95*0,6</t>
  </si>
  <si>
    <t>85</t>
  </si>
  <si>
    <t>763111771</t>
  </si>
  <si>
    <t>Příplatek k SDK příčce za rovinnost kvality Q3</t>
  </si>
  <si>
    <t>-1555192978</t>
  </si>
  <si>
    <t>86</t>
  </si>
  <si>
    <t>998763302</t>
  </si>
  <si>
    <t>Přesun hmot tonážní pro sádrokartonové konstrukce v objektech v do 12 m</t>
  </si>
  <si>
    <t>620524205</t>
  </si>
  <si>
    <t>87</t>
  </si>
  <si>
    <t>766660001</t>
  </si>
  <si>
    <t>Montáž dveřních křídel otvíravých 1křídlových š do 0,8 m do ocelové zárubně</t>
  </si>
  <si>
    <t>140359437</t>
  </si>
  <si>
    <t>88</t>
  </si>
  <si>
    <t>611601260</t>
  </si>
  <si>
    <t>dveře dřevěné vnitřní hladké plné 1křídlové  60x197 cm dekor dub</t>
  </si>
  <si>
    <t>-1221706410</t>
  </si>
  <si>
    <t>89</t>
  </si>
  <si>
    <t>611601261</t>
  </si>
  <si>
    <t>dveře dřevěné vnitřní hladké 2/3 sklo 1křídlové  80x197 cm dekor dub</t>
  </si>
  <si>
    <t>-1555565685</t>
  </si>
  <si>
    <t>90</t>
  </si>
  <si>
    <t>766660021</t>
  </si>
  <si>
    <t>Montáž dveřních křídel otvíravých 1křídlových š do 0,8 m požárních do ocelové zárubně</t>
  </si>
  <si>
    <t>1873395087</t>
  </si>
  <si>
    <t>91</t>
  </si>
  <si>
    <t>611600501</t>
  </si>
  <si>
    <t>dveře vstupní 80x197 EI 30 , vč. kování, plné</t>
  </si>
  <si>
    <t>-2091491329</t>
  </si>
  <si>
    <t>92</t>
  </si>
  <si>
    <t>766660722</t>
  </si>
  <si>
    <t>Montáž dveřního kování</t>
  </si>
  <si>
    <t>2053237703</t>
  </si>
  <si>
    <t>93</t>
  </si>
  <si>
    <t>549141001</t>
  </si>
  <si>
    <t>kování dveřní kovové</t>
  </si>
  <si>
    <t>-509627867</t>
  </si>
  <si>
    <t>94</t>
  </si>
  <si>
    <t>766691939</t>
  </si>
  <si>
    <t>Seřízení oken</t>
  </si>
  <si>
    <t>611429422</t>
  </si>
  <si>
    <t>95</t>
  </si>
  <si>
    <t>766691949</t>
  </si>
  <si>
    <t>Seřízení žaluzií</t>
  </si>
  <si>
    <t>2129335353</t>
  </si>
  <si>
    <t>96</t>
  </si>
  <si>
    <t>766811110</t>
  </si>
  <si>
    <t xml:space="preserve">Montáž a dodávka kuchyňské linky </t>
  </si>
  <si>
    <t>232991186</t>
  </si>
  <si>
    <t>97</t>
  </si>
  <si>
    <t>998766102</t>
  </si>
  <si>
    <t>Přesun hmot tonážní pro konstrukce truhlářské v objektech v do 12 m</t>
  </si>
  <si>
    <t>1272450023</t>
  </si>
  <si>
    <t>98</t>
  </si>
  <si>
    <t>771574117</t>
  </si>
  <si>
    <t>Montáž podlah keramických režných hladkých lepených flexibilním lepidlem do 35 ks/m2</t>
  </si>
  <si>
    <t>161104140</t>
  </si>
  <si>
    <t>1,2+2,4</t>
  </si>
  <si>
    <t>99</t>
  </si>
  <si>
    <t>597614081</t>
  </si>
  <si>
    <t>keramická dlažba</t>
  </si>
  <si>
    <t>-897041254</t>
  </si>
  <si>
    <t>100</t>
  </si>
  <si>
    <t>771579191</t>
  </si>
  <si>
    <t>Příplatek k montáž podlah keramických za plochu do 5 m2</t>
  </si>
  <si>
    <t>-988133353</t>
  </si>
  <si>
    <t>101</t>
  </si>
  <si>
    <t>771591111</t>
  </si>
  <si>
    <t>Podlahy penetrace podkladu</t>
  </si>
  <si>
    <t>-458025117</t>
  </si>
  <si>
    <t>102</t>
  </si>
  <si>
    <t>771990111</t>
  </si>
  <si>
    <t>Vyrovnání podkladu samonivelační stěrkou tl 4 mm pevnosti 15 Mpa</t>
  </si>
  <si>
    <t>44193358</t>
  </si>
  <si>
    <t>103</t>
  </si>
  <si>
    <t>998771102</t>
  </si>
  <si>
    <t>Přesun hmot tonážní pro podlahy z dlaždic v objektech v do 12 m</t>
  </si>
  <si>
    <t>-636744978</t>
  </si>
  <si>
    <t>104</t>
  </si>
  <si>
    <t>775429121</t>
  </si>
  <si>
    <t>Montáž podlahové lišty přechodové připevněné vruty</t>
  </si>
  <si>
    <t>-716586801</t>
  </si>
  <si>
    <t>0,6*2</t>
  </si>
  <si>
    <t>105</t>
  </si>
  <si>
    <t>614181012</t>
  </si>
  <si>
    <t>lišta podlahová přechodová</t>
  </si>
  <si>
    <t>-147049792</t>
  </si>
  <si>
    <t>106</t>
  </si>
  <si>
    <t>776421100</t>
  </si>
  <si>
    <t>Lepení obvodových soklíků nebo lišt z měkčených plastů</t>
  </si>
  <si>
    <t>-844030452</t>
  </si>
  <si>
    <t>(2,6*2+3,56*2)-(0,6*2+0,8*3)</t>
  </si>
  <si>
    <t>(2,6*2+4,06*2)-0,8</t>
  </si>
  <si>
    <t>(3,15*2+7,7*2+0,6)-0,8</t>
  </si>
  <si>
    <t>107</t>
  </si>
  <si>
    <t>284110081</t>
  </si>
  <si>
    <t xml:space="preserve">lišta speciální soklová </t>
  </si>
  <si>
    <t>749317917</t>
  </si>
  <si>
    <t>108</t>
  </si>
  <si>
    <t>776521100</t>
  </si>
  <si>
    <t>Lepení pásů povlakových podlah plastových</t>
  </si>
  <si>
    <t>-228850573</t>
  </si>
  <si>
    <t>7+10,5+16,8+4,9</t>
  </si>
  <si>
    <t>109</t>
  </si>
  <si>
    <t>284122551</t>
  </si>
  <si>
    <t>podlahovina PVC</t>
  </si>
  <si>
    <t>1570057489</t>
  </si>
  <si>
    <t>110</t>
  </si>
  <si>
    <t>776590100</t>
  </si>
  <si>
    <t>Úprava podkladu nášlapných ploch vysátím</t>
  </si>
  <si>
    <t>-1566353028</t>
  </si>
  <si>
    <t>111</t>
  </si>
  <si>
    <t>776590150</t>
  </si>
  <si>
    <t>Úprava podkladu nášlapných ploch penetrací</t>
  </si>
  <si>
    <t>1118441178</t>
  </si>
  <si>
    <t>112</t>
  </si>
  <si>
    <t>776990111</t>
  </si>
  <si>
    <t>Vyrovnání podkladu samonivelační stěrkou tl 3 mm pevnosti 15 Mpa</t>
  </si>
  <si>
    <t>-1842872169</t>
  </si>
  <si>
    <t>113</t>
  </si>
  <si>
    <t>998776102</t>
  </si>
  <si>
    <t>Přesun hmot tonážní pro podlahy povlakové v objektech v do 12 m</t>
  </si>
  <si>
    <t>2104468078</t>
  </si>
  <si>
    <t>114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</si>
  <si>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</si>
  <si>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</si>
  <si>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</si>
  <si>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</si>
  <si>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</si>
  <si>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</si>
  <si>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115</t>
  </si>
  <si>
    <t>597610000</t>
  </si>
  <si>
    <t>keramický obklad</t>
  </si>
  <si>
    <t>943241678</t>
  </si>
  <si>
    <t>116</t>
  </si>
  <si>
    <t>781479191</t>
  </si>
  <si>
    <t>Příplatek k montáži obkladů vnitřních keramických hladkých za plochu do 10 m2</t>
  </si>
  <si>
    <t>1010698999</t>
  </si>
  <si>
    <t>117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</si>
  <si>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</si>
  <si>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</si>
  <si>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</si>
  <si>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</si>
  <si>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</si>
  <si>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</si>
  <si>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118</t>
  </si>
  <si>
    <t>781493111</t>
  </si>
  <si>
    <t>Plastové profily rohové lepené standardním lepidlem</t>
  </si>
  <si>
    <t>-134528350</t>
  </si>
  <si>
    <t>6*2</t>
  </si>
  <si>
    <t>4*1</t>
  </si>
  <si>
    <t>119</t>
  </si>
  <si>
    <t>781493511</t>
  </si>
  <si>
    <t>Plastové profily ukončovací lepené standardním lepidlem</t>
  </si>
  <si>
    <t>-1743793018</t>
  </si>
  <si>
    <t>0,95*2+1,2*2-0,6</t>
  </si>
  <si>
    <t>1,75*2+1,35*2-0,6</t>
  </si>
  <si>
    <t>120</t>
  </si>
  <si>
    <t>781495111</t>
  </si>
  <si>
    <t>penetrace podkladu</t>
  </si>
  <si>
    <t>-5293005</t>
  </si>
  <si>
    <t>121</t>
  </si>
  <si>
    <t>998781102</t>
  </si>
  <si>
    <t>Přesun hmot tonážní pro obklady keramické v objektech v do 12 m</t>
  </si>
  <si>
    <t>132553927</t>
  </si>
  <si>
    <t>122</t>
  </si>
  <si>
    <t>783201811</t>
  </si>
  <si>
    <t>Odstranění nátěrů ze zámečnických konstrukcí oškrabáním</t>
  </si>
  <si>
    <t>2053957289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</si>
  <si>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</si>
  <si>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</si>
  <si>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</si>
  <si>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</si>
  <si>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</si>
  <si>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</si>
  <si>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</si>
  <si>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</si>
  <si>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124</t>
  </si>
  <si>
    <t>783321100</t>
  </si>
  <si>
    <t>Nátěry syntetické - otopná tělesa, potrubí ÚT</t>
  </si>
  <si>
    <t>-68933092</t>
  </si>
  <si>
    <t>125</t>
  </si>
  <si>
    <t>784111011</t>
  </si>
  <si>
    <t>Obroušení podkladu omítnutého v místnostech výšky do 3,80 m</t>
  </si>
  <si>
    <t>1904983381</t>
  </si>
  <si>
    <t>" po odstranění tapet"</t>
  </si>
  <si>
    <t>(2,6*2+1,2+3,56)*2,6-(0,8*2*3)</t>
  </si>
  <si>
    <t>(3,15*2+7,7*2)*2,6-(1,8*1,55+0,8*2)</t>
  </si>
  <si>
    <t>126</t>
  </si>
  <si>
    <t>784131017</t>
  </si>
  <si>
    <t>Odstranění lepených tapet bez makulatury ze stěn výšky do 3,80 m</t>
  </si>
  <si>
    <t>-1795532989</t>
  </si>
  <si>
    <t>127</t>
  </si>
  <si>
    <t>784171111</t>
  </si>
  <si>
    <t>Zakrytí vnitřních ploch stěn v místnostech výšky do 3,80 m</t>
  </si>
  <si>
    <t>-1966656370</t>
  </si>
  <si>
    <t>1,5*1,55*2</t>
  </si>
  <si>
    <t>128</t>
  </si>
  <si>
    <t>581248431</t>
  </si>
  <si>
    <t>fólie pro malířské potřeby zakrývací</t>
  </si>
  <si>
    <t>-1650712278</t>
  </si>
  <si>
    <t>129</t>
  </si>
  <si>
    <t>784181121</t>
  </si>
  <si>
    <t>Hloubková jednonásobná penetrace podkladu v místnostech výšky do 3,80 m</t>
  </si>
  <si>
    <t>984925969</t>
  </si>
  <si>
    <t>42,8</t>
  </si>
  <si>
    <t>15,776+103,367</t>
  </si>
  <si>
    <t>130</t>
  </si>
  <si>
    <t>784221121</t>
  </si>
  <si>
    <t>Dvojnásobné bílé malby  ze směsí za sucha minimálně otěruvzdorných v místnostech do 3,80 m</t>
  </si>
  <si>
    <t>93217248</t>
  </si>
  <si>
    <t>161,943</t>
  </si>
  <si>
    <t>131</t>
  </si>
  <si>
    <t>784402801</t>
  </si>
  <si>
    <t>Odstranění maleb oškrabáním v místnostech v do 3,8 m</t>
  </si>
  <si>
    <t>281352449</t>
  </si>
  <si>
    <t>132</t>
  </si>
  <si>
    <t>210 00-01</t>
  </si>
  <si>
    <t>rozvadec RB vcet. jistice a vybavení</t>
  </si>
  <si>
    <t>1315908497</t>
  </si>
  <si>
    <t>133</t>
  </si>
  <si>
    <t>210 00-03</t>
  </si>
  <si>
    <t>zásuvka TV, SAT, VKV</t>
  </si>
  <si>
    <t>438214808</t>
  </si>
  <si>
    <t>134</t>
  </si>
  <si>
    <t>210 00-04</t>
  </si>
  <si>
    <t>zvýšení príkonu u PRE z 1x20A na 3x25A /ceníková cena 11000/+ vyřízení</t>
  </si>
  <si>
    <t>293399936</t>
  </si>
  <si>
    <t>135</t>
  </si>
  <si>
    <t>210 00-05</t>
  </si>
  <si>
    <t>zkoušky, revize, príprava odberného místa</t>
  </si>
  <si>
    <t>-1062202360</t>
  </si>
  <si>
    <t>136</t>
  </si>
  <si>
    <t>210 00-06</t>
  </si>
  <si>
    <t>domovní telefon</t>
  </si>
  <si>
    <t>-631763586</t>
  </si>
  <si>
    <t>137</t>
  </si>
  <si>
    <t>210800105</t>
  </si>
  <si>
    <t>Kabel CYKY 750 V 3x1,5 mm2 uložený pod omítkou vcetne dodávky kabelu 3Cx1,5</t>
  </si>
  <si>
    <t>-918934187</t>
  </si>
  <si>
    <t>138</t>
  </si>
  <si>
    <t>210800106</t>
  </si>
  <si>
    <t>Kabel CYKY 750 V 3x2,5 mm2 uložený pod omítkou vcetne dodávky kabelu 3Cx2,5</t>
  </si>
  <si>
    <t>-848262005</t>
  </si>
  <si>
    <t>139</t>
  </si>
  <si>
    <t>Pol09</t>
  </si>
  <si>
    <t>Kabel CYKY 5Cx2,5</t>
  </si>
  <si>
    <t>-407610792</t>
  </si>
  <si>
    <t>140</t>
  </si>
  <si>
    <t>Pol10</t>
  </si>
  <si>
    <t>Kabel CYKY 3Ax1,5</t>
  </si>
  <si>
    <t>-1036386409</t>
  </si>
  <si>
    <t>141</t>
  </si>
  <si>
    <t>Pol11</t>
  </si>
  <si>
    <t>Kabel CYKY 2Ax1,5</t>
  </si>
  <si>
    <t>765282552</t>
  </si>
  <si>
    <t>142</t>
  </si>
  <si>
    <t>Pol12</t>
  </si>
  <si>
    <t>Kabel CYKY 5Cx6</t>
  </si>
  <si>
    <t>370746927</t>
  </si>
  <si>
    <t>143</t>
  </si>
  <si>
    <t>Pol13</t>
  </si>
  <si>
    <t>Kabel CY6</t>
  </si>
  <si>
    <t>-932941102</t>
  </si>
  <si>
    <t>144</t>
  </si>
  <si>
    <t>Pol14</t>
  </si>
  <si>
    <t>podlahová lišta LP35 s prísluš</t>
  </si>
  <si>
    <t>1845800443</t>
  </si>
  <si>
    <t>145</t>
  </si>
  <si>
    <t>Pol15</t>
  </si>
  <si>
    <t>koax kabel</t>
  </si>
  <si>
    <t>982899075</t>
  </si>
  <si>
    <t>146</t>
  </si>
  <si>
    <t>Pol16</t>
  </si>
  <si>
    <t>svorkovnice 5pol</t>
  </si>
  <si>
    <t>-365392625</t>
  </si>
  <si>
    <t>147</t>
  </si>
  <si>
    <t>Pol17</t>
  </si>
  <si>
    <t>seriový prepínac</t>
  </si>
  <si>
    <t>-1011493338</t>
  </si>
  <si>
    <t>148</t>
  </si>
  <si>
    <t>Pol18</t>
  </si>
  <si>
    <t>Strídavý prepinac</t>
  </si>
  <si>
    <t>-1049042157</t>
  </si>
  <si>
    <t>149</t>
  </si>
  <si>
    <t>Pol19</t>
  </si>
  <si>
    <t>prístrojový nosic pro LP35</t>
  </si>
  <si>
    <t>1223211138</t>
  </si>
  <si>
    <t>150</t>
  </si>
  <si>
    <t>Pol20</t>
  </si>
  <si>
    <t>1pol vypinac</t>
  </si>
  <si>
    <t>2145617936</t>
  </si>
  <si>
    <t>151</t>
  </si>
  <si>
    <t>Pol21</t>
  </si>
  <si>
    <t>styk. Ovladac</t>
  </si>
  <si>
    <t>-724138790</t>
  </si>
  <si>
    <t>152</t>
  </si>
  <si>
    <t>Pol22</t>
  </si>
  <si>
    <t>zásuvka dvojnásobná</t>
  </si>
  <si>
    <t>1560331458</t>
  </si>
  <si>
    <t>153</t>
  </si>
  <si>
    <t>Pol23</t>
  </si>
  <si>
    <t>jistic 3B25/3</t>
  </si>
  <si>
    <t>-2097328198</t>
  </si>
  <si>
    <t>154</t>
  </si>
  <si>
    <t>Pol24</t>
  </si>
  <si>
    <t>LK 80x20R1</t>
  </si>
  <si>
    <t>-1383991099</t>
  </si>
  <si>
    <t>155</t>
  </si>
  <si>
    <t>Pol25</t>
  </si>
  <si>
    <t>LK 80x28 2ZK</t>
  </si>
  <si>
    <t>-137252793</t>
  </si>
  <si>
    <t>156</t>
  </si>
  <si>
    <t>Pol26</t>
  </si>
  <si>
    <t>LK 80x28 2R</t>
  </si>
  <si>
    <t>-1813931649</t>
  </si>
  <si>
    <t>157</t>
  </si>
  <si>
    <t>Pol27</t>
  </si>
  <si>
    <t>vícko VLK80 2R</t>
  </si>
  <si>
    <t>-703093701</t>
  </si>
  <si>
    <t>158</t>
  </si>
  <si>
    <t>Pol28</t>
  </si>
  <si>
    <t>svorkovnice S66</t>
  </si>
  <si>
    <t>954619882</t>
  </si>
  <si>
    <t>159</t>
  </si>
  <si>
    <t>Pol29</t>
  </si>
  <si>
    <t>LK 80R/3</t>
  </si>
  <si>
    <t>-1164122545</t>
  </si>
  <si>
    <t>160</t>
  </si>
  <si>
    <t>Pol30</t>
  </si>
  <si>
    <t>KU 1903</t>
  </si>
  <si>
    <t>1811783853</t>
  </si>
  <si>
    <t>161</t>
  </si>
  <si>
    <t>Pol31</t>
  </si>
  <si>
    <t>KU 1901</t>
  </si>
  <si>
    <t>-1989784832</t>
  </si>
  <si>
    <t>162</t>
  </si>
  <si>
    <t>Pol32</t>
  </si>
  <si>
    <t>svítidlo kruhové- difuzér opálové sklo, 1x75 W/E27, IP20, D280-300mm, hloubka cca 100 mm, 4000k</t>
  </si>
  <si>
    <t>-684836363</t>
  </si>
  <si>
    <t>163</t>
  </si>
  <si>
    <t>Pol32-1</t>
  </si>
  <si>
    <t>svítidlo kruhové- difuzér opálové sklo, 1x75 W/E27, IP44/IP64, D280-300mm, hloubka cca 100 mm, 4000k</t>
  </si>
  <si>
    <t>706166627</t>
  </si>
  <si>
    <t>164</t>
  </si>
  <si>
    <t>Pol32-2</t>
  </si>
  <si>
    <t>nábytkové svítidlo -  1x39W/G5; IP44/IP20, délka 600 mm, hloubka 90 mm, 4000k</t>
  </si>
  <si>
    <t>-2022117679</t>
  </si>
  <si>
    <t>165</t>
  </si>
  <si>
    <t>Pol33</t>
  </si>
  <si>
    <t>koupelnové přisazené nástěnné svítidlo - chrom/sklo, 2x40W/E14, IP44/IP64, šířka 300mm, výška 100 mm, 4000k</t>
  </si>
  <si>
    <t>1979037932</t>
  </si>
  <si>
    <t>166</t>
  </si>
  <si>
    <t>Pol34</t>
  </si>
  <si>
    <t>požární ucpávka - hlavní přívod</t>
  </si>
  <si>
    <t>-1036402022</t>
  </si>
  <si>
    <t>167</t>
  </si>
  <si>
    <t>Pol35</t>
  </si>
  <si>
    <t>kontrola a zprovoznení telefonu</t>
  </si>
  <si>
    <t>-2002074386</t>
  </si>
  <si>
    <t>168</t>
  </si>
  <si>
    <t>Pol36</t>
  </si>
  <si>
    <t>kontrola a zprovoznení TV zásuvek</t>
  </si>
  <si>
    <t>507555432</t>
  </si>
  <si>
    <t>169</t>
  </si>
  <si>
    <t>Pol37</t>
  </si>
  <si>
    <t>stavební přípomoce - sekání rýh</t>
  </si>
  <si>
    <t>-701693480</t>
  </si>
  <si>
    <t>170</t>
  </si>
  <si>
    <t>Pol38</t>
  </si>
  <si>
    <t>stavební přípomoce - zapravení rýh</t>
  </si>
  <si>
    <t>-606163479</t>
  </si>
  <si>
    <t>171</t>
  </si>
  <si>
    <t>240010212</t>
  </si>
  <si>
    <t>Malý axiální ventilátor s doběhem WC</t>
  </si>
  <si>
    <t>732487711</t>
  </si>
  <si>
    <t>172</t>
  </si>
  <si>
    <t>240010213</t>
  </si>
  <si>
    <t>Malý axiální ventilátor s doběhem 1x12V - kouplena</t>
  </si>
  <si>
    <t>950822753</t>
  </si>
  <si>
    <t>173</t>
  </si>
  <si>
    <t>240080319</t>
  </si>
  <si>
    <t>Potrubí VZT flexi vč. tepelné izolace</t>
  </si>
  <si>
    <t>422224079</t>
  </si>
  <si>
    <t>174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</si>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</sst>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6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1094, byt č. 23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Žufanova 1094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9. 7. 2018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 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byt...'!W136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IWz0AFECh/+IH1W0nkiGVqpi+Wx2kc4DPOUo+MLJMSVY4qphdKfiYS0TufhVp8Dq17iD166IPrKQd7kuu8bCOg==" saltValue="YdGey7uBk8qNnTKGafiihorfH4bbvVftCx5Py1HO2ojCHERZXfGMA4kz9Eso9FeTQyENdne0oBW6P7QodNacCw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3"/>
  <sheetViews>
    <sheetView showGridLines="0" workbookViewId="0">
      <pane ySplit="1" topLeftCell="A29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9. 7. 2018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N112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(SUM(BE112:BE119)+SUM(BE136:BE411))</f>
        <v>0</v>
      </c>
      <c r="I31" s="245"/>
      <c r="J31" s="245"/>
      <c r="K31" s="38"/>
      <c r="L31" s="38"/>
      <c r="M31" s="251">
        <f>ROUND((SUM(BE112:BE119)+SUM(BE136:BE411)),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(SUM(BF112:BF119)+SUM(BF136:BF411))</f>
        <v>0</v>
      </c>
      <c r="I32" s="245"/>
      <c r="J32" s="245"/>
      <c r="K32" s="38"/>
      <c r="L32" s="38"/>
      <c r="M32" s="251">
        <f>ROUND((SUM(BF112:BF119)+SUM(BF136:BF411)),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(SUM(BG112:BG119)+SUM(BG136:BG411))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(SUM(BH112:BH119)+SUM(BH136:BH411))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(SUM(BI112:BI119)+SUM(BI136:BI411))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1094, byt č. 23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Žufanova 1094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9. 7. 2018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 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N136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N137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N138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N147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N149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N176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N208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N214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N215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N224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N228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N239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N249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N266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N273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N285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N293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N297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N311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N335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N343</f>
        <v>0</v>
      </c>
      <c r="O107" s="259"/>
      <c r="P107" s="259"/>
      <c r="Q107" s="259"/>
      <c r="R107" s="135"/>
      <c r="T107" s="136"/>
      <c r="U107" s="136"/>
    </row>
    <row r="108" spans="2:21" s="6" customFormat="1" ht="24.9" customHeight="1">
      <c r="B108" s="128"/>
      <c r="C108" s="129"/>
      <c r="D108" s="130" t="s">
        <v>127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57">
        <f>N366</f>
        <v>0</v>
      </c>
      <c r="O108" s="258"/>
      <c r="P108" s="258"/>
      <c r="Q108" s="258"/>
      <c r="R108" s="131"/>
      <c r="T108" s="132"/>
      <c r="U108" s="132"/>
    </row>
    <row r="109" spans="2:21" s="7" customFormat="1" ht="19.95" customHeight="1">
      <c r="B109" s="133"/>
      <c r="C109" s="134"/>
      <c r="D109" s="103" t="s">
        <v>128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37">
        <f>N367</f>
        <v>0</v>
      </c>
      <c r="O109" s="259"/>
      <c r="P109" s="259"/>
      <c r="Q109" s="259"/>
      <c r="R109" s="135"/>
      <c r="T109" s="136"/>
      <c r="U109" s="136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N407</f>
        <v>0</v>
      </c>
      <c r="O110" s="259"/>
      <c r="P110" s="259"/>
      <c r="Q110" s="259"/>
      <c r="R110" s="135"/>
      <c r="T110" s="136"/>
      <c r="U110" s="136"/>
    </row>
    <row r="111" spans="2:21" s="1" customFormat="1" ht="21.7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9"/>
      <c r="T111" s="126"/>
      <c r="U111" s="126"/>
    </row>
    <row r="112" spans="2:21" s="1" customFormat="1" ht="29.25" customHeight="1">
      <c r="B112" s="37"/>
      <c r="C112" s="127" t="s">
        <v>130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256">
        <f>ROUND(N113+N114+N115+N116+N117+N118,2)</f>
        <v>0</v>
      </c>
      <c r="O112" s="260"/>
      <c r="P112" s="260"/>
      <c r="Q112" s="260"/>
      <c r="R112" s="39"/>
      <c r="T112" s="137"/>
      <c r="U112" s="138" t="s">
        <v>43</v>
      </c>
    </row>
    <row r="113" spans="2:65" s="1" customFormat="1" ht="18" customHeight="1">
      <c r="B113" s="37"/>
      <c r="C113" s="38"/>
      <c r="D113" s="238" t="s">
        <v>131</v>
      </c>
      <c r="E113" s="239"/>
      <c r="F113" s="239"/>
      <c r="G113" s="239"/>
      <c r="H113" s="239"/>
      <c r="I113" s="38"/>
      <c r="J113" s="38"/>
      <c r="K113" s="38"/>
      <c r="L113" s="38"/>
      <c r="M113" s="38"/>
      <c r="N113" s="236">
        <f>ROUND(N87*T113,2)</f>
        <v>0</v>
      </c>
      <c r="O113" s="237"/>
      <c r="P113" s="237"/>
      <c r="Q113" s="237"/>
      <c r="R113" s="39"/>
      <c r="S113" s="139"/>
      <c r="T113" s="140"/>
      <c r="U113" s="141" t="s">
        <v>46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42" t="s">
        <v>132</v>
      </c>
      <c r="AZ113" s="139"/>
      <c r="BA113" s="139"/>
      <c r="BB113" s="139"/>
      <c r="BC113" s="139"/>
      <c r="BD113" s="139"/>
      <c r="BE113" s="143">
        <f t="shared" ref="BE113:BE118" si="0">IF(U113="základní",N113,0)</f>
        <v>0</v>
      </c>
      <c r="BF113" s="143">
        <f t="shared" ref="BF113:BF118" si="1">IF(U113="snížená",N113,0)</f>
        <v>0</v>
      </c>
      <c r="BG113" s="143">
        <f t="shared" ref="BG113:BG118" si="2">IF(U113="zákl. přenesená",N113,0)</f>
        <v>0</v>
      </c>
      <c r="BH113" s="143">
        <f t="shared" ref="BH113:BH118" si="3">IF(U113="sníž. přenesená",N113,0)</f>
        <v>0</v>
      </c>
      <c r="BI113" s="143">
        <f t="shared" ref="BI113:BI118" si="4">IF(U113="nulová",N113,0)</f>
        <v>0</v>
      </c>
      <c r="BJ113" s="142" t="s">
        <v>133</v>
      </c>
      <c r="BK113" s="139"/>
      <c r="BL113" s="139"/>
      <c r="BM113" s="139"/>
    </row>
    <row r="114" spans="2:65" s="1" customFormat="1" ht="18" customHeight="1">
      <c r="B114" s="37"/>
      <c r="C114" s="38"/>
      <c r="D114" s="238" t="s">
        <v>134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132</v>
      </c>
      <c r="AZ114" s="139"/>
      <c r="BA114" s="139"/>
      <c r="BB114" s="139"/>
      <c r="BC114" s="139"/>
      <c r="BD114" s="139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133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132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133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132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133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132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133</v>
      </c>
      <c r="BK117" s="139"/>
      <c r="BL117" s="139"/>
      <c r="BM117" s="139"/>
    </row>
    <row r="118" spans="2:65" s="1" customFormat="1" ht="18" customHeight="1">
      <c r="B118" s="37"/>
      <c r="C118" s="38"/>
      <c r="D118" s="103" t="s">
        <v>138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4"/>
      <c r="U118" s="145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139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133</v>
      </c>
      <c r="BK118" s="139"/>
      <c r="BL118" s="139"/>
      <c r="BM118" s="139"/>
    </row>
    <row r="119" spans="2:65" s="1" customFormat="1" ht="12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  <c r="T119" s="126"/>
      <c r="U119" s="126"/>
    </row>
    <row r="120" spans="2:65" s="1" customFormat="1" ht="29.25" customHeight="1">
      <c r="B120" s="37"/>
      <c r="C120" s="114" t="s">
        <v>94</v>
      </c>
      <c r="D120" s="115"/>
      <c r="E120" s="115"/>
      <c r="F120" s="115"/>
      <c r="G120" s="115"/>
      <c r="H120" s="115"/>
      <c r="I120" s="115"/>
      <c r="J120" s="115"/>
      <c r="K120" s="115"/>
      <c r="L120" s="242">
        <f>ROUND(SUM(N87+N112),2)</f>
        <v>0</v>
      </c>
      <c r="M120" s="242"/>
      <c r="N120" s="242"/>
      <c r="O120" s="242"/>
      <c r="P120" s="242"/>
      <c r="Q120" s="242"/>
      <c r="R120" s="39"/>
      <c r="T120" s="126"/>
      <c r="U120" s="126"/>
    </row>
    <row r="121" spans="2:65" s="1" customFormat="1" ht="6.9" customHeight="1"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3"/>
      <c r="T121" s="126"/>
      <c r="U121" s="126"/>
    </row>
    <row r="125" spans="2:65" s="1" customFormat="1" ht="6.9" customHeight="1">
      <c r="B125" s="64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6"/>
    </row>
    <row r="126" spans="2:65" s="1" customFormat="1" ht="36.9" customHeight="1">
      <c r="B126" s="37"/>
      <c r="C126" s="200" t="s">
        <v>140</v>
      </c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39"/>
    </row>
    <row r="127" spans="2:65" s="1" customFormat="1" ht="6.9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</row>
    <row r="128" spans="2:65" s="1" customFormat="1" ht="36.9" customHeight="1">
      <c r="B128" s="37"/>
      <c r="C128" s="71" t="s">
        <v>19</v>
      </c>
      <c r="D128" s="38"/>
      <c r="E128" s="38"/>
      <c r="F128" s="220" t="str">
        <f>F6</f>
        <v>Stavební úpravy bytu - Žufanova 1094, byt č. 23</v>
      </c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38"/>
      <c r="R128" s="39"/>
    </row>
    <row r="129" spans="2:65" s="1" customFormat="1" ht="6.9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18" customHeight="1">
      <c r="B130" s="37"/>
      <c r="C130" s="32" t="s">
        <v>24</v>
      </c>
      <c r="D130" s="38"/>
      <c r="E130" s="38"/>
      <c r="F130" s="30" t="str">
        <f>F8</f>
        <v>Žufanova 1094 , Praha 17 Řepy</v>
      </c>
      <c r="G130" s="38"/>
      <c r="H130" s="38"/>
      <c r="I130" s="38"/>
      <c r="J130" s="38"/>
      <c r="K130" s="32" t="s">
        <v>26</v>
      </c>
      <c r="L130" s="38"/>
      <c r="M130" s="247" t="str">
        <f>IF(O8="","",O8)</f>
        <v>9. 7. 2018</v>
      </c>
      <c r="N130" s="247"/>
      <c r="O130" s="247"/>
      <c r="P130" s="247"/>
      <c r="Q130" s="38"/>
      <c r="R130" s="39"/>
    </row>
    <row r="131" spans="2:65" s="1" customFormat="1" ht="6.9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3.2">
      <c r="B132" s="37"/>
      <c r="C132" s="32" t="s">
        <v>28</v>
      </c>
      <c r="D132" s="38"/>
      <c r="E132" s="38"/>
      <c r="F132" s="30" t="str">
        <f>E11</f>
        <v>Městská část Praha 17, Žalanského 291, 163 00</v>
      </c>
      <c r="G132" s="38"/>
      <c r="H132" s="38"/>
      <c r="I132" s="38"/>
      <c r="J132" s="38"/>
      <c r="K132" s="32" t="s">
        <v>34</v>
      </c>
      <c r="L132" s="38"/>
      <c r="M132" s="204" t="str">
        <f>E17</f>
        <v>Ing. arch. Lenka David</v>
      </c>
      <c r="N132" s="204"/>
      <c r="O132" s="204"/>
      <c r="P132" s="204"/>
      <c r="Q132" s="204"/>
      <c r="R132" s="39"/>
    </row>
    <row r="133" spans="2:65" s="1" customFormat="1" ht="14.4" customHeight="1">
      <c r="B133" s="37"/>
      <c r="C133" s="32" t="s">
        <v>32</v>
      </c>
      <c r="D133" s="38"/>
      <c r="E133" s="38"/>
      <c r="F133" s="30" t="str">
        <f>IF(E14="","",E14)</f>
        <v>Vyplň údaj</v>
      </c>
      <c r="G133" s="38"/>
      <c r="H133" s="38"/>
      <c r="I133" s="38"/>
      <c r="J133" s="38"/>
      <c r="K133" s="32" t="s">
        <v>37</v>
      </c>
      <c r="L133" s="38"/>
      <c r="M133" s="204" t="str">
        <f>E20</f>
        <v>Lenka Jandová</v>
      </c>
      <c r="N133" s="204"/>
      <c r="O133" s="204"/>
      <c r="P133" s="204"/>
      <c r="Q133" s="204"/>
      <c r="R133" s="39"/>
    </row>
    <row r="134" spans="2:65" s="1" customFormat="1" ht="10.35" customHeight="1"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9"/>
    </row>
    <row r="135" spans="2:65" s="8" customFormat="1" ht="29.25" customHeight="1">
      <c r="B135" s="146"/>
      <c r="C135" s="147" t="s">
        <v>141</v>
      </c>
      <c r="D135" s="148" t="s">
        <v>142</v>
      </c>
      <c r="E135" s="148" t="s">
        <v>61</v>
      </c>
      <c r="F135" s="261" t="s">
        <v>143</v>
      </c>
      <c r="G135" s="261"/>
      <c r="H135" s="261"/>
      <c r="I135" s="261"/>
      <c r="J135" s="148" t="s">
        <v>144</v>
      </c>
      <c r="K135" s="148" t="s">
        <v>145</v>
      </c>
      <c r="L135" s="261" t="s">
        <v>146</v>
      </c>
      <c r="M135" s="261"/>
      <c r="N135" s="261" t="s">
        <v>104</v>
      </c>
      <c r="O135" s="261"/>
      <c r="P135" s="261"/>
      <c r="Q135" s="262"/>
      <c r="R135" s="149"/>
      <c r="T135" s="82" t="s">
        <v>147</v>
      </c>
      <c r="U135" s="83" t="s">
        <v>43</v>
      </c>
      <c r="V135" s="83" t="s">
        <v>148</v>
      </c>
      <c r="W135" s="83" t="s">
        <v>149</v>
      </c>
      <c r="X135" s="83" t="s">
        <v>150</v>
      </c>
      <c r="Y135" s="83" t="s">
        <v>151</v>
      </c>
      <c r="Z135" s="83" t="s">
        <v>152</v>
      </c>
      <c r="AA135" s="84" t="s">
        <v>153</v>
      </c>
    </row>
    <row r="136" spans="2:65" s="1" customFormat="1" ht="29.25" customHeight="1">
      <c r="B136" s="37"/>
      <c r="C136" s="86" t="s">
        <v>101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279">
        <f>BK136</f>
        <v>0</v>
      </c>
      <c r="O136" s="280"/>
      <c r="P136" s="280"/>
      <c r="Q136" s="280"/>
      <c r="R136" s="39"/>
      <c r="T136" s="85"/>
      <c r="U136" s="53"/>
      <c r="V136" s="53"/>
      <c r="W136" s="150">
        <f>W137+W214+W366+W412</f>
        <v>0</v>
      </c>
      <c r="X136" s="53"/>
      <c r="Y136" s="150">
        <f>Y137+Y214+Y366+Y412</f>
        <v>5.5120151330000002</v>
      </c>
      <c r="Z136" s="53"/>
      <c r="AA136" s="151">
        <f>AA137+AA214+AA366+AA412</f>
        <v>5.9412403999999999</v>
      </c>
      <c r="AT136" s="21" t="s">
        <v>78</v>
      </c>
      <c r="AU136" s="21" t="s">
        <v>106</v>
      </c>
      <c r="BK136" s="152">
        <f>BK137+BK214+BK366+BK412</f>
        <v>0</v>
      </c>
    </row>
    <row r="137" spans="2:65" s="9" customFormat="1" ht="37.35" customHeight="1">
      <c r="B137" s="153"/>
      <c r="C137" s="154"/>
      <c r="D137" s="155" t="s">
        <v>107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81">
        <f>BK137</f>
        <v>0</v>
      </c>
      <c r="O137" s="257"/>
      <c r="P137" s="257"/>
      <c r="Q137" s="257"/>
      <c r="R137" s="156"/>
      <c r="T137" s="157"/>
      <c r="U137" s="154"/>
      <c r="V137" s="154"/>
      <c r="W137" s="158">
        <f>W138+W147+W149+W176+W208</f>
        <v>0</v>
      </c>
      <c r="X137" s="154"/>
      <c r="Y137" s="158">
        <f>Y138+Y147+Y149+Y176+Y208</f>
        <v>4.34080976</v>
      </c>
      <c r="Z137" s="154"/>
      <c r="AA137" s="159">
        <f>AA138+AA147+AA149+AA176+AA208</f>
        <v>5.9102299999999994</v>
      </c>
      <c r="AR137" s="160" t="s">
        <v>84</v>
      </c>
      <c r="AT137" s="161" t="s">
        <v>78</v>
      </c>
      <c r="AU137" s="161" t="s">
        <v>79</v>
      </c>
      <c r="AY137" s="160" t="s">
        <v>154</v>
      </c>
      <c r="BK137" s="162">
        <f>BK138+BK147+BK149+BK176+BK208</f>
        <v>0</v>
      </c>
    </row>
    <row r="138" spans="2:65" s="9" customFormat="1" ht="19.95" customHeight="1">
      <c r="B138" s="153"/>
      <c r="C138" s="154"/>
      <c r="D138" s="163" t="s">
        <v>108</v>
      </c>
      <c r="E138" s="163"/>
      <c r="F138" s="163"/>
      <c r="G138" s="163"/>
      <c r="H138" s="163"/>
      <c r="I138" s="163"/>
      <c r="J138" s="163"/>
      <c r="K138" s="163"/>
      <c r="L138" s="163"/>
      <c r="M138" s="163"/>
      <c r="N138" s="282">
        <f>BK138</f>
        <v>0</v>
      </c>
      <c r="O138" s="283"/>
      <c r="P138" s="283"/>
      <c r="Q138" s="283"/>
      <c r="R138" s="156"/>
      <c r="T138" s="157"/>
      <c r="U138" s="154"/>
      <c r="V138" s="154"/>
      <c r="W138" s="158">
        <f>SUM(W139:W146)</f>
        <v>0</v>
      </c>
      <c r="X138" s="154"/>
      <c r="Y138" s="158">
        <f>SUM(Y139:Y146)</f>
        <v>1.05231772</v>
      </c>
      <c r="Z138" s="154"/>
      <c r="AA138" s="159">
        <f>SUM(AA139:AA146)</f>
        <v>0</v>
      </c>
      <c r="AR138" s="160" t="s">
        <v>84</v>
      </c>
      <c r="AT138" s="161" t="s">
        <v>78</v>
      </c>
      <c r="AU138" s="161" t="s">
        <v>84</v>
      </c>
      <c r="AY138" s="160" t="s">
        <v>154</v>
      </c>
      <c r="BK138" s="162">
        <f>SUM(BK139:BK146)</f>
        <v>0</v>
      </c>
    </row>
    <row r="139" spans="2:65" s="1" customFormat="1" ht="38.25" customHeight="1">
      <c r="B139" s="37"/>
      <c r="C139" s="164" t="s">
        <v>84</v>
      </c>
      <c r="D139" s="164" t="s">
        <v>155</v>
      </c>
      <c r="E139" s="165" t="s">
        <v>156</v>
      </c>
      <c r="F139" s="263" t="s">
        <v>157</v>
      </c>
      <c r="G139" s="263"/>
      <c r="H139" s="263"/>
      <c r="I139" s="263"/>
      <c r="J139" s="166" t="s">
        <v>158</v>
      </c>
      <c r="K139" s="167">
        <v>2</v>
      </c>
      <c r="L139" s="264">
        <v>0</v>
      </c>
      <c r="M139" s="265"/>
      <c r="N139" s="266">
        <f>ROUND(L139*K139,2)</f>
        <v>0</v>
      </c>
      <c r="O139" s="266"/>
      <c r="P139" s="266"/>
      <c r="Q139" s="266"/>
      <c r="R139" s="39"/>
      <c r="T139" s="168" t="s">
        <v>22</v>
      </c>
      <c r="U139" s="46" t="s">
        <v>46</v>
      </c>
      <c r="V139" s="38"/>
      <c r="W139" s="169">
        <f>V139*K139</f>
        <v>0</v>
      </c>
      <c r="X139" s="169">
        <v>2.6839999999999999E-2</v>
      </c>
      <c r="Y139" s="169">
        <f>X139*K139</f>
        <v>5.3679999999999999E-2</v>
      </c>
      <c r="Z139" s="169">
        <v>0</v>
      </c>
      <c r="AA139" s="170">
        <f>Z139*K139</f>
        <v>0</v>
      </c>
      <c r="AR139" s="21" t="s">
        <v>159</v>
      </c>
      <c r="AT139" s="21" t="s">
        <v>155</v>
      </c>
      <c r="AU139" s="21" t="s">
        <v>133</v>
      </c>
      <c r="AY139" s="21" t="s">
        <v>154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1" t="s">
        <v>133</v>
      </c>
      <c r="BK139" s="107">
        <f>ROUND(L139*K139,2)</f>
        <v>0</v>
      </c>
      <c r="BL139" s="21" t="s">
        <v>159</v>
      </c>
      <c r="BM139" s="21" t="s">
        <v>160</v>
      </c>
    </row>
    <row r="140" spans="2:65" s="1" customFormat="1" ht="38.25" customHeight="1">
      <c r="B140" s="37"/>
      <c r="C140" s="164" t="s">
        <v>133</v>
      </c>
      <c r="D140" s="164" t="s">
        <v>155</v>
      </c>
      <c r="E140" s="165" t="s">
        <v>161</v>
      </c>
      <c r="F140" s="263" t="s">
        <v>162</v>
      </c>
      <c r="G140" s="263"/>
      <c r="H140" s="263"/>
      <c r="I140" s="263"/>
      <c r="J140" s="166" t="s">
        <v>163</v>
      </c>
      <c r="K140" s="167">
        <v>14.266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6.9819999999999993E-2</v>
      </c>
      <c r="Y140" s="169">
        <f>X140*K140</f>
        <v>0.99605211999999987</v>
      </c>
      <c r="Z140" s="169">
        <v>0</v>
      </c>
      <c r="AA140" s="170">
        <f>Z140*K140</f>
        <v>0</v>
      </c>
      <c r="AR140" s="21" t="s">
        <v>159</v>
      </c>
      <c r="AT140" s="21" t="s">
        <v>155</v>
      </c>
      <c r="AU140" s="21" t="s">
        <v>133</v>
      </c>
      <c r="AY140" s="21" t="s">
        <v>154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133</v>
      </c>
      <c r="BK140" s="107">
        <f>ROUND(L140*K140,2)</f>
        <v>0</v>
      </c>
      <c r="BL140" s="21" t="s">
        <v>159</v>
      </c>
      <c r="BM140" s="21" t="s">
        <v>164</v>
      </c>
    </row>
    <row r="141" spans="2:65" s="10" customFormat="1" ht="16.5" customHeight="1">
      <c r="B141" s="171"/>
      <c r="C141" s="172"/>
      <c r="D141" s="172"/>
      <c r="E141" s="173" t="s">
        <v>22</v>
      </c>
      <c r="F141" s="267" t="s">
        <v>165</v>
      </c>
      <c r="G141" s="268"/>
      <c r="H141" s="268"/>
      <c r="I141" s="268"/>
      <c r="J141" s="172"/>
      <c r="K141" s="174">
        <v>14.266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166</v>
      </c>
      <c r="AU141" s="178" t="s">
        <v>133</v>
      </c>
      <c r="AV141" s="10" t="s">
        <v>133</v>
      </c>
      <c r="AW141" s="10" t="s">
        <v>36</v>
      </c>
      <c r="AX141" s="10" t="s">
        <v>84</v>
      </c>
      <c r="AY141" s="178" t="s">
        <v>154</v>
      </c>
    </row>
    <row r="142" spans="2:65" s="1" customFormat="1" ht="25.5" customHeight="1">
      <c r="B142" s="37"/>
      <c r="C142" s="164" t="s">
        <v>167</v>
      </c>
      <c r="D142" s="164" t="s">
        <v>155</v>
      </c>
      <c r="E142" s="165" t="s">
        <v>168</v>
      </c>
      <c r="F142" s="263" t="s">
        <v>169</v>
      </c>
      <c r="G142" s="263"/>
      <c r="H142" s="263"/>
      <c r="I142" s="263"/>
      <c r="J142" s="166" t="s">
        <v>170</v>
      </c>
      <c r="K142" s="167">
        <v>6.32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68" t="s">
        <v>22</v>
      </c>
      <c r="U142" s="46" t="s">
        <v>46</v>
      </c>
      <c r="V142" s="38"/>
      <c r="W142" s="169">
        <f>V142*K142</f>
        <v>0</v>
      </c>
      <c r="X142" s="169">
        <v>8.0000000000000007E-5</v>
      </c>
      <c r="Y142" s="169">
        <f>X142*K142</f>
        <v>5.0560000000000004E-4</v>
      </c>
      <c r="Z142" s="169">
        <v>0</v>
      </c>
      <c r="AA142" s="170">
        <f>Z142*K142</f>
        <v>0</v>
      </c>
      <c r="AR142" s="21" t="s">
        <v>159</v>
      </c>
      <c r="AT142" s="21" t="s">
        <v>155</v>
      </c>
      <c r="AU142" s="21" t="s">
        <v>133</v>
      </c>
      <c r="AY142" s="21" t="s">
        <v>154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1" t="s">
        <v>133</v>
      </c>
      <c r="BK142" s="107">
        <f>ROUND(L142*K142,2)</f>
        <v>0</v>
      </c>
      <c r="BL142" s="21" t="s">
        <v>159</v>
      </c>
      <c r="BM142" s="21" t="s">
        <v>171</v>
      </c>
    </row>
    <row r="143" spans="2:65" s="11" customFormat="1" ht="16.5" customHeight="1">
      <c r="B143" s="179"/>
      <c r="C143" s="180"/>
      <c r="D143" s="180"/>
      <c r="E143" s="181" t="s">
        <v>22</v>
      </c>
      <c r="F143" s="269" t="s">
        <v>172</v>
      </c>
      <c r="G143" s="270"/>
      <c r="H143" s="270"/>
      <c r="I143" s="270"/>
      <c r="J143" s="180"/>
      <c r="K143" s="181" t="s">
        <v>22</v>
      </c>
      <c r="L143" s="180"/>
      <c r="M143" s="180"/>
      <c r="N143" s="180"/>
      <c r="O143" s="180"/>
      <c r="P143" s="180"/>
      <c r="Q143" s="180"/>
      <c r="R143" s="182"/>
      <c r="T143" s="183"/>
      <c r="U143" s="180"/>
      <c r="V143" s="180"/>
      <c r="W143" s="180"/>
      <c r="X143" s="180"/>
      <c r="Y143" s="180"/>
      <c r="Z143" s="180"/>
      <c r="AA143" s="184"/>
      <c r="AT143" s="185" t="s">
        <v>166</v>
      </c>
      <c r="AU143" s="185" t="s">
        <v>133</v>
      </c>
      <c r="AV143" s="11" t="s">
        <v>84</v>
      </c>
      <c r="AW143" s="11" t="s">
        <v>36</v>
      </c>
      <c r="AX143" s="11" t="s">
        <v>79</v>
      </c>
      <c r="AY143" s="185" t="s">
        <v>154</v>
      </c>
    </row>
    <row r="144" spans="2:65" s="10" customFormat="1" ht="16.5" customHeight="1">
      <c r="B144" s="171"/>
      <c r="C144" s="172"/>
      <c r="D144" s="172"/>
      <c r="E144" s="173" t="s">
        <v>22</v>
      </c>
      <c r="F144" s="271" t="s">
        <v>173</v>
      </c>
      <c r="G144" s="272"/>
      <c r="H144" s="272"/>
      <c r="I144" s="272"/>
      <c r="J144" s="172"/>
      <c r="K144" s="174">
        <v>6.32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166</v>
      </c>
      <c r="AU144" s="178" t="s">
        <v>133</v>
      </c>
      <c r="AV144" s="10" t="s">
        <v>133</v>
      </c>
      <c r="AW144" s="10" t="s">
        <v>36</v>
      </c>
      <c r="AX144" s="10" t="s">
        <v>84</v>
      </c>
      <c r="AY144" s="178" t="s">
        <v>154</v>
      </c>
    </row>
    <row r="145" spans="2:65" s="1" customFormat="1" ht="25.5" customHeight="1">
      <c r="B145" s="37"/>
      <c r="C145" s="164" t="s">
        <v>159</v>
      </c>
      <c r="D145" s="164" t="s">
        <v>155</v>
      </c>
      <c r="E145" s="165" t="s">
        <v>174</v>
      </c>
      <c r="F145" s="263" t="s">
        <v>175</v>
      </c>
      <c r="G145" s="263"/>
      <c r="H145" s="263"/>
      <c r="I145" s="263"/>
      <c r="J145" s="166" t="s">
        <v>170</v>
      </c>
      <c r="K145" s="167">
        <v>10.4</v>
      </c>
      <c r="L145" s="264">
        <v>0</v>
      </c>
      <c r="M145" s="265"/>
      <c r="N145" s="266">
        <f>ROUND(L145*K145,2)</f>
        <v>0</v>
      </c>
      <c r="O145" s="266"/>
      <c r="P145" s="266"/>
      <c r="Q145" s="266"/>
      <c r="R145" s="39"/>
      <c r="T145" s="168" t="s">
        <v>22</v>
      </c>
      <c r="U145" s="46" t="s">
        <v>46</v>
      </c>
      <c r="V145" s="38"/>
      <c r="W145" s="169">
        <f>V145*K145</f>
        <v>0</v>
      </c>
      <c r="X145" s="169">
        <v>2.0000000000000001E-4</v>
      </c>
      <c r="Y145" s="169">
        <f>X145*K145</f>
        <v>2.0800000000000003E-3</v>
      </c>
      <c r="Z145" s="169">
        <v>0</v>
      </c>
      <c r="AA145" s="170">
        <f>Z145*K145</f>
        <v>0</v>
      </c>
      <c r="AR145" s="21" t="s">
        <v>159</v>
      </c>
      <c r="AT145" s="21" t="s">
        <v>155</v>
      </c>
      <c r="AU145" s="21" t="s">
        <v>133</v>
      </c>
      <c r="AY145" s="21" t="s">
        <v>154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1" t="s">
        <v>133</v>
      </c>
      <c r="BK145" s="107">
        <f>ROUND(L145*K145,2)</f>
        <v>0</v>
      </c>
      <c r="BL145" s="21" t="s">
        <v>159</v>
      </c>
      <c r="BM145" s="21" t="s">
        <v>176</v>
      </c>
    </row>
    <row r="146" spans="2:65" s="10" customFormat="1" ht="16.5" customHeight="1">
      <c r="B146" s="171"/>
      <c r="C146" s="172"/>
      <c r="D146" s="172"/>
      <c r="E146" s="173" t="s">
        <v>22</v>
      </c>
      <c r="F146" s="267" t="s">
        <v>177</v>
      </c>
      <c r="G146" s="268"/>
      <c r="H146" s="268"/>
      <c r="I146" s="268"/>
      <c r="J146" s="172"/>
      <c r="K146" s="174">
        <v>10.4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166</v>
      </c>
      <c r="AU146" s="178" t="s">
        <v>133</v>
      </c>
      <c r="AV146" s="10" t="s">
        <v>133</v>
      </c>
      <c r="AW146" s="10" t="s">
        <v>36</v>
      </c>
      <c r="AX146" s="10" t="s">
        <v>84</v>
      </c>
      <c r="AY146" s="178" t="s">
        <v>154</v>
      </c>
    </row>
    <row r="147" spans="2:65" s="9" customFormat="1" ht="29.85" customHeight="1">
      <c r="B147" s="153"/>
      <c r="C147" s="154"/>
      <c r="D147" s="163" t="s">
        <v>109</v>
      </c>
      <c r="E147" s="163"/>
      <c r="F147" s="163"/>
      <c r="G147" s="163"/>
      <c r="H147" s="163"/>
      <c r="I147" s="163"/>
      <c r="J147" s="163"/>
      <c r="K147" s="163"/>
      <c r="L147" s="163"/>
      <c r="M147" s="163"/>
      <c r="N147" s="282">
        <f>BK147</f>
        <v>0</v>
      </c>
      <c r="O147" s="283"/>
      <c r="P147" s="283"/>
      <c r="Q147" s="283"/>
      <c r="R147" s="156"/>
      <c r="T147" s="157"/>
      <c r="U147" s="154"/>
      <c r="V147" s="154"/>
      <c r="W147" s="158">
        <f>W148</f>
        <v>0</v>
      </c>
      <c r="X147" s="154"/>
      <c r="Y147" s="158">
        <f>Y148</f>
        <v>3.9399999999999998E-2</v>
      </c>
      <c r="Z147" s="154"/>
      <c r="AA147" s="159">
        <f>AA148</f>
        <v>0</v>
      </c>
      <c r="AR147" s="160" t="s">
        <v>84</v>
      </c>
      <c r="AT147" s="161" t="s">
        <v>78</v>
      </c>
      <c r="AU147" s="161" t="s">
        <v>84</v>
      </c>
      <c r="AY147" s="160" t="s">
        <v>154</v>
      </c>
      <c r="BK147" s="162">
        <f>BK148</f>
        <v>0</v>
      </c>
    </row>
    <row r="148" spans="2:65" s="1" customFormat="1" ht="38.25" customHeight="1">
      <c r="B148" s="37"/>
      <c r="C148" s="164" t="s">
        <v>178</v>
      </c>
      <c r="D148" s="164" t="s">
        <v>155</v>
      </c>
      <c r="E148" s="165" t="s">
        <v>179</v>
      </c>
      <c r="F148" s="263" t="s">
        <v>180</v>
      </c>
      <c r="G148" s="263"/>
      <c r="H148" s="263"/>
      <c r="I148" s="263"/>
      <c r="J148" s="166" t="s">
        <v>158</v>
      </c>
      <c r="K148" s="167">
        <v>2</v>
      </c>
      <c r="L148" s="264">
        <v>0</v>
      </c>
      <c r="M148" s="265"/>
      <c r="N148" s="266">
        <f>ROUND(L148*K148,2)</f>
        <v>0</v>
      </c>
      <c r="O148" s="266"/>
      <c r="P148" s="266"/>
      <c r="Q148" s="266"/>
      <c r="R148" s="39"/>
      <c r="T148" s="168" t="s">
        <v>22</v>
      </c>
      <c r="U148" s="46" t="s">
        <v>46</v>
      </c>
      <c r="V148" s="38"/>
      <c r="W148" s="169">
        <f>V148*K148</f>
        <v>0</v>
      </c>
      <c r="X148" s="169">
        <v>1.9699999999999999E-2</v>
      </c>
      <c r="Y148" s="169">
        <f>X148*K148</f>
        <v>3.9399999999999998E-2</v>
      </c>
      <c r="Z148" s="169">
        <v>0</v>
      </c>
      <c r="AA148" s="170">
        <f>Z148*K148</f>
        <v>0</v>
      </c>
      <c r="AR148" s="21" t="s">
        <v>159</v>
      </c>
      <c r="AT148" s="21" t="s">
        <v>155</v>
      </c>
      <c r="AU148" s="21" t="s">
        <v>133</v>
      </c>
      <c r="AY148" s="21" t="s">
        <v>154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1" t="s">
        <v>133</v>
      </c>
      <c r="BK148" s="107">
        <f>ROUND(L148*K148,2)</f>
        <v>0</v>
      </c>
      <c r="BL148" s="21" t="s">
        <v>159</v>
      </c>
      <c r="BM148" s="21" t="s">
        <v>181</v>
      </c>
    </row>
    <row r="149" spans="2:65" s="9" customFormat="1" ht="29.85" customHeight="1">
      <c r="B149" s="153"/>
      <c r="C149" s="154"/>
      <c r="D149" s="163" t="s">
        <v>110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84">
        <f>BK149</f>
        <v>0</v>
      </c>
      <c r="O149" s="285"/>
      <c r="P149" s="285"/>
      <c r="Q149" s="285"/>
      <c r="R149" s="156"/>
      <c r="T149" s="157"/>
      <c r="U149" s="154"/>
      <c r="V149" s="154"/>
      <c r="W149" s="158">
        <f>SUM(W150:W175)</f>
        <v>0</v>
      </c>
      <c r="X149" s="154"/>
      <c r="Y149" s="158">
        <f>SUM(Y150:Y175)</f>
        <v>3.2473800399999999</v>
      </c>
      <c r="Z149" s="154"/>
      <c r="AA149" s="159">
        <f>SUM(AA150:AA175)</f>
        <v>0</v>
      </c>
      <c r="AR149" s="160" t="s">
        <v>84</v>
      </c>
      <c r="AT149" s="161" t="s">
        <v>78</v>
      </c>
      <c r="AU149" s="161" t="s">
        <v>84</v>
      </c>
      <c r="AY149" s="160" t="s">
        <v>154</v>
      </c>
      <c r="BK149" s="162">
        <f>SUM(BK150:BK175)</f>
        <v>0</v>
      </c>
    </row>
    <row r="150" spans="2:65" s="1" customFormat="1" ht="25.5" customHeight="1">
      <c r="B150" s="37"/>
      <c r="C150" s="164" t="s">
        <v>182</v>
      </c>
      <c r="D150" s="164" t="s">
        <v>155</v>
      </c>
      <c r="E150" s="165" t="s">
        <v>183</v>
      </c>
      <c r="F150" s="263" t="s">
        <v>184</v>
      </c>
      <c r="G150" s="263"/>
      <c r="H150" s="263"/>
      <c r="I150" s="263"/>
      <c r="J150" s="166" t="s">
        <v>163</v>
      </c>
      <c r="K150" s="167">
        <v>39.200000000000003</v>
      </c>
      <c r="L150" s="264">
        <v>0</v>
      </c>
      <c r="M150" s="265"/>
      <c r="N150" s="266">
        <f>ROUND(L150*K150,2)</f>
        <v>0</v>
      </c>
      <c r="O150" s="266"/>
      <c r="P150" s="266"/>
      <c r="Q150" s="266"/>
      <c r="R150" s="39"/>
      <c r="T150" s="168" t="s">
        <v>22</v>
      </c>
      <c r="U150" s="46" t="s">
        <v>46</v>
      </c>
      <c r="V150" s="38"/>
      <c r="W150" s="169">
        <f>V150*K150</f>
        <v>0</v>
      </c>
      <c r="X150" s="169">
        <v>3.0000000000000001E-3</v>
      </c>
      <c r="Y150" s="169">
        <f>X150*K150</f>
        <v>0.11760000000000001</v>
      </c>
      <c r="Z150" s="169">
        <v>0</v>
      </c>
      <c r="AA150" s="170">
        <f>Z150*K150</f>
        <v>0</v>
      </c>
      <c r="AR150" s="21" t="s">
        <v>159</v>
      </c>
      <c r="AT150" s="21" t="s">
        <v>155</v>
      </c>
      <c r="AU150" s="21" t="s">
        <v>133</v>
      </c>
      <c r="AY150" s="21" t="s">
        <v>154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1" t="s">
        <v>133</v>
      </c>
      <c r="BK150" s="107">
        <f>ROUND(L150*K150,2)</f>
        <v>0</v>
      </c>
      <c r="BL150" s="21" t="s">
        <v>159</v>
      </c>
      <c r="BM150" s="21" t="s">
        <v>185</v>
      </c>
    </row>
    <row r="151" spans="2:65" s="10" customFormat="1" ht="16.5" customHeight="1">
      <c r="B151" s="171"/>
      <c r="C151" s="172"/>
      <c r="D151" s="172"/>
      <c r="E151" s="173" t="s">
        <v>22</v>
      </c>
      <c r="F151" s="267" t="s">
        <v>186</v>
      </c>
      <c r="G151" s="268"/>
      <c r="H151" s="268"/>
      <c r="I151" s="268"/>
      <c r="J151" s="172"/>
      <c r="K151" s="174">
        <v>39.200000000000003</v>
      </c>
      <c r="L151" s="172"/>
      <c r="M151" s="172"/>
      <c r="N151" s="172"/>
      <c r="O151" s="172"/>
      <c r="P151" s="172"/>
      <c r="Q151" s="172"/>
      <c r="R151" s="175"/>
      <c r="T151" s="176"/>
      <c r="U151" s="172"/>
      <c r="V151" s="172"/>
      <c r="W151" s="172"/>
      <c r="X151" s="172"/>
      <c r="Y151" s="172"/>
      <c r="Z151" s="172"/>
      <c r="AA151" s="177"/>
      <c r="AT151" s="178" t="s">
        <v>166</v>
      </c>
      <c r="AU151" s="178" t="s">
        <v>133</v>
      </c>
      <c r="AV151" s="10" t="s">
        <v>133</v>
      </c>
      <c r="AW151" s="10" t="s">
        <v>36</v>
      </c>
      <c r="AX151" s="10" t="s">
        <v>84</v>
      </c>
      <c r="AY151" s="178" t="s">
        <v>154</v>
      </c>
    </row>
    <row r="152" spans="2:65" s="1" customFormat="1" ht="38.25" customHeight="1">
      <c r="B152" s="37"/>
      <c r="C152" s="164" t="s">
        <v>187</v>
      </c>
      <c r="D152" s="164" t="s">
        <v>155</v>
      </c>
      <c r="E152" s="165" t="s">
        <v>188</v>
      </c>
      <c r="F152" s="263" t="s">
        <v>189</v>
      </c>
      <c r="G152" s="263"/>
      <c r="H152" s="263"/>
      <c r="I152" s="263"/>
      <c r="J152" s="166" t="s">
        <v>163</v>
      </c>
      <c r="K152" s="167">
        <v>3.6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22</v>
      </c>
      <c r="U152" s="46" t="s">
        <v>46</v>
      </c>
      <c r="V152" s="38"/>
      <c r="W152" s="169">
        <f>V152*K152</f>
        <v>0</v>
      </c>
      <c r="X152" s="169">
        <v>1.8380000000000001E-2</v>
      </c>
      <c r="Y152" s="169">
        <f>X152*K152</f>
        <v>6.6168000000000005E-2</v>
      </c>
      <c r="Z152" s="169">
        <v>0</v>
      </c>
      <c r="AA152" s="170">
        <f>Z152*K152</f>
        <v>0</v>
      </c>
      <c r="AR152" s="21" t="s">
        <v>159</v>
      </c>
      <c r="AT152" s="21" t="s">
        <v>155</v>
      </c>
      <c r="AU152" s="21" t="s">
        <v>133</v>
      </c>
      <c r="AY152" s="21" t="s">
        <v>154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133</v>
      </c>
      <c r="BK152" s="107">
        <f>ROUND(L152*K152,2)</f>
        <v>0</v>
      </c>
      <c r="BL152" s="21" t="s">
        <v>159</v>
      </c>
      <c r="BM152" s="21" t="s">
        <v>190</v>
      </c>
    </row>
    <row r="153" spans="2:65" s="10" customFormat="1" ht="16.5" customHeight="1">
      <c r="B153" s="171"/>
      <c r="C153" s="172"/>
      <c r="D153" s="172"/>
      <c r="E153" s="173" t="s">
        <v>22</v>
      </c>
      <c r="F153" s="267" t="s">
        <v>191</v>
      </c>
      <c r="G153" s="268"/>
      <c r="H153" s="268"/>
      <c r="I153" s="268"/>
      <c r="J153" s="172"/>
      <c r="K153" s="174">
        <v>3.6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166</v>
      </c>
      <c r="AU153" s="178" t="s">
        <v>133</v>
      </c>
      <c r="AV153" s="10" t="s">
        <v>133</v>
      </c>
      <c r="AW153" s="10" t="s">
        <v>36</v>
      </c>
      <c r="AX153" s="10" t="s">
        <v>84</v>
      </c>
      <c r="AY153" s="178" t="s">
        <v>154</v>
      </c>
    </row>
    <row r="154" spans="2:65" s="1" customFormat="1" ht="25.5" customHeight="1">
      <c r="B154" s="37"/>
      <c r="C154" s="164" t="s">
        <v>192</v>
      </c>
      <c r="D154" s="164" t="s">
        <v>155</v>
      </c>
      <c r="E154" s="165" t="s">
        <v>193</v>
      </c>
      <c r="F154" s="263" t="s">
        <v>194</v>
      </c>
      <c r="G154" s="263"/>
      <c r="H154" s="263"/>
      <c r="I154" s="263"/>
      <c r="J154" s="166" t="s">
        <v>163</v>
      </c>
      <c r="K154" s="167">
        <v>39.200000000000003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22</v>
      </c>
      <c r="U154" s="46" t="s">
        <v>46</v>
      </c>
      <c r="V154" s="38"/>
      <c r="W154" s="169">
        <f>V154*K154</f>
        <v>0</v>
      </c>
      <c r="X154" s="169">
        <v>5.1000000000000004E-3</v>
      </c>
      <c r="Y154" s="169">
        <f>X154*K154</f>
        <v>0.19992000000000004</v>
      </c>
      <c r="Z154" s="169">
        <v>0</v>
      </c>
      <c r="AA154" s="170">
        <f>Z154*K154</f>
        <v>0</v>
      </c>
      <c r="AR154" s="21" t="s">
        <v>159</v>
      </c>
      <c r="AT154" s="21" t="s">
        <v>155</v>
      </c>
      <c r="AU154" s="21" t="s">
        <v>133</v>
      </c>
      <c r="AY154" s="21" t="s">
        <v>154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133</v>
      </c>
      <c r="BK154" s="107">
        <f>ROUND(L154*K154,2)</f>
        <v>0</v>
      </c>
      <c r="BL154" s="21" t="s">
        <v>159</v>
      </c>
      <c r="BM154" s="21" t="s">
        <v>195</v>
      </c>
    </row>
    <row r="155" spans="2:65" s="10" customFormat="1" ht="16.5" customHeight="1">
      <c r="B155" s="171"/>
      <c r="C155" s="172"/>
      <c r="D155" s="172"/>
      <c r="E155" s="173" t="s">
        <v>22</v>
      </c>
      <c r="F155" s="267" t="s">
        <v>196</v>
      </c>
      <c r="G155" s="268"/>
      <c r="H155" s="268"/>
      <c r="I155" s="268"/>
      <c r="J155" s="172"/>
      <c r="K155" s="174">
        <v>39.200000000000003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166</v>
      </c>
      <c r="AU155" s="178" t="s">
        <v>133</v>
      </c>
      <c r="AV155" s="10" t="s">
        <v>133</v>
      </c>
      <c r="AW155" s="10" t="s">
        <v>36</v>
      </c>
      <c r="AX155" s="10" t="s">
        <v>84</v>
      </c>
      <c r="AY155" s="178" t="s">
        <v>154</v>
      </c>
    </row>
    <row r="156" spans="2:65" s="1" customFormat="1" ht="25.5" customHeight="1">
      <c r="B156" s="37"/>
      <c r="C156" s="164" t="s">
        <v>197</v>
      </c>
      <c r="D156" s="164" t="s">
        <v>155</v>
      </c>
      <c r="E156" s="165" t="s">
        <v>198</v>
      </c>
      <c r="F156" s="263" t="s">
        <v>199</v>
      </c>
      <c r="G156" s="263"/>
      <c r="H156" s="263"/>
      <c r="I156" s="263"/>
      <c r="J156" s="166" t="s">
        <v>163</v>
      </c>
      <c r="K156" s="167">
        <v>15.776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68" t="s">
        <v>22</v>
      </c>
      <c r="U156" s="46" t="s">
        <v>46</v>
      </c>
      <c r="V156" s="38"/>
      <c r="W156" s="169">
        <f>V156*K156</f>
        <v>0</v>
      </c>
      <c r="X156" s="169">
        <v>4.8900000000000002E-3</v>
      </c>
      <c r="Y156" s="169">
        <f>X156*K156</f>
        <v>7.714464E-2</v>
      </c>
      <c r="Z156" s="169">
        <v>0</v>
      </c>
      <c r="AA156" s="170">
        <f>Z156*K156</f>
        <v>0</v>
      </c>
      <c r="AR156" s="21" t="s">
        <v>159</v>
      </c>
      <c r="AT156" s="21" t="s">
        <v>155</v>
      </c>
      <c r="AU156" s="21" t="s">
        <v>133</v>
      </c>
      <c r="AY156" s="21" t="s">
        <v>154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133</v>
      </c>
      <c r="BK156" s="107">
        <f>ROUND(L156*K156,2)</f>
        <v>0</v>
      </c>
      <c r="BL156" s="21" t="s">
        <v>159</v>
      </c>
      <c r="BM156" s="21" t="s">
        <v>200</v>
      </c>
    </row>
    <row r="157" spans="2:65" s="10" customFormat="1" ht="16.5" customHeight="1">
      <c r="B157" s="171"/>
      <c r="C157" s="172"/>
      <c r="D157" s="172"/>
      <c r="E157" s="173" t="s">
        <v>22</v>
      </c>
      <c r="F157" s="267" t="s">
        <v>201</v>
      </c>
      <c r="G157" s="268"/>
      <c r="H157" s="268"/>
      <c r="I157" s="268"/>
      <c r="J157" s="172"/>
      <c r="K157" s="174">
        <v>9.7159999999999993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166</v>
      </c>
      <c r="AU157" s="178" t="s">
        <v>133</v>
      </c>
      <c r="AV157" s="10" t="s">
        <v>133</v>
      </c>
      <c r="AW157" s="10" t="s">
        <v>36</v>
      </c>
      <c r="AX157" s="10" t="s">
        <v>79</v>
      </c>
      <c r="AY157" s="178" t="s">
        <v>154</v>
      </c>
    </row>
    <row r="158" spans="2:65" s="10" customFormat="1" ht="25.5" customHeight="1">
      <c r="B158" s="171"/>
      <c r="C158" s="172"/>
      <c r="D158" s="172"/>
      <c r="E158" s="173" t="s">
        <v>22</v>
      </c>
      <c r="F158" s="271" t="s">
        <v>202</v>
      </c>
      <c r="G158" s="272"/>
      <c r="H158" s="272"/>
      <c r="I158" s="272"/>
      <c r="J158" s="172"/>
      <c r="K158" s="174">
        <v>6.06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166</v>
      </c>
      <c r="AU158" s="178" t="s">
        <v>133</v>
      </c>
      <c r="AV158" s="10" t="s">
        <v>133</v>
      </c>
      <c r="AW158" s="10" t="s">
        <v>36</v>
      </c>
      <c r="AX158" s="10" t="s">
        <v>79</v>
      </c>
      <c r="AY158" s="178" t="s">
        <v>154</v>
      </c>
    </row>
    <row r="159" spans="2:65" s="12" customFormat="1" ht="16.5" customHeight="1">
      <c r="B159" s="186"/>
      <c r="C159" s="187"/>
      <c r="D159" s="187"/>
      <c r="E159" s="188" t="s">
        <v>22</v>
      </c>
      <c r="F159" s="273" t="s">
        <v>203</v>
      </c>
      <c r="G159" s="274"/>
      <c r="H159" s="274"/>
      <c r="I159" s="274"/>
      <c r="J159" s="187"/>
      <c r="K159" s="189">
        <v>15.776</v>
      </c>
      <c r="L159" s="187"/>
      <c r="M159" s="187"/>
      <c r="N159" s="187"/>
      <c r="O159" s="187"/>
      <c r="P159" s="187"/>
      <c r="Q159" s="187"/>
      <c r="R159" s="190"/>
      <c r="T159" s="191"/>
      <c r="U159" s="187"/>
      <c r="V159" s="187"/>
      <c r="W159" s="187"/>
      <c r="X159" s="187"/>
      <c r="Y159" s="187"/>
      <c r="Z159" s="187"/>
      <c r="AA159" s="192"/>
      <c r="AT159" s="193" t="s">
        <v>166</v>
      </c>
      <c r="AU159" s="193" t="s">
        <v>133</v>
      </c>
      <c r="AV159" s="12" t="s">
        <v>159</v>
      </c>
      <c r="AW159" s="12" t="s">
        <v>36</v>
      </c>
      <c r="AX159" s="12" t="s">
        <v>84</v>
      </c>
      <c r="AY159" s="193" t="s">
        <v>154</v>
      </c>
    </row>
    <row r="160" spans="2:65" s="1" customFormat="1" ht="25.5" customHeight="1">
      <c r="B160" s="37"/>
      <c r="C160" s="164" t="s">
        <v>204</v>
      </c>
      <c r="D160" s="164" t="s">
        <v>155</v>
      </c>
      <c r="E160" s="165" t="s">
        <v>205</v>
      </c>
      <c r="F160" s="263" t="s">
        <v>206</v>
      </c>
      <c r="G160" s="263"/>
      <c r="H160" s="263"/>
      <c r="I160" s="263"/>
      <c r="J160" s="166" t="s">
        <v>163</v>
      </c>
      <c r="K160" s="167">
        <v>125.965</v>
      </c>
      <c r="L160" s="264">
        <v>0</v>
      </c>
      <c r="M160" s="265"/>
      <c r="N160" s="266">
        <f>ROUND(L160*K160,2)</f>
        <v>0</v>
      </c>
      <c r="O160" s="266"/>
      <c r="P160" s="266"/>
      <c r="Q160" s="266"/>
      <c r="R160" s="39"/>
      <c r="T160" s="168" t="s">
        <v>22</v>
      </c>
      <c r="U160" s="46" t="s">
        <v>46</v>
      </c>
      <c r="V160" s="38"/>
      <c r="W160" s="169">
        <f>V160*K160</f>
        <v>0</v>
      </c>
      <c r="X160" s="169">
        <v>3.0000000000000001E-3</v>
      </c>
      <c r="Y160" s="169">
        <f>X160*K160</f>
        <v>0.37789500000000004</v>
      </c>
      <c r="Z160" s="169">
        <v>0</v>
      </c>
      <c r="AA160" s="170">
        <f>Z160*K160</f>
        <v>0</v>
      </c>
      <c r="AR160" s="21" t="s">
        <v>159</v>
      </c>
      <c r="AT160" s="21" t="s">
        <v>155</v>
      </c>
      <c r="AU160" s="21" t="s">
        <v>133</v>
      </c>
      <c r="AY160" s="21" t="s">
        <v>154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1" t="s">
        <v>133</v>
      </c>
      <c r="BK160" s="107">
        <f>ROUND(L160*K160,2)</f>
        <v>0</v>
      </c>
      <c r="BL160" s="21" t="s">
        <v>159</v>
      </c>
      <c r="BM160" s="21" t="s">
        <v>207</v>
      </c>
    </row>
    <row r="161" spans="2:65" s="10" customFormat="1" ht="16.5" customHeight="1">
      <c r="B161" s="171"/>
      <c r="C161" s="172"/>
      <c r="D161" s="172"/>
      <c r="E161" s="173" t="s">
        <v>22</v>
      </c>
      <c r="F161" s="267" t="s">
        <v>208</v>
      </c>
      <c r="G161" s="268"/>
      <c r="H161" s="268"/>
      <c r="I161" s="268"/>
      <c r="J161" s="172"/>
      <c r="K161" s="174">
        <v>125.965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166</v>
      </c>
      <c r="AU161" s="178" t="s">
        <v>133</v>
      </c>
      <c r="AV161" s="10" t="s">
        <v>133</v>
      </c>
      <c r="AW161" s="10" t="s">
        <v>36</v>
      </c>
      <c r="AX161" s="10" t="s">
        <v>84</v>
      </c>
      <c r="AY161" s="178" t="s">
        <v>154</v>
      </c>
    </row>
    <row r="162" spans="2:65" s="1" customFormat="1" ht="25.5" customHeight="1">
      <c r="B162" s="37"/>
      <c r="C162" s="164" t="s">
        <v>209</v>
      </c>
      <c r="D162" s="164" t="s">
        <v>155</v>
      </c>
      <c r="E162" s="165" t="s">
        <v>210</v>
      </c>
      <c r="F162" s="263" t="s">
        <v>211</v>
      </c>
      <c r="G162" s="263"/>
      <c r="H162" s="263"/>
      <c r="I162" s="263"/>
      <c r="J162" s="166" t="s">
        <v>163</v>
      </c>
      <c r="K162" s="167">
        <v>110.18899999999999</v>
      </c>
      <c r="L162" s="264">
        <v>0</v>
      </c>
      <c r="M162" s="265"/>
      <c r="N162" s="266">
        <f>ROUND(L162*K162,2)</f>
        <v>0</v>
      </c>
      <c r="O162" s="266"/>
      <c r="P162" s="266"/>
      <c r="Q162" s="266"/>
      <c r="R162" s="39"/>
      <c r="T162" s="168" t="s">
        <v>22</v>
      </c>
      <c r="U162" s="46" t="s">
        <v>46</v>
      </c>
      <c r="V162" s="38"/>
      <c r="W162" s="169">
        <f>V162*K162</f>
        <v>0</v>
      </c>
      <c r="X162" s="169">
        <v>1.5599999999999999E-2</v>
      </c>
      <c r="Y162" s="169">
        <f>X162*K162</f>
        <v>1.7189483999999997</v>
      </c>
      <c r="Z162" s="169">
        <v>0</v>
      </c>
      <c r="AA162" s="170">
        <f>Z162*K162</f>
        <v>0</v>
      </c>
      <c r="AR162" s="21" t="s">
        <v>159</v>
      </c>
      <c r="AT162" s="21" t="s">
        <v>155</v>
      </c>
      <c r="AU162" s="21" t="s">
        <v>133</v>
      </c>
      <c r="AY162" s="21" t="s">
        <v>154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133</v>
      </c>
      <c r="BK162" s="107">
        <f>ROUND(L162*K162,2)</f>
        <v>0</v>
      </c>
      <c r="BL162" s="21" t="s">
        <v>159</v>
      </c>
      <c r="BM162" s="21" t="s">
        <v>212</v>
      </c>
    </row>
    <row r="163" spans="2:65" s="10" customFormat="1" ht="16.5" customHeight="1">
      <c r="B163" s="171"/>
      <c r="C163" s="172"/>
      <c r="D163" s="172"/>
      <c r="E163" s="173" t="s">
        <v>22</v>
      </c>
      <c r="F163" s="267" t="s">
        <v>213</v>
      </c>
      <c r="G163" s="268"/>
      <c r="H163" s="268"/>
      <c r="I163" s="268"/>
      <c r="J163" s="172"/>
      <c r="K163" s="174">
        <v>22.786999999999999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166</v>
      </c>
      <c r="AU163" s="178" t="s">
        <v>133</v>
      </c>
      <c r="AV163" s="10" t="s">
        <v>133</v>
      </c>
      <c r="AW163" s="10" t="s">
        <v>36</v>
      </c>
      <c r="AX163" s="10" t="s">
        <v>79</v>
      </c>
      <c r="AY163" s="178" t="s">
        <v>154</v>
      </c>
    </row>
    <row r="164" spans="2:65" s="10" customFormat="1" ht="16.5" customHeight="1">
      <c r="B164" s="171"/>
      <c r="C164" s="172"/>
      <c r="D164" s="172"/>
      <c r="E164" s="173" t="s">
        <v>22</v>
      </c>
      <c r="F164" s="271" t="s">
        <v>214</v>
      </c>
      <c r="G164" s="272"/>
      <c r="H164" s="272"/>
      <c r="I164" s="272"/>
      <c r="J164" s="172"/>
      <c r="K164" s="174">
        <v>30.242000000000001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166</v>
      </c>
      <c r="AU164" s="178" t="s">
        <v>133</v>
      </c>
      <c r="AV164" s="10" t="s">
        <v>133</v>
      </c>
      <c r="AW164" s="10" t="s">
        <v>36</v>
      </c>
      <c r="AX164" s="10" t="s">
        <v>79</v>
      </c>
      <c r="AY164" s="178" t="s">
        <v>154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53.98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166</v>
      </c>
      <c r="AU165" s="178" t="s">
        <v>133</v>
      </c>
      <c r="AV165" s="10" t="s">
        <v>133</v>
      </c>
      <c r="AW165" s="10" t="s">
        <v>36</v>
      </c>
      <c r="AX165" s="10" t="s">
        <v>79</v>
      </c>
      <c r="AY165" s="178" t="s">
        <v>154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1.71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166</v>
      </c>
      <c r="AU166" s="178" t="s">
        <v>133</v>
      </c>
      <c r="AV166" s="10" t="s">
        <v>133</v>
      </c>
      <c r="AW166" s="10" t="s">
        <v>36</v>
      </c>
      <c r="AX166" s="10" t="s">
        <v>79</v>
      </c>
      <c r="AY166" s="178" t="s">
        <v>154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1.47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166</v>
      </c>
      <c r="AU167" s="178" t="s">
        <v>133</v>
      </c>
      <c r="AV167" s="10" t="s">
        <v>133</v>
      </c>
      <c r="AW167" s="10" t="s">
        <v>36</v>
      </c>
      <c r="AX167" s="10" t="s">
        <v>79</v>
      </c>
      <c r="AY167" s="178" t="s">
        <v>154</v>
      </c>
    </row>
    <row r="168" spans="2:65" s="12" customFormat="1" ht="16.5" customHeight="1">
      <c r="B168" s="186"/>
      <c r="C168" s="187"/>
      <c r="D168" s="187"/>
      <c r="E168" s="188" t="s">
        <v>22</v>
      </c>
      <c r="F168" s="273" t="s">
        <v>203</v>
      </c>
      <c r="G168" s="274"/>
      <c r="H168" s="274"/>
      <c r="I168" s="274"/>
      <c r="J168" s="187"/>
      <c r="K168" s="189">
        <v>110.18899999999999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166</v>
      </c>
      <c r="AU168" s="193" t="s">
        <v>133</v>
      </c>
      <c r="AV168" s="12" t="s">
        <v>159</v>
      </c>
      <c r="AW168" s="12" t="s">
        <v>36</v>
      </c>
      <c r="AX168" s="12" t="s">
        <v>84</v>
      </c>
      <c r="AY168" s="193" t="s">
        <v>154</v>
      </c>
    </row>
    <row r="169" spans="2:65" s="1" customFormat="1" ht="25.5" customHeight="1">
      <c r="B169" s="37"/>
      <c r="C169" s="164" t="s">
        <v>218</v>
      </c>
      <c r="D169" s="164" t="s">
        <v>155</v>
      </c>
      <c r="E169" s="165" t="s">
        <v>219</v>
      </c>
      <c r="F169" s="263" t="s">
        <v>220</v>
      </c>
      <c r="G169" s="263"/>
      <c r="H169" s="263"/>
      <c r="I169" s="263"/>
      <c r="J169" s="166" t="s">
        <v>163</v>
      </c>
      <c r="K169" s="167">
        <v>3.6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22</v>
      </c>
      <c r="U169" s="46" t="s">
        <v>46</v>
      </c>
      <c r="V169" s="38"/>
      <c r="W169" s="169">
        <f>V169*K169</f>
        <v>0</v>
      </c>
      <c r="X169" s="169">
        <v>4.9840000000000002E-2</v>
      </c>
      <c r="Y169" s="169">
        <f>X169*K169</f>
        <v>0.179424</v>
      </c>
      <c r="Z169" s="169">
        <v>0</v>
      </c>
      <c r="AA169" s="170">
        <f>Z169*K169</f>
        <v>0</v>
      </c>
      <c r="AR169" s="21" t="s">
        <v>159</v>
      </c>
      <c r="AT169" s="21" t="s">
        <v>155</v>
      </c>
      <c r="AU169" s="21" t="s">
        <v>133</v>
      </c>
      <c r="AY169" s="21" t="s">
        <v>154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133</v>
      </c>
      <c r="BK169" s="107">
        <f>ROUND(L169*K169,2)</f>
        <v>0</v>
      </c>
      <c r="BL169" s="21" t="s">
        <v>159</v>
      </c>
      <c r="BM169" s="21" t="s">
        <v>221</v>
      </c>
    </row>
    <row r="170" spans="2:65" s="10" customFormat="1" ht="16.5" customHeight="1">
      <c r="B170" s="171"/>
      <c r="C170" s="172"/>
      <c r="D170" s="172"/>
      <c r="E170" s="173" t="s">
        <v>22</v>
      </c>
      <c r="F170" s="267" t="s">
        <v>191</v>
      </c>
      <c r="G170" s="268"/>
      <c r="H170" s="268"/>
      <c r="I170" s="268"/>
      <c r="J170" s="172"/>
      <c r="K170" s="174">
        <v>3.6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166</v>
      </c>
      <c r="AU170" s="178" t="s">
        <v>133</v>
      </c>
      <c r="AV170" s="10" t="s">
        <v>133</v>
      </c>
      <c r="AW170" s="10" t="s">
        <v>36</v>
      </c>
      <c r="AX170" s="10" t="s">
        <v>84</v>
      </c>
      <c r="AY170" s="178" t="s">
        <v>154</v>
      </c>
    </row>
    <row r="171" spans="2:65" s="1" customFormat="1" ht="25.5" customHeight="1">
      <c r="B171" s="37"/>
      <c r="C171" s="164" t="s">
        <v>222</v>
      </c>
      <c r="D171" s="164" t="s">
        <v>155</v>
      </c>
      <c r="E171" s="165" t="s">
        <v>223</v>
      </c>
      <c r="F171" s="263" t="s">
        <v>224</v>
      </c>
      <c r="G171" s="263"/>
      <c r="H171" s="263"/>
      <c r="I171" s="263"/>
      <c r="J171" s="166" t="s">
        <v>158</v>
      </c>
      <c r="K171" s="167">
        <v>2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1.6979999999999999E-2</v>
      </c>
      <c r="Y171" s="169">
        <f>X171*K171</f>
        <v>3.3959999999999997E-2</v>
      </c>
      <c r="Z171" s="169">
        <v>0</v>
      </c>
      <c r="AA171" s="170">
        <f>Z171*K171</f>
        <v>0</v>
      </c>
      <c r="AR171" s="21" t="s">
        <v>159</v>
      </c>
      <c r="AT171" s="21" t="s">
        <v>155</v>
      </c>
      <c r="AU171" s="21" t="s">
        <v>133</v>
      </c>
      <c r="AY171" s="21" t="s">
        <v>154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133</v>
      </c>
      <c r="BK171" s="107">
        <f>ROUND(L171*K171,2)</f>
        <v>0</v>
      </c>
      <c r="BL171" s="21" t="s">
        <v>159</v>
      </c>
      <c r="BM171" s="21" t="s">
        <v>225</v>
      </c>
    </row>
    <row r="172" spans="2:65" s="1" customFormat="1" ht="25.5" customHeight="1">
      <c r="B172" s="37"/>
      <c r="C172" s="194" t="s">
        <v>226</v>
      </c>
      <c r="D172" s="194" t="s">
        <v>227</v>
      </c>
      <c r="E172" s="195" t="s">
        <v>228</v>
      </c>
      <c r="F172" s="275" t="s">
        <v>229</v>
      </c>
      <c r="G172" s="275"/>
      <c r="H172" s="275"/>
      <c r="I172" s="275"/>
      <c r="J172" s="196" t="s">
        <v>158</v>
      </c>
      <c r="K172" s="197">
        <v>2</v>
      </c>
      <c r="L172" s="276">
        <v>0</v>
      </c>
      <c r="M172" s="277"/>
      <c r="N172" s="278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1.201E-2</v>
      </c>
      <c r="Y172" s="169">
        <f>X172*K172</f>
        <v>2.402E-2</v>
      </c>
      <c r="Z172" s="169">
        <v>0</v>
      </c>
      <c r="AA172" s="170">
        <f>Z172*K172</f>
        <v>0</v>
      </c>
      <c r="AR172" s="21" t="s">
        <v>192</v>
      </c>
      <c r="AT172" s="21" t="s">
        <v>227</v>
      </c>
      <c r="AU172" s="21" t="s">
        <v>133</v>
      </c>
      <c r="AY172" s="21" t="s">
        <v>154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133</v>
      </c>
      <c r="BK172" s="107">
        <f>ROUND(L172*K172,2)</f>
        <v>0</v>
      </c>
      <c r="BL172" s="21" t="s">
        <v>159</v>
      </c>
      <c r="BM172" s="21" t="s">
        <v>230</v>
      </c>
    </row>
    <row r="173" spans="2:65" s="1" customFormat="1" ht="38.25" customHeight="1">
      <c r="B173" s="37"/>
      <c r="C173" s="164" t="s">
        <v>11</v>
      </c>
      <c r="D173" s="164" t="s">
        <v>155</v>
      </c>
      <c r="E173" s="165" t="s">
        <v>231</v>
      </c>
      <c r="F173" s="263" t="s">
        <v>232</v>
      </c>
      <c r="G173" s="263"/>
      <c r="H173" s="263"/>
      <c r="I173" s="263"/>
      <c r="J173" s="166" t="s">
        <v>158</v>
      </c>
      <c r="K173" s="167">
        <v>1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0.44169999999999998</v>
      </c>
      <c r="Y173" s="169">
        <f>X173*K173</f>
        <v>0.44169999999999998</v>
      </c>
      <c r="Z173" s="169">
        <v>0</v>
      </c>
      <c r="AA173" s="170">
        <f>Z173*K173</f>
        <v>0</v>
      </c>
      <c r="AR173" s="21" t="s">
        <v>159</v>
      </c>
      <c r="AT173" s="21" t="s">
        <v>155</v>
      </c>
      <c r="AU173" s="21" t="s">
        <v>133</v>
      </c>
      <c r="AY173" s="21" t="s">
        <v>154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133</v>
      </c>
      <c r="BK173" s="107">
        <f>ROUND(L173*K173,2)</f>
        <v>0</v>
      </c>
      <c r="BL173" s="21" t="s">
        <v>159</v>
      </c>
      <c r="BM173" s="21" t="s">
        <v>233</v>
      </c>
    </row>
    <row r="174" spans="2:65" s="1" customFormat="1" ht="25.5" customHeight="1">
      <c r="B174" s="37"/>
      <c r="C174" s="194" t="s">
        <v>234</v>
      </c>
      <c r="D174" s="194" t="s">
        <v>227</v>
      </c>
      <c r="E174" s="195" t="s">
        <v>235</v>
      </c>
      <c r="F174" s="275" t="s">
        <v>236</v>
      </c>
      <c r="G174" s="275"/>
      <c r="H174" s="275"/>
      <c r="I174" s="275"/>
      <c r="J174" s="196" t="s">
        <v>158</v>
      </c>
      <c r="K174" s="197">
        <v>1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1.06E-2</v>
      </c>
      <c r="Y174" s="169">
        <f>X174*K174</f>
        <v>1.06E-2</v>
      </c>
      <c r="Z174" s="169">
        <v>0</v>
      </c>
      <c r="AA174" s="170">
        <f>Z174*K174</f>
        <v>0</v>
      </c>
      <c r="AR174" s="21" t="s">
        <v>192</v>
      </c>
      <c r="AT174" s="21" t="s">
        <v>227</v>
      </c>
      <c r="AU174" s="21" t="s">
        <v>133</v>
      </c>
      <c r="AY174" s="21" t="s">
        <v>154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133</v>
      </c>
      <c r="BK174" s="107">
        <f>ROUND(L174*K174,2)</f>
        <v>0</v>
      </c>
      <c r="BL174" s="21" t="s">
        <v>159</v>
      </c>
      <c r="BM174" s="21" t="s">
        <v>237</v>
      </c>
    </row>
    <row r="175" spans="2:65" s="1" customFormat="1" ht="25.5" customHeight="1">
      <c r="B175" s="37"/>
      <c r="C175" s="164" t="s">
        <v>238</v>
      </c>
      <c r="D175" s="164" t="s">
        <v>155</v>
      </c>
      <c r="E175" s="165" t="s">
        <v>239</v>
      </c>
      <c r="F175" s="263" t="s">
        <v>240</v>
      </c>
      <c r="G175" s="263"/>
      <c r="H175" s="263"/>
      <c r="I175" s="263"/>
      <c r="J175" s="166" t="s">
        <v>158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159</v>
      </c>
      <c r="AT175" s="21" t="s">
        <v>155</v>
      </c>
      <c r="AU175" s="21" t="s">
        <v>133</v>
      </c>
      <c r="AY175" s="21" t="s">
        <v>154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133</v>
      </c>
      <c r="BK175" s="107">
        <f>ROUND(L175*K175,2)</f>
        <v>0</v>
      </c>
      <c r="BL175" s="21" t="s">
        <v>159</v>
      </c>
      <c r="BM175" s="21" t="s">
        <v>241</v>
      </c>
    </row>
    <row r="176" spans="2:65" s="9" customFormat="1" ht="29.85" customHeight="1">
      <c r="B176" s="153"/>
      <c r="C176" s="154"/>
      <c r="D176" s="163" t="s">
        <v>111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84">
        <f>BK176</f>
        <v>0</v>
      </c>
      <c r="O176" s="285"/>
      <c r="P176" s="285"/>
      <c r="Q176" s="285"/>
      <c r="R176" s="156"/>
      <c r="T176" s="157"/>
      <c r="U176" s="154"/>
      <c r="V176" s="154"/>
      <c r="W176" s="158">
        <f>SUM(W177:W207)</f>
        <v>0</v>
      </c>
      <c r="X176" s="154"/>
      <c r="Y176" s="158">
        <f>SUM(Y177:Y207)</f>
        <v>1.712E-3</v>
      </c>
      <c r="Z176" s="154"/>
      <c r="AA176" s="159">
        <f>SUM(AA177:AA207)</f>
        <v>5.9102299999999994</v>
      </c>
      <c r="AR176" s="160" t="s">
        <v>84</v>
      </c>
      <c r="AT176" s="161" t="s">
        <v>78</v>
      </c>
      <c r="AU176" s="161" t="s">
        <v>84</v>
      </c>
      <c r="AY176" s="160" t="s">
        <v>154</v>
      </c>
      <c r="BK176" s="162">
        <f>SUM(BK177:BK207)</f>
        <v>0</v>
      </c>
    </row>
    <row r="177" spans="2:65" s="1" customFormat="1" ht="16.5" customHeight="1">
      <c r="B177" s="37"/>
      <c r="C177" s="164" t="s">
        <v>242</v>
      </c>
      <c r="D177" s="164" t="s">
        <v>155</v>
      </c>
      <c r="E177" s="165" t="s">
        <v>243</v>
      </c>
      <c r="F177" s="263" t="s">
        <v>244</v>
      </c>
      <c r="G177" s="263"/>
      <c r="H177" s="263"/>
      <c r="I177" s="263"/>
      <c r="J177" s="166" t="s">
        <v>245</v>
      </c>
      <c r="K177" s="167">
        <v>1</v>
      </c>
      <c r="L177" s="264">
        <v>0</v>
      </c>
      <c r="M177" s="265"/>
      <c r="N177" s="266">
        <f t="shared" ref="N177:N183" si="5"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 t="shared" ref="W177:W183" si="6">V177*K177</f>
        <v>0</v>
      </c>
      <c r="X177" s="169">
        <v>0</v>
      </c>
      <c r="Y177" s="169">
        <f t="shared" ref="Y177:Y183" si="7">X177*K177</f>
        <v>0</v>
      </c>
      <c r="Z177" s="169">
        <v>1.933E-2</v>
      </c>
      <c r="AA177" s="170">
        <f t="shared" ref="AA177:AA183" si="8">Z177*K177</f>
        <v>1.933E-2</v>
      </c>
      <c r="AR177" s="21" t="s">
        <v>234</v>
      </c>
      <c r="AT177" s="21" t="s">
        <v>155</v>
      </c>
      <c r="AU177" s="21" t="s">
        <v>133</v>
      </c>
      <c r="AY177" s="21" t="s">
        <v>154</v>
      </c>
      <c r="BE177" s="107">
        <f t="shared" ref="BE177:BE183" si="9">IF(U177="základní",N177,0)</f>
        <v>0</v>
      </c>
      <c r="BF177" s="107">
        <f t="shared" ref="BF177:BF183" si="10">IF(U177="snížená",N177,0)</f>
        <v>0</v>
      </c>
      <c r="BG177" s="107">
        <f t="shared" ref="BG177:BG183" si="11">IF(U177="zákl. přenesená",N177,0)</f>
        <v>0</v>
      </c>
      <c r="BH177" s="107">
        <f t="shared" ref="BH177:BH183" si="12">IF(U177="sníž. přenesená",N177,0)</f>
        <v>0</v>
      </c>
      <c r="BI177" s="107">
        <f t="shared" ref="BI177:BI183" si="13">IF(U177="nulová",N177,0)</f>
        <v>0</v>
      </c>
      <c r="BJ177" s="21" t="s">
        <v>133</v>
      </c>
      <c r="BK177" s="107">
        <f t="shared" ref="BK177:BK183" si="14">ROUND(L177*K177,2)</f>
        <v>0</v>
      </c>
      <c r="BL177" s="21" t="s">
        <v>234</v>
      </c>
      <c r="BM177" s="21" t="s">
        <v>246</v>
      </c>
    </row>
    <row r="178" spans="2:65" s="1" customFormat="1" ht="25.5" customHeight="1">
      <c r="B178" s="37"/>
      <c r="C178" s="164" t="s">
        <v>247</v>
      </c>
      <c r="D178" s="164" t="s">
        <v>155</v>
      </c>
      <c r="E178" s="165" t="s">
        <v>248</v>
      </c>
      <c r="F178" s="263" t="s">
        <v>249</v>
      </c>
      <c r="G178" s="263"/>
      <c r="H178" s="263"/>
      <c r="I178" s="263"/>
      <c r="J178" s="166" t="s">
        <v>245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1.9460000000000002E-2</v>
      </c>
      <c r="AA178" s="170">
        <f t="shared" si="8"/>
        <v>1.9460000000000002E-2</v>
      </c>
      <c r="AR178" s="21" t="s">
        <v>234</v>
      </c>
      <c r="AT178" s="21" t="s">
        <v>155</v>
      </c>
      <c r="AU178" s="21" t="s">
        <v>133</v>
      </c>
      <c r="AY178" s="21" t="s">
        <v>154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133</v>
      </c>
      <c r="BK178" s="107">
        <f t="shared" si="14"/>
        <v>0</v>
      </c>
      <c r="BL178" s="21" t="s">
        <v>234</v>
      </c>
      <c r="BM178" s="21" t="s">
        <v>250</v>
      </c>
    </row>
    <row r="179" spans="2:65" s="1" customFormat="1" ht="16.5" customHeight="1">
      <c r="B179" s="37"/>
      <c r="C179" s="164" t="s">
        <v>251</v>
      </c>
      <c r="D179" s="164" t="s">
        <v>155</v>
      </c>
      <c r="E179" s="165" t="s">
        <v>252</v>
      </c>
      <c r="F179" s="263" t="s">
        <v>253</v>
      </c>
      <c r="G179" s="263"/>
      <c r="H179" s="263"/>
      <c r="I179" s="263"/>
      <c r="J179" s="166" t="s">
        <v>245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9.5100000000000004E-2</v>
      </c>
      <c r="AA179" s="170">
        <f t="shared" si="8"/>
        <v>9.5100000000000004E-2</v>
      </c>
      <c r="AR179" s="21" t="s">
        <v>234</v>
      </c>
      <c r="AT179" s="21" t="s">
        <v>155</v>
      </c>
      <c r="AU179" s="21" t="s">
        <v>133</v>
      </c>
      <c r="AY179" s="21" t="s">
        <v>154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133</v>
      </c>
      <c r="BK179" s="107">
        <f t="shared" si="14"/>
        <v>0</v>
      </c>
      <c r="BL179" s="21" t="s">
        <v>234</v>
      </c>
      <c r="BM179" s="21" t="s">
        <v>254</v>
      </c>
    </row>
    <row r="180" spans="2:65" s="1" customFormat="1" ht="38.25" customHeight="1">
      <c r="B180" s="37"/>
      <c r="C180" s="164" t="s">
        <v>10</v>
      </c>
      <c r="D180" s="164" t="s">
        <v>155</v>
      </c>
      <c r="E180" s="165" t="s">
        <v>255</v>
      </c>
      <c r="F180" s="263" t="s">
        <v>256</v>
      </c>
      <c r="G180" s="263"/>
      <c r="H180" s="263"/>
      <c r="I180" s="263"/>
      <c r="J180" s="166" t="s">
        <v>245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9.1999999999999998E-3</v>
      </c>
      <c r="AA180" s="170">
        <f t="shared" si="8"/>
        <v>9.1999999999999998E-3</v>
      </c>
      <c r="AR180" s="21" t="s">
        <v>234</v>
      </c>
      <c r="AT180" s="21" t="s">
        <v>155</v>
      </c>
      <c r="AU180" s="21" t="s">
        <v>133</v>
      </c>
      <c r="AY180" s="21" t="s">
        <v>154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133</v>
      </c>
      <c r="BK180" s="107">
        <f t="shared" si="14"/>
        <v>0</v>
      </c>
      <c r="BL180" s="21" t="s">
        <v>234</v>
      </c>
      <c r="BM180" s="21" t="s">
        <v>257</v>
      </c>
    </row>
    <row r="181" spans="2:65" s="1" customFormat="1" ht="16.5" customHeight="1">
      <c r="B181" s="37"/>
      <c r="C181" s="164" t="s">
        <v>258</v>
      </c>
      <c r="D181" s="164" t="s">
        <v>155</v>
      </c>
      <c r="E181" s="165" t="s">
        <v>259</v>
      </c>
      <c r="F181" s="263" t="s">
        <v>260</v>
      </c>
      <c r="G181" s="263"/>
      <c r="H181" s="263"/>
      <c r="I181" s="263"/>
      <c r="J181" s="166" t="s">
        <v>245</v>
      </c>
      <c r="K181" s="167">
        <v>2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1.56E-3</v>
      </c>
      <c r="AA181" s="170">
        <f t="shared" si="8"/>
        <v>3.1199999999999999E-3</v>
      </c>
      <c r="AR181" s="21" t="s">
        <v>234</v>
      </c>
      <c r="AT181" s="21" t="s">
        <v>155</v>
      </c>
      <c r="AU181" s="21" t="s">
        <v>133</v>
      </c>
      <c r="AY181" s="21" t="s">
        <v>154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133</v>
      </c>
      <c r="BK181" s="107">
        <f t="shared" si="14"/>
        <v>0</v>
      </c>
      <c r="BL181" s="21" t="s">
        <v>234</v>
      </c>
      <c r="BM181" s="21" t="s">
        <v>261</v>
      </c>
    </row>
    <row r="182" spans="2:65" s="1" customFormat="1" ht="16.5" customHeight="1">
      <c r="B182" s="37"/>
      <c r="C182" s="164" t="s">
        <v>262</v>
      </c>
      <c r="D182" s="164" t="s">
        <v>155</v>
      </c>
      <c r="E182" s="165" t="s">
        <v>263</v>
      </c>
      <c r="F182" s="263" t="s">
        <v>264</v>
      </c>
      <c r="G182" s="263"/>
      <c r="H182" s="263"/>
      <c r="I182" s="263"/>
      <c r="J182" s="166" t="s">
        <v>158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2.2499999999999998E-3</v>
      </c>
      <c r="AA182" s="170">
        <f t="shared" si="8"/>
        <v>2.2499999999999998E-3</v>
      </c>
      <c r="AR182" s="21" t="s">
        <v>234</v>
      </c>
      <c r="AT182" s="21" t="s">
        <v>155</v>
      </c>
      <c r="AU182" s="21" t="s">
        <v>133</v>
      </c>
      <c r="AY182" s="21" t="s">
        <v>154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133</v>
      </c>
      <c r="BK182" s="107">
        <f t="shared" si="14"/>
        <v>0</v>
      </c>
      <c r="BL182" s="21" t="s">
        <v>234</v>
      </c>
      <c r="BM182" s="21" t="s">
        <v>265</v>
      </c>
    </row>
    <row r="183" spans="2:65" s="1" customFormat="1" ht="16.5" customHeight="1">
      <c r="B183" s="37"/>
      <c r="C183" s="164" t="s">
        <v>266</v>
      </c>
      <c r="D183" s="164" t="s">
        <v>155</v>
      </c>
      <c r="E183" s="165" t="s">
        <v>267</v>
      </c>
      <c r="F183" s="263" t="s">
        <v>268</v>
      </c>
      <c r="G183" s="263"/>
      <c r="H183" s="263"/>
      <c r="I183" s="263"/>
      <c r="J183" s="166" t="s">
        <v>163</v>
      </c>
      <c r="K183" s="167">
        <v>3.83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3.9E-2</v>
      </c>
      <c r="AA183" s="170">
        <f t="shared" si="8"/>
        <v>0.14937</v>
      </c>
      <c r="AR183" s="21" t="s">
        <v>234</v>
      </c>
      <c r="AT183" s="21" t="s">
        <v>155</v>
      </c>
      <c r="AU183" s="21" t="s">
        <v>133</v>
      </c>
      <c r="AY183" s="21" t="s">
        <v>154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133</v>
      </c>
      <c r="BK183" s="107">
        <f t="shared" si="14"/>
        <v>0</v>
      </c>
      <c r="BL183" s="21" t="s">
        <v>234</v>
      </c>
      <c r="BM183" s="21" t="s">
        <v>269</v>
      </c>
    </row>
    <row r="184" spans="2:65" s="10" customFormat="1" ht="16.5" customHeight="1">
      <c r="B184" s="171"/>
      <c r="C184" s="172"/>
      <c r="D184" s="172"/>
      <c r="E184" s="173" t="s">
        <v>22</v>
      </c>
      <c r="F184" s="267" t="s">
        <v>270</v>
      </c>
      <c r="G184" s="268"/>
      <c r="H184" s="268"/>
      <c r="I184" s="268"/>
      <c r="J184" s="172"/>
      <c r="K184" s="174">
        <v>3.83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166</v>
      </c>
      <c r="AU184" s="178" t="s">
        <v>133</v>
      </c>
      <c r="AV184" s="10" t="s">
        <v>133</v>
      </c>
      <c r="AW184" s="10" t="s">
        <v>36</v>
      </c>
      <c r="AX184" s="10" t="s">
        <v>84</v>
      </c>
      <c r="AY184" s="178" t="s">
        <v>154</v>
      </c>
    </row>
    <row r="185" spans="2:65" s="1" customFormat="1" ht="25.5" customHeight="1">
      <c r="B185" s="37"/>
      <c r="C185" s="164" t="s">
        <v>271</v>
      </c>
      <c r="D185" s="164" t="s">
        <v>155</v>
      </c>
      <c r="E185" s="165" t="s">
        <v>272</v>
      </c>
      <c r="F185" s="263" t="s">
        <v>273</v>
      </c>
      <c r="G185" s="263"/>
      <c r="H185" s="263"/>
      <c r="I185" s="263"/>
      <c r="J185" s="166" t="s">
        <v>158</v>
      </c>
      <c r="K185" s="167">
        <v>5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2.4E-2</v>
      </c>
      <c r="AA185" s="170">
        <f>Z185*K185</f>
        <v>0.12</v>
      </c>
      <c r="AR185" s="21" t="s">
        <v>234</v>
      </c>
      <c r="AT185" s="21" t="s">
        <v>155</v>
      </c>
      <c r="AU185" s="21" t="s">
        <v>133</v>
      </c>
      <c r="AY185" s="21" t="s">
        <v>154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133</v>
      </c>
      <c r="BK185" s="107">
        <f>ROUND(L185*K185,2)</f>
        <v>0</v>
      </c>
      <c r="BL185" s="21" t="s">
        <v>234</v>
      </c>
      <c r="BM185" s="21" t="s">
        <v>274</v>
      </c>
    </row>
    <row r="186" spans="2:65" s="1" customFormat="1" ht="25.5" customHeight="1">
      <c r="B186" s="37"/>
      <c r="C186" s="164" t="s">
        <v>275</v>
      </c>
      <c r="D186" s="164" t="s">
        <v>155</v>
      </c>
      <c r="E186" s="165" t="s">
        <v>276</v>
      </c>
      <c r="F186" s="263" t="s">
        <v>277</v>
      </c>
      <c r="G186" s="263"/>
      <c r="H186" s="263"/>
      <c r="I186" s="263"/>
      <c r="J186" s="166" t="s">
        <v>158</v>
      </c>
      <c r="K186" s="167">
        <v>1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0.17399999999999999</v>
      </c>
      <c r="AA186" s="170">
        <f>Z186*K186</f>
        <v>0.17399999999999999</v>
      </c>
      <c r="AR186" s="21" t="s">
        <v>234</v>
      </c>
      <c r="AT186" s="21" t="s">
        <v>155</v>
      </c>
      <c r="AU186" s="21" t="s">
        <v>133</v>
      </c>
      <c r="AY186" s="21" t="s">
        <v>154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133</v>
      </c>
      <c r="BK186" s="107">
        <f>ROUND(L186*K186,2)</f>
        <v>0</v>
      </c>
      <c r="BL186" s="21" t="s">
        <v>234</v>
      </c>
      <c r="BM186" s="21" t="s">
        <v>278</v>
      </c>
    </row>
    <row r="187" spans="2:65" s="1" customFormat="1" ht="25.5" customHeight="1">
      <c r="B187" s="37"/>
      <c r="C187" s="164" t="s">
        <v>279</v>
      </c>
      <c r="D187" s="164" t="s">
        <v>155</v>
      </c>
      <c r="E187" s="165" t="s">
        <v>280</v>
      </c>
      <c r="F187" s="263" t="s">
        <v>281</v>
      </c>
      <c r="G187" s="263"/>
      <c r="H187" s="263"/>
      <c r="I187" s="263"/>
      <c r="J187" s="166" t="s">
        <v>158</v>
      </c>
      <c r="K187" s="167">
        <v>3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8.8099999999999998E-2</v>
      </c>
      <c r="AA187" s="170">
        <f>Z187*K187</f>
        <v>0.26429999999999998</v>
      </c>
      <c r="AR187" s="21" t="s">
        <v>234</v>
      </c>
      <c r="AT187" s="21" t="s">
        <v>155</v>
      </c>
      <c r="AU187" s="21" t="s">
        <v>133</v>
      </c>
      <c r="AY187" s="21" t="s">
        <v>154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133</v>
      </c>
      <c r="BK187" s="107">
        <f>ROUND(L187*K187,2)</f>
        <v>0</v>
      </c>
      <c r="BL187" s="21" t="s">
        <v>234</v>
      </c>
      <c r="BM187" s="21" t="s">
        <v>282</v>
      </c>
    </row>
    <row r="188" spans="2:65" s="1" customFormat="1" ht="25.5" customHeight="1">
      <c r="B188" s="37"/>
      <c r="C188" s="164" t="s">
        <v>283</v>
      </c>
      <c r="D188" s="164" t="s">
        <v>155</v>
      </c>
      <c r="E188" s="165" t="s">
        <v>284</v>
      </c>
      <c r="F188" s="263" t="s">
        <v>285</v>
      </c>
      <c r="G188" s="263"/>
      <c r="H188" s="263"/>
      <c r="I188" s="263"/>
      <c r="J188" s="166" t="s">
        <v>170</v>
      </c>
      <c r="K188" s="167">
        <v>53.92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21" t="s">
        <v>234</v>
      </c>
      <c r="AT188" s="21" t="s">
        <v>155</v>
      </c>
      <c r="AU188" s="21" t="s">
        <v>133</v>
      </c>
      <c r="AY188" s="21" t="s">
        <v>154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133</v>
      </c>
      <c r="BK188" s="107">
        <f>ROUND(L188*K188,2)</f>
        <v>0</v>
      </c>
      <c r="BL188" s="21" t="s">
        <v>234</v>
      </c>
      <c r="BM188" s="21" t="s">
        <v>286</v>
      </c>
    </row>
    <row r="189" spans="2:65" s="10" customFormat="1" ht="16.5" customHeight="1">
      <c r="B189" s="171"/>
      <c r="C189" s="172"/>
      <c r="D189" s="172"/>
      <c r="E189" s="173" t="s">
        <v>22</v>
      </c>
      <c r="F189" s="267" t="s">
        <v>287</v>
      </c>
      <c r="G189" s="268"/>
      <c r="H189" s="268"/>
      <c r="I189" s="268"/>
      <c r="J189" s="172"/>
      <c r="K189" s="174">
        <v>8.7200000000000006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166</v>
      </c>
      <c r="AU189" s="178" t="s">
        <v>133</v>
      </c>
      <c r="AV189" s="10" t="s">
        <v>133</v>
      </c>
      <c r="AW189" s="10" t="s">
        <v>36</v>
      </c>
      <c r="AX189" s="10" t="s">
        <v>79</v>
      </c>
      <c r="AY189" s="178" t="s">
        <v>154</v>
      </c>
    </row>
    <row r="190" spans="2:65" s="10" customFormat="1" ht="16.5" customHeight="1">
      <c r="B190" s="171"/>
      <c r="C190" s="172"/>
      <c r="D190" s="172"/>
      <c r="E190" s="173" t="s">
        <v>22</v>
      </c>
      <c r="F190" s="271" t="s">
        <v>288</v>
      </c>
      <c r="G190" s="272"/>
      <c r="H190" s="272"/>
      <c r="I190" s="272"/>
      <c r="J190" s="172"/>
      <c r="K190" s="174">
        <v>12.8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166</v>
      </c>
      <c r="AU190" s="178" t="s">
        <v>133</v>
      </c>
      <c r="AV190" s="10" t="s">
        <v>133</v>
      </c>
      <c r="AW190" s="10" t="s">
        <v>36</v>
      </c>
      <c r="AX190" s="10" t="s">
        <v>79</v>
      </c>
      <c r="AY190" s="178" t="s">
        <v>154</v>
      </c>
    </row>
    <row r="191" spans="2:65" s="10" customFormat="1" ht="16.5" customHeight="1">
      <c r="B191" s="171"/>
      <c r="C191" s="172"/>
      <c r="D191" s="172"/>
      <c r="E191" s="173" t="s">
        <v>22</v>
      </c>
      <c r="F191" s="271" t="s">
        <v>289</v>
      </c>
      <c r="G191" s="272"/>
      <c r="H191" s="272"/>
      <c r="I191" s="272"/>
      <c r="J191" s="172"/>
      <c r="K191" s="174">
        <v>22.3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166</v>
      </c>
      <c r="AU191" s="178" t="s">
        <v>133</v>
      </c>
      <c r="AV191" s="10" t="s">
        <v>133</v>
      </c>
      <c r="AW191" s="10" t="s">
        <v>36</v>
      </c>
      <c r="AX191" s="10" t="s">
        <v>79</v>
      </c>
      <c r="AY191" s="178" t="s">
        <v>154</v>
      </c>
    </row>
    <row r="192" spans="2:65" s="10" customFormat="1" ht="16.5" customHeight="1">
      <c r="B192" s="171"/>
      <c r="C192" s="172"/>
      <c r="D192" s="172"/>
      <c r="E192" s="173" t="s">
        <v>22</v>
      </c>
      <c r="F192" s="271" t="s">
        <v>290</v>
      </c>
      <c r="G192" s="272"/>
      <c r="H192" s="272"/>
      <c r="I192" s="272"/>
      <c r="J192" s="172"/>
      <c r="K192" s="174">
        <v>10.1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166</v>
      </c>
      <c r="AU192" s="178" t="s">
        <v>133</v>
      </c>
      <c r="AV192" s="10" t="s">
        <v>133</v>
      </c>
      <c r="AW192" s="10" t="s">
        <v>36</v>
      </c>
      <c r="AX192" s="10" t="s">
        <v>79</v>
      </c>
      <c r="AY192" s="178" t="s">
        <v>154</v>
      </c>
    </row>
    <row r="193" spans="2:65" s="12" customFormat="1" ht="16.5" customHeight="1">
      <c r="B193" s="186"/>
      <c r="C193" s="187"/>
      <c r="D193" s="187"/>
      <c r="E193" s="188" t="s">
        <v>22</v>
      </c>
      <c r="F193" s="273" t="s">
        <v>203</v>
      </c>
      <c r="G193" s="274"/>
      <c r="H193" s="274"/>
      <c r="I193" s="274"/>
      <c r="J193" s="187"/>
      <c r="K193" s="189">
        <v>53.92</v>
      </c>
      <c r="L193" s="187"/>
      <c r="M193" s="187"/>
      <c r="N193" s="187"/>
      <c r="O193" s="187"/>
      <c r="P193" s="187"/>
      <c r="Q193" s="187"/>
      <c r="R193" s="190"/>
      <c r="T193" s="191"/>
      <c r="U193" s="187"/>
      <c r="V193" s="187"/>
      <c r="W193" s="187"/>
      <c r="X193" s="187"/>
      <c r="Y193" s="187"/>
      <c r="Z193" s="187"/>
      <c r="AA193" s="192"/>
      <c r="AT193" s="193" t="s">
        <v>166</v>
      </c>
      <c r="AU193" s="193" t="s">
        <v>133</v>
      </c>
      <c r="AV193" s="12" t="s">
        <v>159</v>
      </c>
      <c r="AW193" s="12" t="s">
        <v>36</v>
      </c>
      <c r="AX193" s="12" t="s">
        <v>84</v>
      </c>
      <c r="AY193" s="193" t="s">
        <v>154</v>
      </c>
    </row>
    <row r="194" spans="2:65" s="1" customFormat="1" ht="25.5" customHeight="1">
      <c r="B194" s="37"/>
      <c r="C194" s="164" t="s">
        <v>291</v>
      </c>
      <c r="D194" s="164" t="s">
        <v>155</v>
      </c>
      <c r="E194" s="165" t="s">
        <v>292</v>
      </c>
      <c r="F194" s="263" t="s">
        <v>293</v>
      </c>
      <c r="G194" s="263"/>
      <c r="H194" s="263"/>
      <c r="I194" s="263"/>
      <c r="J194" s="166" t="s">
        <v>163</v>
      </c>
      <c r="K194" s="167">
        <v>43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22</v>
      </c>
      <c r="U194" s="46" t="s">
        <v>46</v>
      </c>
      <c r="V194" s="38"/>
      <c r="W194" s="169">
        <f>V194*K194</f>
        <v>0</v>
      </c>
      <c r="X194" s="169">
        <v>0</v>
      </c>
      <c r="Y194" s="169">
        <f>X194*K194</f>
        <v>0</v>
      </c>
      <c r="Z194" s="169">
        <v>2.5000000000000001E-3</v>
      </c>
      <c r="AA194" s="170">
        <f>Z194*K194</f>
        <v>0.1075</v>
      </c>
      <c r="AR194" s="21" t="s">
        <v>234</v>
      </c>
      <c r="AT194" s="21" t="s">
        <v>155</v>
      </c>
      <c r="AU194" s="21" t="s">
        <v>133</v>
      </c>
      <c r="AY194" s="21" t="s">
        <v>154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133</v>
      </c>
      <c r="BK194" s="107">
        <f>ROUND(L194*K194,2)</f>
        <v>0</v>
      </c>
      <c r="BL194" s="21" t="s">
        <v>234</v>
      </c>
      <c r="BM194" s="21" t="s">
        <v>294</v>
      </c>
    </row>
    <row r="195" spans="2:65" s="10" customFormat="1" ht="16.5" customHeight="1">
      <c r="B195" s="171"/>
      <c r="C195" s="172"/>
      <c r="D195" s="172"/>
      <c r="E195" s="173" t="s">
        <v>22</v>
      </c>
      <c r="F195" s="267" t="s">
        <v>295</v>
      </c>
      <c r="G195" s="268"/>
      <c r="H195" s="268"/>
      <c r="I195" s="268"/>
      <c r="J195" s="172"/>
      <c r="K195" s="174">
        <v>43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166</v>
      </c>
      <c r="AU195" s="178" t="s">
        <v>133</v>
      </c>
      <c r="AV195" s="10" t="s">
        <v>133</v>
      </c>
      <c r="AW195" s="10" t="s">
        <v>36</v>
      </c>
      <c r="AX195" s="10" t="s">
        <v>84</v>
      </c>
      <c r="AY195" s="178" t="s">
        <v>154</v>
      </c>
    </row>
    <row r="196" spans="2:65" s="1" customFormat="1" ht="16.5" customHeight="1">
      <c r="B196" s="37"/>
      <c r="C196" s="164" t="s">
        <v>296</v>
      </c>
      <c r="D196" s="164" t="s">
        <v>155</v>
      </c>
      <c r="E196" s="165" t="s">
        <v>297</v>
      </c>
      <c r="F196" s="263" t="s">
        <v>298</v>
      </c>
      <c r="G196" s="263"/>
      <c r="H196" s="263"/>
      <c r="I196" s="263"/>
      <c r="J196" s="166" t="s">
        <v>163</v>
      </c>
      <c r="K196" s="167">
        <v>43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22</v>
      </c>
      <c r="U196" s="46" t="s">
        <v>46</v>
      </c>
      <c r="V196" s="38"/>
      <c r="W196" s="169">
        <f>V196*K196</f>
        <v>0</v>
      </c>
      <c r="X196" s="169">
        <v>0</v>
      </c>
      <c r="Y196" s="169">
        <f>X196*K196</f>
        <v>0</v>
      </c>
      <c r="Z196" s="169">
        <v>0</v>
      </c>
      <c r="AA196" s="170">
        <f>Z196*K196</f>
        <v>0</v>
      </c>
      <c r="AR196" s="21" t="s">
        <v>234</v>
      </c>
      <c r="AT196" s="21" t="s">
        <v>155</v>
      </c>
      <c r="AU196" s="21" t="s">
        <v>133</v>
      </c>
      <c r="AY196" s="21" t="s">
        <v>154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133</v>
      </c>
      <c r="BK196" s="107">
        <f>ROUND(L196*K196,2)</f>
        <v>0</v>
      </c>
      <c r="BL196" s="21" t="s">
        <v>234</v>
      </c>
      <c r="BM196" s="21" t="s">
        <v>299</v>
      </c>
    </row>
    <row r="197" spans="2:65" s="1" customFormat="1" ht="25.5" customHeight="1">
      <c r="B197" s="37"/>
      <c r="C197" s="164" t="s">
        <v>300</v>
      </c>
      <c r="D197" s="164" t="s">
        <v>155</v>
      </c>
      <c r="E197" s="165" t="s">
        <v>301</v>
      </c>
      <c r="F197" s="263" t="s">
        <v>302</v>
      </c>
      <c r="G197" s="263"/>
      <c r="H197" s="263"/>
      <c r="I197" s="263"/>
      <c r="J197" s="166" t="s">
        <v>163</v>
      </c>
      <c r="K197" s="167">
        <v>42.8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4.0000000000000003E-5</v>
      </c>
      <c r="Y197" s="169">
        <f>X197*K197</f>
        <v>1.712E-3</v>
      </c>
      <c r="Z197" s="169">
        <v>0</v>
      </c>
      <c r="AA197" s="170">
        <f>Z197*K197</f>
        <v>0</v>
      </c>
      <c r="AR197" s="21" t="s">
        <v>159</v>
      </c>
      <c r="AT197" s="21" t="s">
        <v>155</v>
      </c>
      <c r="AU197" s="21" t="s">
        <v>133</v>
      </c>
      <c r="AY197" s="21" t="s">
        <v>154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133</v>
      </c>
      <c r="BK197" s="107">
        <f>ROUND(L197*K197,2)</f>
        <v>0</v>
      </c>
      <c r="BL197" s="21" t="s">
        <v>159</v>
      </c>
      <c r="BM197" s="21" t="s">
        <v>303</v>
      </c>
    </row>
    <row r="198" spans="2:65" s="1" customFormat="1" ht="25.5" customHeight="1">
      <c r="B198" s="37"/>
      <c r="C198" s="164" t="s">
        <v>304</v>
      </c>
      <c r="D198" s="164" t="s">
        <v>155</v>
      </c>
      <c r="E198" s="165" t="s">
        <v>305</v>
      </c>
      <c r="F198" s="263" t="s">
        <v>306</v>
      </c>
      <c r="G198" s="263"/>
      <c r="H198" s="263"/>
      <c r="I198" s="263"/>
      <c r="J198" s="166" t="s">
        <v>163</v>
      </c>
      <c r="K198" s="167">
        <v>28.001999999999999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22</v>
      </c>
      <c r="U198" s="46" t="s">
        <v>46</v>
      </c>
      <c r="V198" s="38"/>
      <c r="W198" s="169">
        <f>V198*K198</f>
        <v>0</v>
      </c>
      <c r="X198" s="169">
        <v>0</v>
      </c>
      <c r="Y198" s="169">
        <f>X198*K198</f>
        <v>0</v>
      </c>
      <c r="Z198" s="169">
        <v>0.15</v>
      </c>
      <c r="AA198" s="170">
        <f>Z198*K198</f>
        <v>4.2002999999999995</v>
      </c>
      <c r="AR198" s="21" t="s">
        <v>159</v>
      </c>
      <c r="AT198" s="21" t="s">
        <v>155</v>
      </c>
      <c r="AU198" s="21" t="s">
        <v>133</v>
      </c>
      <c r="AY198" s="21" t="s">
        <v>154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133</v>
      </c>
      <c r="BK198" s="107">
        <f>ROUND(L198*K198,2)</f>
        <v>0</v>
      </c>
      <c r="BL198" s="21" t="s">
        <v>159</v>
      </c>
      <c r="BM198" s="21" t="s">
        <v>307</v>
      </c>
    </row>
    <row r="199" spans="2:65" s="10" customFormat="1" ht="16.5" customHeight="1">
      <c r="B199" s="171"/>
      <c r="C199" s="172"/>
      <c r="D199" s="172"/>
      <c r="E199" s="173" t="s">
        <v>22</v>
      </c>
      <c r="F199" s="267" t="s">
        <v>308</v>
      </c>
      <c r="G199" s="268"/>
      <c r="H199" s="268"/>
      <c r="I199" s="268"/>
      <c r="J199" s="172"/>
      <c r="K199" s="174">
        <v>28.001999999999999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166</v>
      </c>
      <c r="AU199" s="178" t="s">
        <v>133</v>
      </c>
      <c r="AV199" s="10" t="s">
        <v>133</v>
      </c>
      <c r="AW199" s="10" t="s">
        <v>36</v>
      </c>
      <c r="AX199" s="10" t="s">
        <v>84</v>
      </c>
      <c r="AY199" s="178" t="s">
        <v>154</v>
      </c>
    </row>
    <row r="200" spans="2:65" s="1" customFormat="1" ht="38.25" customHeight="1">
      <c r="B200" s="37"/>
      <c r="C200" s="164" t="s">
        <v>309</v>
      </c>
      <c r="D200" s="164" t="s">
        <v>155</v>
      </c>
      <c r="E200" s="165" t="s">
        <v>310</v>
      </c>
      <c r="F200" s="263" t="s">
        <v>311</v>
      </c>
      <c r="G200" s="263"/>
      <c r="H200" s="263"/>
      <c r="I200" s="263"/>
      <c r="J200" s="166" t="s">
        <v>312</v>
      </c>
      <c r="K200" s="167">
        <v>0.15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22</v>
      </c>
      <c r="U200" s="46" t="s">
        <v>46</v>
      </c>
      <c r="V200" s="38"/>
      <c r="W200" s="169">
        <f>V200*K200</f>
        <v>0</v>
      </c>
      <c r="X200" s="169">
        <v>0</v>
      </c>
      <c r="Y200" s="169">
        <f>X200*K200</f>
        <v>0</v>
      </c>
      <c r="Z200" s="169">
        <v>2.2000000000000002</v>
      </c>
      <c r="AA200" s="170">
        <f>Z200*K200</f>
        <v>0.33</v>
      </c>
      <c r="AR200" s="21" t="s">
        <v>159</v>
      </c>
      <c r="AT200" s="21" t="s">
        <v>155</v>
      </c>
      <c r="AU200" s="21" t="s">
        <v>133</v>
      </c>
      <c r="AY200" s="21" t="s">
        <v>154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133</v>
      </c>
      <c r="BK200" s="107">
        <f>ROUND(L200*K200,2)</f>
        <v>0</v>
      </c>
      <c r="BL200" s="21" t="s">
        <v>159</v>
      </c>
      <c r="BM200" s="21" t="s">
        <v>313</v>
      </c>
    </row>
    <row r="201" spans="2:65" s="10" customFormat="1" ht="16.5" customHeight="1">
      <c r="B201" s="171"/>
      <c r="C201" s="172"/>
      <c r="D201" s="172"/>
      <c r="E201" s="173" t="s">
        <v>22</v>
      </c>
      <c r="F201" s="267" t="s">
        <v>314</v>
      </c>
      <c r="G201" s="268"/>
      <c r="H201" s="268"/>
      <c r="I201" s="268"/>
      <c r="J201" s="172"/>
      <c r="K201" s="174">
        <v>0.15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166</v>
      </c>
      <c r="AU201" s="178" t="s">
        <v>133</v>
      </c>
      <c r="AV201" s="10" t="s">
        <v>133</v>
      </c>
      <c r="AW201" s="10" t="s">
        <v>36</v>
      </c>
      <c r="AX201" s="10" t="s">
        <v>84</v>
      </c>
      <c r="AY201" s="178" t="s">
        <v>154</v>
      </c>
    </row>
    <row r="202" spans="2:65" s="1" customFormat="1" ht="25.5" customHeight="1">
      <c r="B202" s="37"/>
      <c r="C202" s="164" t="s">
        <v>315</v>
      </c>
      <c r="D202" s="164" t="s">
        <v>155</v>
      </c>
      <c r="E202" s="165" t="s">
        <v>316</v>
      </c>
      <c r="F202" s="263" t="s">
        <v>317</v>
      </c>
      <c r="G202" s="263"/>
      <c r="H202" s="263"/>
      <c r="I202" s="263"/>
      <c r="J202" s="166" t="s">
        <v>163</v>
      </c>
      <c r="K202" s="167">
        <v>4.8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22</v>
      </c>
      <c r="U202" s="46" t="s">
        <v>46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7.5999999999999998E-2</v>
      </c>
      <c r="AA202" s="170">
        <f>Z202*K202</f>
        <v>0.36479999999999996</v>
      </c>
      <c r="AR202" s="21" t="s">
        <v>159</v>
      </c>
      <c r="AT202" s="21" t="s">
        <v>155</v>
      </c>
      <c r="AU202" s="21" t="s">
        <v>133</v>
      </c>
      <c r="AY202" s="21" t="s">
        <v>154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133</v>
      </c>
      <c r="BK202" s="107">
        <f>ROUND(L202*K202,2)</f>
        <v>0</v>
      </c>
      <c r="BL202" s="21" t="s">
        <v>159</v>
      </c>
      <c r="BM202" s="21" t="s">
        <v>318</v>
      </c>
    </row>
    <row r="203" spans="2:65" s="10" customFormat="1" ht="16.5" customHeight="1">
      <c r="B203" s="171"/>
      <c r="C203" s="172"/>
      <c r="D203" s="172"/>
      <c r="E203" s="173" t="s">
        <v>22</v>
      </c>
      <c r="F203" s="267" t="s">
        <v>319</v>
      </c>
      <c r="G203" s="268"/>
      <c r="H203" s="268"/>
      <c r="I203" s="268"/>
      <c r="J203" s="172"/>
      <c r="K203" s="174">
        <v>4.8</v>
      </c>
      <c r="L203" s="172"/>
      <c r="M203" s="172"/>
      <c r="N203" s="172"/>
      <c r="O203" s="172"/>
      <c r="P203" s="172"/>
      <c r="Q203" s="172"/>
      <c r="R203" s="175"/>
      <c r="T203" s="176"/>
      <c r="U203" s="172"/>
      <c r="V203" s="172"/>
      <c r="W203" s="172"/>
      <c r="X203" s="172"/>
      <c r="Y203" s="172"/>
      <c r="Z203" s="172"/>
      <c r="AA203" s="177"/>
      <c r="AT203" s="178" t="s">
        <v>166</v>
      </c>
      <c r="AU203" s="178" t="s">
        <v>133</v>
      </c>
      <c r="AV203" s="10" t="s">
        <v>133</v>
      </c>
      <c r="AW203" s="10" t="s">
        <v>36</v>
      </c>
      <c r="AX203" s="10" t="s">
        <v>84</v>
      </c>
      <c r="AY203" s="178" t="s">
        <v>154</v>
      </c>
    </row>
    <row r="204" spans="2:65" s="1" customFormat="1" ht="25.5" customHeight="1">
      <c r="B204" s="37"/>
      <c r="C204" s="164" t="s">
        <v>320</v>
      </c>
      <c r="D204" s="164" t="s">
        <v>155</v>
      </c>
      <c r="E204" s="165" t="s">
        <v>321</v>
      </c>
      <c r="F204" s="263" t="s">
        <v>322</v>
      </c>
      <c r="G204" s="263"/>
      <c r="H204" s="263"/>
      <c r="I204" s="263"/>
      <c r="J204" s="166" t="s">
        <v>323</v>
      </c>
      <c r="K204" s="167">
        <v>1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22</v>
      </c>
      <c r="U204" s="46" t="s">
        <v>46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1.2999999999999999E-2</v>
      </c>
      <c r="AA204" s="170">
        <f>Z204*K204</f>
        <v>1.2999999999999999E-2</v>
      </c>
      <c r="AR204" s="21" t="s">
        <v>159</v>
      </c>
      <c r="AT204" s="21" t="s">
        <v>155</v>
      </c>
      <c r="AU204" s="21" t="s">
        <v>133</v>
      </c>
      <c r="AY204" s="21" t="s">
        <v>154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133</v>
      </c>
      <c r="BK204" s="107">
        <f>ROUND(L204*K204,2)</f>
        <v>0</v>
      </c>
      <c r="BL204" s="21" t="s">
        <v>159</v>
      </c>
      <c r="BM204" s="21" t="s">
        <v>324</v>
      </c>
    </row>
    <row r="205" spans="2:65" s="1" customFormat="1" ht="16.5" customHeight="1">
      <c r="B205" s="37"/>
      <c r="C205" s="164" t="s">
        <v>325</v>
      </c>
      <c r="D205" s="164" t="s">
        <v>155</v>
      </c>
      <c r="E205" s="165" t="s">
        <v>326</v>
      </c>
      <c r="F205" s="263" t="s">
        <v>327</v>
      </c>
      <c r="G205" s="263"/>
      <c r="H205" s="263"/>
      <c r="I205" s="263"/>
      <c r="J205" s="166" t="s">
        <v>323</v>
      </c>
      <c r="K205" s="167">
        <v>1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1.2999999999999999E-2</v>
      </c>
      <c r="AA205" s="170">
        <f>Z205*K205</f>
        <v>1.2999999999999999E-2</v>
      </c>
      <c r="AR205" s="21" t="s">
        <v>159</v>
      </c>
      <c r="AT205" s="21" t="s">
        <v>155</v>
      </c>
      <c r="AU205" s="21" t="s">
        <v>133</v>
      </c>
      <c r="AY205" s="21" t="s">
        <v>154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133</v>
      </c>
      <c r="BK205" s="107">
        <f>ROUND(L205*K205,2)</f>
        <v>0</v>
      </c>
      <c r="BL205" s="21" t="s">
        <v>159</v>
      </c>
      <c r="BM205" s="21" t="s">
        <v>328</v>
      </c>
    </row>
    <row r="206" spans="2:65" s="1" customFormat="1" ht="25.5" customHeight="1">
      <c r="B206" s="37"/>
      <c r="C206" s="164" t="s">
        <v>329</v>
      </c>
      <c r="D206" s="164" t="s">
        <v>155</v>
      </c>
      <c r="E206" s="165" t="s">
        <v>330</v>
      </c>
      <c r="F206" s="263" t="s">
        <v>331</v>
      </c>
      <c r="G206" s="263"/>
      <c r="H206" s="263"/>
      <c r="I206" s="263"/>
      <c r="J206" s="166" t="s">
        <v>163</v>
      </c>
      <c r="K206" s="167">
        <v>0.375</v>
      </c>
      <c r="L206" s="264">
        <v>0</v>
      </c>
      <c r="M206" s="265"/>
      <c r="N206" s="266">
        <f>ROUND(L206*K206,2)</f>
        <v>0</v>
      </c>
      <c r="O206" s="266"/>
      <c r="P206" s="266"/>
      <c r="Q206" s="266"/>
      <c r="R206" s="39"/>
      <c r="T206" s="168" t="s">
        <v>22</v>
      </c>
      <c r="U206" s="46" t="s">
        <v>46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6.8000000000000005E-2</v>
      </c>
      <c r="AA206" s="170">
        <f>Z206*K206</f>
        <v>2.5500000000000002E-2</v>
      </c>
      <c r="AR206" s="21" t="s">
        <v>159</v>
      </c>
      <c r="AT206" s="21" t="s">
        <v>155</v>
      </c>
      <c r="AU206" s="21" t="s">
        <v>133</v>
      </c>
      <c r="AY206" s="21" t="s">
        <v>154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1" t="s">
        <v>133</v>
      </c>
      <c r="BK206" s="107">
        <f>ROUND(L206*K206,2)</f>
        <v>0</v>
      </c>
      <c r="BL206" s="21" t="s">
        <v>159</v>
      </c>
      <c r="BM206" s="21" t="s">
        <v>332</v>
      </c>
    </row>
    <row r="207" spans="2:65" s="10" customFormat="1" ht="16.5" customHeight="1">
      <c r="B207" s="171"/>
      <c r="C207" s="172"/>
      <c r="D207" s="172"/>
      <c r="E207" s="173" t="s">
        <v>22</v>
      </c>
      <c r="F207" s="267" t="s">
        <v>333</v>
      </c>
      <c r="G207" s="268"/>
      <c r="H207" s="268"/>
      <c r="I207" s="268"/>
      <c r="J207" s="172"/>
      <c r="K207" s="174">
        <v>0.375</v>
      </c>
      <c r="L207" s="172"/>
      <c r="M207" s="172"/>
      <c r="N207" s="172"/>
      <c r="O207" s="172"/>
      <c r="P207" s="172"/>
      <c r="Q207" s="172"/>
      <c r="R207" s="175"/>
      <c r="T207" s="176"/>
      <c r="U207" s="172"/>
      <c r="V207" s="172"/>
      <c r="W207" s="172"/>
      <c r="X207" s="172"/>
      <c r="Y207" s="172"/>
      <c r="Z207" s="172"/>
      <c r="AA207" s="177"/>
      <c r="AT207" s="178" t="s">
        <v>166</v>
      </c>
      <c r="AU207" s="178" t="s">
        <v>133</v>
      </c>
      <c r="AV207" s="10" t="s">
        <v>133</v>
      </c>
      <c r="AW207" s="10" t="s">
        <v>36</v>
      </c>
      <c r="AX207" s="10" t="s">
        <v>84</v>
      </c>
      <c r="AY207" s="178" t="s">
        <v>154</v>
      </c>
    </row>
    <row r="208" spans="2:65" s="9" customFormat="1" ht="29.85" customHeight="1">
      <c r="B208" s="153"/>
      <c r="C208" s="154"/>
      <c r="D208" s="163" t="s">
        <v>112</v>
      </c>
      <c r="E208" s="163"/>
      <c r="F208" s="163"/>
      <c r="G208" s="163"/>
      <c r="H208" s="163"/>
      <c r="I208" s="163"/>
      <c r="J208" s="163"/>
      <c r="K208" s="163"/>
      <c r="L208" s="163"/>
      <c r="M208" s="163"/>
      <c r="N208" s="282">
        <f>BK208</f>
        <v>0</v>
      </c>
      <c r="O208" s="283"/>
      <c r="P208" s="283"/>
      <c r="Q208" s="283"/>
      <c r="R208" s="156"/>
      <c r="T208" s="157"/>
      <c r="U208" s="154"/>
      <c r="V208" s="154"/>
      <c r="W208" s="158">
        <f>SUM(W209:W213)</f>
        <v>0</v>
      </c>
      <c r="X208" s="154"/>
      <c r="Y208" s="158">
        <f>SUM(Y209:Y213)</f>
        <v>0</v>
      </c>
      <c r="Z208" s="154"/>
      <c r="AA208" s="159">
        <f>SUM(AA209:AA213)</f>
        <v>0</v>
      </c>
      <c r="AR208" s="160" t="s">
        <v>84</v>
      </c>
      <c r="AT208" s="161" t="s">
        <v>78</v>
      </c>
      <c r="AU208" s="161" t="s">
        <v>84</v>
      </c>
      <c r="AY208" s="160" t="s">
        <v>154</v>
      </c>
      <c r="BK208" s="162">
        <f>SUM(BK209:BK213)</f>
        <v>0</v>
      </c>
    </row>
    <row r="209" spans="2:65" s="1" customFormat="1" ht="38.25" customHeight="1">
      <c r="B209" s="37"/>
      <c r="C209" s="164" t="s">
        <v>334</v>
      </c>
      <c r="D209" s="164" t="s">
        <v>155</v>
      </c>
      <c r="E209" s="165" t="s">
        <v>335</v>
      </c>
      <c r="F209" s="263" t="s">
        <v>336</v>
      </c>
      <c r="G209" s="263"/>
      <c r="H209" s="263"/>
      <c r="I209" s="263"/>
      <c r="J209" s="166" t="s">
        <v>337</v>
      </c>
      <c r="K209" s="167">
        <v>5.9409999999999998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159</v>
      </c>
      <c r="AT209" s="21" t="s">
        <v>155</v>
      </c>
      <c r="AU209" s="21" t="s">
        <v>133</v>
      </c>
      <c r="AY209" s="21" t="s">
        <v>154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133</v>
      </c>
      <c r="BK209" s="107">
        <f>ROUND(L209*K209,2)</f>
        <v>0</v>
      </c>
      <c r="BL209" s="21" t="s">
        <v>159</v>
      </c>
      <c r="BM209" s="21" t="s">
        <v>338</v>
      </c>
    </row>
    <row r="210" spans="2:65" s="1" customFormat="1" ht="38.25" customHeight="1">
      <c r="B210" s="37"/>
      <c r="C210" s="164" t="s">
        <v>339</v>
      </c>
      <c r="D210" s="164" t="s">
        <v>155</v>
      </c>
      <c r="E210" s="165" t="s">
        <v>340</v>
      </c>
      <c r="F210" s="263" t="s">
        <v>341</v>
      </c>
      <c r="G210" s="263"/>
      <c r="H210" s="263"/>
      <c r="I210" s="263"/>
      <c r="J210" s="166" t="s">
        <v>337</v>
      </c>
      <c r="K210" s="167">
        <v>5.9409999999999998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159</v>
      </c>
      <c r="AT210" s="21" t="s">
        <v>155</v>
      </c>
      <c r="AU210" s="21" t="s">
        <v>133</v>
      </c>
      <c r="AY210" s="21" t="s">
        <v>154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133</v>
      </c>
      <c r="BK210" s="107">
        <f>ROUND(L210*K210,2)</f>
        <v>0</v>
      </c>
      <c r="BL210" s="21" t="s">
        <v>159</v>
      </c>
      <c r="BM210" s="21" t="s">
        <v>342</v>
      </c>
    </row>
    <row r="211" spans="2:65" s="1" customFormat="1" ht="25.5" customHeight="1">
      <c r="B211" s="37"/>
      <c r="C211" s="164" t="s">
        <v>343</v>
      </c>
      <c r="D211" s="164" t="s">
        <v>155</v>
      </c>
      <c r="E211" s="165" t="s">
        <v>344</v>
      </c>
      <c r="F211" s="263" t="s">
        <v>345</v>
      </c>
      <c r="G211" s="263"/>
      <c r="H211" s="263"/>
      <c r="I211" s="263"/>
      <c r="J211" s="166" t="s">
        <v>337</v>
      </c>
      <c r="K211" s="167">
        <v>59.41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159</v>
      </c>
      <c r="AT211" s="21" t="s">
        <v>155</v>
      </c>
      <c r="AU211" s="21" t="s">
        <v>133</v>
      </c>
      <c r="AY211" s="21" t="s">
        <v>154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133</v>
      </c>
      <c r="BK211" s="107">
        <f>ROUND(L211*K211,2)</f>
        <v>0</v>
      </c>
      <c r="BL211" s="21" t="s">
        <v>159</v>
      </c>
      <c r="BM211" s="21" t="s">
        <v>346</v>
      </c>
    </row>
    <row r="212" spans="2:65" s="1" customFormat="1" ht="25.5" customHeight="1">
      <c r="B212" s="37"/>
      <c r="C212" s="164" t="s">
        <v>347</v>
      </c>
      <c r="D212" s="164" t="s">
        <v>155</v>
      </c>
      <c r="E212" s="165" t="s">
        <v>348</v>
      </c>
      <c r="F212" s="263" t="s">
        <v>349</v>
      </c>
      <c r="G212" s="263"/>
      <c r="H212" s="263"/>
      <c r="I212" s="263"/>
      <c r="J212" s="166" t="s">
        <v>337</v>
      </c>
      <c r="K212" s="167">
        <v>5.9409999999999998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159</v>
      </c>
      <c r="AT212" s="21" t="s">
        <v>155</v>
      </c>
      <c r="AU212" s="21" t="s">
        <v>133</v>
      </c>
      <c r="AY212" s="21" t="s">
        <v>154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133</v>
      </c>
      <c r="BK212" s="107">
        <f>ROUND(L212*K212,2)</f>
        <v>0</v>
      </c>
      <c r="BL212" s="21" t="s">
        <v>159</v>
      </c>
      <c r="BM212" s="21" t="s">
        <v>350</v>
      </c>
    </row>
    <row r="213" spans="2:65" s="1" customFormat="1" ht="25.5" customHeight="1">
      <c r="B213" s="37"/>
      <c r="C213" s="164" t="s">
        <v>351</v>
      </c>
      <c r="D213" s="164" t="s">
        <v>155</v>
      </c>
      <c r="E213" s="165" t="s">
        <v>352</v>
      </c>
      <c r="F213" s="263" t="s">
        <v>353</v>
      </c>
      <c r="G213" s="263"/>
      <c r="H213" s="263"/>
      <c r="I213" s="263"/>
      <c r="J213" s="166" t="s">
        <v>337</v>
      </c>
      <c r="K213" s="167">
        <v>4.3419999999999996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68" t="s">
        <v>22</v>
      </c>
      <c r="U213" s="46" t="s">
        <v>46</v>
      </c>
      <c r="V213" s="38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159</v>
      </c>
      <c r="AT213" s="21" t="s">
        <v>155</v>
      </c>
      <c r="AU213" s="21" t="s">
        <v>133</v>
      </c>
      <c r="AY213" s="21" t="s">
        <v>154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21" t="s">
        <v>133</v>
      </c>
      <c r="BK213" s="107">
        <f>ROUND(L213*K213,2)</f>
        <v>0</v>
      </c>
      <c r="BL213" s="21" t="s">
        <v>159</v>
      </c>
      <c r="BM213" s="21" t="s">
        <v>354</v>
      </c>
    </row>
    <row r="214" spans="2:65" s="9" customFormat="1" ht="37.35" customHeight="1">
      <c r="B214" s="153"/>
      <c r="C214" s="154"/>
      <c r="D214" s="155" t="s">
        <v>113</v>
      </c>
      <c r="E214" s="155"/>
      <c r="F214" s="155"/>
      <c r="G214" s="155"/>
      <c r="H214" s="155"/>
      <c r="I214" s="155"/>
      <c r="J214" s="155"/>
      <c r="K214" s="155"/>
      <c r="L214" s="155"/>
      <c r="M214" s="155"/>
      <c r="N214" s="286">
        <f>BK214</f>
        <v>0</v>
      </c>
      <c r="O214" s="287"/>
      <c r="P214" s="287"/>
      <c r="Q214" s="287"/>
      <c r="R214" s="156"/>
      <c r="T214" s="157"/>
      <c r="U214" s="154"/>
      <c r="V214" s="154"/>
      <c r="W214" s="158">
        <f>W215+W224+W228+W239+W249+W266+W273+W285+W293+W297+W311+W335+W343</f>
        <v>0</v>
      </c>
      <c r="X214" s="154"/>
      <c r="Y214" s="158">
        <f>Y215+Y224+Y228+Y239+Y249+Y266+Y273+Y285+Y293+Y297+Y311+Y335+Y343</f>
        <v>1.1712053730000003</v>
      </c>
      <c r="Z214" s="154"/>
      <c r="AA214" s="159">
        <f>AA215+AA224+AA228+AA239+AA249+AA266+AA273+AA285+AA293+AA297+AA311+AA335+AA343</f>
        <v>3.1010399999999997E-2</v>
      </c>
      <c r="AR214" s="160" t="s">
        <v>133</v>
      </c>
      <c r="AT214" s="161" t="s">
        <v>78</v>
      </c>
      <c r="AU214" s="161" t="s">
        <v>79</v>
      </c>
      <c r="AY214" s="160" t="s">
        <v>154</v>
      </c>
      <c r="BK214" s="162">
        <f>BK215+BK224+BK228+BK239+BK249+BK266+BK273+BK285+BK293+BK297+BK311+BK335+BK343</f>
        <v>0</v>
      </c>
    </row>
    <row r="215" spans="2:65" s="9" customFormat="1" ht="19.95" customHeight="1">
      <c r="B215" s="153"/>
      <c r="C215" s="154"/>
      <c r="D215" s="163" t="s">
        <v>114</v>
      </c>
      <c r="E215" s="163"/>
      <c r="F215" s="163"/>
      <c r="G215" s="163"/>
      <c r="H215" s="163"/>
      <c r="I215" s="163"/>
      <c r="J215" s="163"/>
      <c r="K215" s="163"/>
      <c r="L215" s="163"/>
      <c r="M215" s="163"/>
      <c r="N215" s="282">
        <f>BK215</f>
        <v>0</v>
      </c>
      <c r="O215" s="283"/>
      <c r="P215" s="283"/>
      <c r="Q215" s="283"/>
      <c r="R215" s="156"/>
      <c r="T215" s="157"/>
      <c r="U215" s="154"/>
      <c r="V215" s="154"/>
      <c r="W215" s="158">
        <f>SUM(W216:W223)</f>
        <v>0</v>
      </c>
      <c r="X215" s="154"/>
      <c r="Y215" s="158">
        <f>SUM(Y216:Y223)</f>
        <v>7.6545000000000002E-2</v>
      </c>
      <c r="Z215" s="154"/>
      <c r="AA215" s="159">
        <f>SUM(AA216:AA223)</f>
        <v>0</v>
      </c>
      <c r="AR215" s="160" t="s">
        <v>133</v>
      </c>
      <c r="AT215" s="161" t="s">
        <v>78</v>
      </c>
      <c r="AU215" s="161" t="s">
        <v>84</v>
      </c>
      <c r="AY215" s="160" t="s">
        <v>154</v>
      </c>
      <c r="BK215" s="162">
        <f>SUM(BK216:BK223)</f>
        <v>0</v>
      </c>
    </row>
    <row r="216" spans="2:65" s="1" customFormat="1" ht="25.5" customHeight="1">
      <c r="B216" s="37"/>
      <c r="C216" s="164" t="s">
        <v>355</v>
      </c>
      <c r="D216" s="164" t="s">
        <v>155</v>
      </c>
      <c r="E216" s="165" t="s">
        <v>356</v>
      </c>
      <c r="F216" s="263" t="s">
        <v>357</v>
      </c>
      <c r="G216" s="263"/>
      <c r="H216" s="263"/>
      <c r="I216" s="263"/>
      <c r="J216" s="166" t="s">
        <v>163</v>
      </c>
      <c r="K216" s="167">
        <v>3.6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22</v>
      </c>
      <c r="U216" s="46" t="s">
        <v>46</v>
      </c>
      <c r="V216" s="38"/>
      <c r="W216" s="169">
        <f>V216*K216</f>
        <v>0</v>
      </c>
      <c r="X216" s="169">
        <v>4.4999999999999997E-3</v>
      </c>
      <c r="Y216" s="169">
        <f>X216*K216</f>
        <v>1.6199999999999999E-2</v>
      </c>
      <c r="Z216" s="169">
        <v>0</v>
      </c>
      <c r="AA216" s="170">
        <f>Z216*K216</f>
        <v>0</v>
      </c>
      <c r="AR216" s="21" t="s">
        <v>234</v>
      </c>
      <c r="AT216" s="21" t="s">
        <v>155</v>
      </c>
      <c r="AU216" s="21" t="s">
        <v>133</v>
      </c>
      <c r="AY216" s="21" t="s">
        <v>154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133</v>
      </c>
      <c r="BK216" s="107">
        <f>ROUND(L216*K216,2)</f>
        <v>0</v>
      </c>
      <c r="BL216" s="21" t="s">
        <v>234</v>
      </c>
      <c r="BM216" s="21" t="s">
        <v>358</v>
      </c>
    </row>
    <row r="217" spans="2:65" s="10" customFormat="1" ht="16.5" customHeight="1">
      <c r="B217" s="171"/>
      <c r="C217" s="172"/>
      <c r="D217" s="172"/>
      <c r="E217" s="173" t="s">
        <v>22</v>
      </c>
      <c r="F217" s="267" t="s">
        <v>191</v>
      </c>
      <c r="G217" s="268"/>
      <c r="H217" s="268"/>
      <c r="I217" s="268"/>
      <c r="J217" s="172"/>
      <c r="K217" s="174">
        <v>3.6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166</v>
      </c>
      <c r="AU217" s="178" t="s">
        <v>133</v>
      </c>
      <c r="AV217" s="10" t="s">
        <v>133</v>
      </c>
      <c r="AW217" s="10" t="s">
        <v>36</v>
      </c>
      <c r="AX217" s="10" t="s">
        <v>84</v>
      </c>
      <c r="AY217" s="178" t="s">
        <v>154</v>
      </c>
    </row>
    <row r="218" spans="2:65" s="1" customFormat="1" ht="25.5" customHeight="1">
      <c r="B218" s="37"/>
      <c r="C218" s="164" t="s">
        <v>359</v>
      </c>
      <c r="D218" s="164" t="s">
        <v>155</v>
      </c>
      <c r="E218" s="165" t="s">
        <v>360</v>
      </c>
      <c r="F218" s="263" t="s">
        <v>361</v>
      </c>
      <c r="G218" s="263"/>
      <c r="H218" s="263"/>
      <c r="I218" s="263"/>
      <c r="J218" s="166" t="s">
        <v>163</v>
      </c>
      <c r="K218" s="167">
        <v>4.51</v>
      </c>
      <c r="L218" s="264">
        <v>0</v>
      </c>
      <c r="M218" s="265"/>
      <c r="N218" s="266">
        <f>ROUND(L218*K218,2)</f>
        <v>0</v>
      </c>
      <c r="O218" s="266"/>
      <c r="P218" s="266"/>
      <c r="Q218" s="266"/>
      <c r="R218" s="39"/>
      <c r="T218" s="168" t="s">
        <v>22</v>
      </c>
      <c r="U218" s="46" t="s">
        <v>46</v>
      </c>
      <c r="V218" s="38"/>
      <c r="W218" s="169">
        <f>V218*K218</f>
        <v>0</v>
      </c>
      <c r="X218" s="169">
        <v>4.4999999999999997E-3</v>
      </c>
      <c r="Y218" s="169">
        <f>X218*K218</f>
        <v>2.0294999999999997E-2</v>
      </c>
      <c r="Z218" s="169">
        <v>0</v>
      </c>
      <c r="AA218" s="170">
        <f>Z218*K218</f>
        <v>0</v>
      </c>
      <c r="AR218" s="21" t="s">
        <v>234</v>
      </c>
      <c r="AT218" s="21" t="s">
        <v>155</v>
      </c>
      <c r="AU218" s="21" t="s">
        <v>133</v>
      </c>
      <c r="AY218" s="21" t="s">
        <v>154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21" t="s">
        <v>133</v>
      </c>
      <c r="BK218" s="107">
        <f>ROUND(L218*K218,2)</f>
        <v>0</v>
      </c>
      <c r="BL218" s="21" t="s">
        <v>234</v>
      </c>
      <c r="BM218" s="21" t="s">
        <v>362</v>
      </c>
    </row>
    <row r="219" spans="2:65" s="10" customFormat="1" ht="16.5" customHeight="1">
      <c r="B219" s="171"/>
      <c r="C219" s="172"/>
      <c r="D219" s="172"/>
      <c r="E219" s="173" t="s">
        <v>22</v>
      </c>
      <c r="F219" s="267" t="s">
        <v>363</v>
      </c>
      <c r="G219" s="268"/>
      <c r="H219" s="268"/>
      <c r="I219" s="268"/>
      <c r="J219" s="172"/>
      <c r="K219" s="174">
        <v>1.855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166</v>
      </c>
      <c r="AU219" s="178" t="s">
        <v>133</v>
      </c>
      <c r="AV219" s="10" t="s">
        <v>133</v>
      </c>
      <c r="AW219" s="10" t="s">
        <v>36</v>
      </c>
      <c r="AX219" s="10" t="s">
        <v>79</v>
      </c>
      <c r="AY219" s="178" t="s">
        <v>154</v>
      </c>
    </row>
    <row r="220" spans="2:65" s="10" customFormat="1" ht="16.5" customHeight="1">
      <c r="B220" s="171"/>
      <c r="C220" s="172"/>
      <c r="D220" s="172"/>
      <c r="E220" s="173" t="s">
        <v>22</v>
      </c>
      <c r="F220" s="271" t="s">
        <v>364</v>
      </c>
      <c r="G220" s="272"/>
      <c r="H220" s="272"/>
      <c r="I220" s="272"/>
      <c r="J220" s="172"/>
      <c r="K220" s="174">
        <v>2.6549999999999998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166</v>
      </c>
      <c r="AU220" s="178" t="s">
        <v>133</v>
      </c>
      <c r="AV220" s="10" t="s">
        <v>133</v>
      </c>
      <c r="AW220" s="10" t="s">
        <v>36</v>
      </c>
      <c r="AX220" s="10" t="s">
        <v>79</v>
      </c>
      <c r="AY220" s="178" t="s">
        <v>154</v>
      </c>
    </row>
    <row r="221" spans="2:65" s="12" customFormat="1" ht="16.5" customHeight="1">
      <c r="B221" s="186"/>
      <c r="C221" s="187"/>
      <c r="D221" s="187"/>
      <c r="E221" s="188" t="s">
        <v>22</v>
      </c>
      <c r="F221" s="273" t="s">
        <v>203</v>
      </c>
      <c r="G221" s="274"/>
      <c r="H221" s="274"/>
      <c r="I221" s="274"/>
      <c r="J221" s="187"/>
      <c r="K221" s="189">
        <v>4.51</v>
      </c>
      <c r="L221" s="187"/>
      <c r="M221" s="187"/>
      <c r="N221" s="187"/>
      <c r="O221" s="187"/>
      <c r="P221" s="187"/>
      <c r="Q221" s="187"/>
      <c r="R221" s="190"/>
      <c r="T221" s="191"/>
      <c r="U221" s="187"/>
      <c r="V221" s="187"/>
      <c r="W221" s="187"/>
      <c r="X221" s="187"/>
      <c r="Y221" s="187"/>
      <c r="Z221" s="187"/>
      <c r="AA221" s="192"/>
      <c r="AT221" s="193" t="s">
        <v>166</v>
      </c>
      <c r="AU221" s="193" t="s">
        <v>133</v>
      </c>
      <c r="AV221" s="12" t="s">
        <v>159</v>
      </c>
      <c r="AW221" s="12" t="s">
        <v>36</v>
      </c>
      <c r="AX221" s="12" t="s">
        <v>84</v>
      </c>
      <c r="AY221" s="193" t="s">
        <v>154</v>
      </c>
    </row>
    <row r="222" spans="2:65" s="1" customFormat="1" ht="16.5" customHeight="1">
      <c r="B222" s="37"/>
      <c r="C222" s="164" t="s">
        <v>365</v>
      </c>
      <c r="D222" s="164" t="s">
        <v>155</v>
      </c>
      <c r="E222" s="165" t="s">
        <v>366</v>
      </c>
      <c r="F222" s="263" t="s">
        <v>367</v>
      </c>
      <c r="G222" s="263"/>
      <c r="H222" s="263"/>
      <c r="I222" s="263"/>
      <c r="J222" s="166" t="s">
        <v>170</v>
      </c>
      <c r="K222" s="167">
        <v>8.9</v>
      </c>
      <c r="L222" s="264">
        <v>0</v>
      </c>
      <c r="M222" s="265"/>
      <c r="N222" s="266">
        <f>ROUND(L222*K222,2)</f>
        <v>0</v>
      </c>
      <c r="O222" s="266"/>
      <c r="P222" s="266"/>
      <c r="Q222" s="266"/>
      <c r="R222" s="39"/>
      <c r="T222" s="168" t="s">
        <v>22</v>
      </c>
      <c r="U222" s="46" t="s">
        <v>46</v>
      </c>
      <c r="V222" s="38"/>
      <c r="W222" s="169">
        <f>V222*K222</f>
        <v>0</v>
      </c>
      <c r="X222" s="169">
        <v>4.4999999999999997E-3</v>
      </c>
      <c r="Y222" s="169">
        <f>X222*K222</f>
        <v>4.0049999999999995E-2</v>
      </c>
      <c r="Z222" s="169">
        <v>0</v>
      </c>
      <c r="AA222" s="170">
        <f>Z222*K222</f>
        <v>0</v>
      </c>
      <c r="AR222" s="21" t="s">
        <v>234</v>
      </c>
      <c r="AT222" s="21" t="s">
        <v>155</v>
      </c>
      <c r="AU222" s="21" t="s">
        <v>133</v>
      </c>
      <c r="AY222" s="21" t="s">
        <v>154</v>
      </c>
      <c r="BE222" s="107">
        <f>IF(U222="základní",N222,0)</f>
        <v>0</v>
      </c>
      <c r="BF222" s="107">
        <f>IF(U222="snížená",N222,0)</f>
        <v>0</v>
      </c>
      <c r="BG222" s="107">
        <f>IF(U222="zákl. přenesená",N222,0)</f>
        <v>0</v>
      </c>
      <c r="BH222" s="107">
        <f>IF(U222="sníž. přenesená",N222,0)</f>
        <v>0</v>
      </c>
      <c r="BI222" s="107">
        <f>IF(U222="nulová",N222,0)</f>
        <v>0</v>
      </c>
      <c r="BJ222" s="21" t="s">
        <v>133</v>
      </c>
      <c r="BK222" s="107">
        <f>ROUND(L222*K222,2)</f>
        <v>0</v>
      </c>
      <c r="BL222" s="21" t="s">
        <v>234</v>
      </c>
      <c r="BM222" s="21" t="s">
        <v>368</v>
      </c>
    </row>
    <row r="223" spans="2:65" s="10" customFormat="1" ht="16.5" customHeight="1">
      <c r="B223" s="171"/>
      <c r="C223" s="172"/>
      <c r="D223" s="172"/>
      <c r="E223" s="173" t="s">
        <v>22</v>
      </c>
      <c r="F223" s="267" t="s">
        <v>369</v>
      </c>
      <c r="G223" s="268"/>
      <c r="H223" s="268"/>
      <c r="I223" s="268"/>
      <c r="J223" s="172"/>
      <c r="K223" s="174">
        <v>8.9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166</v>
      </c>
      <c r="AU223" s="178" t="s">
        <v>133</v>
      </c>
      <c r="AV223" s="10" t="s">
        <v>133</v>
      </c>
      <c r="AW223" s="10" t="s">
        <v>36</v>
      </c>
      <c r="AX223" s="10" t="s">
        <v>84</v>
      </c>
      <c r="AY223" s="178" t="s">
        <v>154</v>
      </c>
    </row>
    <row r="224" spans="2:65" s="9" customFormat="1" ht="29.85" customHeight="1">
      <c r="B224" s="153"/>
      <c r="C224" s="154"/>
      <c r="D224" s="163" t="s">
        <v>115</v>
      </c>
      <c r="E224" s="163"/>
      <c r="F224" s="163"/>
      <c r="G224" s="163"/>
      <c r="H224" s="163"/>
      <c r="I224" s="163"/>
      <c r="J224" s="163"/>
      <c r="K224" s="163"/>
      <c r="L224" s="163"/>
      <c r="M224" s="163"/>
      <c r="N224" s="282">
        <f>BK224</f>
        <v>0</v>
      </c>
      <c r="O224" s="283"/>
      <c r="P224" s="283"/>
      <c r="Q224" s="283"/>
      <c r="R224" s="156"/>
      <c r="T224" s="157"/>
      <c r="U224" s="154"/>
      <c r="V224" s="154"/>
      <c r="W224" s="158">
        <f>SUM(W225:W227)</f>
        <v>0</v>
      </c>
      <c r="X224" s="154"/>
      <c r="Y224" s="158">
        <f>SUM(Y225:Y227)</f>
        <v>7.3440000000000007E-3</v>
      </c>
      <c r="Z224" s="154"/>
      <c r="AA224" s="159">
        <f>SUM(AA225:AA227)</f>
        <v>0</v>
      </c>
      <c r="AR224" s="160" t="s">
        <v>133</v>
      </c>
      <c r="AT224" s="161" t="s">
        <v>78</v>
      </c>
      <c r="AU224" s="161" t="s">
        <v>84</v>
      </c>
      <c r="AY224" s="160" t="s">
        <v>154</v>
      </c>
      <c r="BK224" s="162">
        <f>SUM(BK225:BK227)</f>
        <v>0</v>
      </c>
    </row>
    <row r="225" spans="2:65" s="1" customFormat="1" ht="38.25" customHeight="1">
      <c r="B225" s="37"/>
      <c r="C225" s="164" t="s">
        <v>370</v>
      </c>
      <c r="D225" s="164" t="s">
        <v>155</v>
      </c>
      <c r="E225" s="165" t="s">
        <v>371</v>
      </c>
      <c r="F225" s="263" t="s">
        <v>372</v>
      </c>
      <c r="G225" s="263"/>
      <c r="H225" s="263"/>
      <c r="I225" s="263"/>
      <c r="J225" s="166" t="s">
        <v>163</v>
      </c>
      <c r="K225" s="167">
        <v>3.6</v>
      </c>
      <c r="L225" s="264">
        <v>0</v>
      </c>
      <c r="M225" s="265"/>
      <c r="N225" s="266">
        <f>ROUND(L225*K225,2)</f>
        <v>0</v>
      </c>
      <c r="O225" s="266"/>
      <c r="P225" s="266"/>
      <c r="Q225" s="266"/>
      <c r="R225" s="39"/>
      <c r="T225" s="168" t="s">
        <v>22</v>
      </c>
      <c r="U225" s="46" t="s">
        <v>46</v>
      </c>
      <c r="V225" s="38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21" t="s">
        <v>234</v>
      </c>
      <c r="AT225" s="21" t="s">
        <v>155</v>
      </c>
      <c r="AU225" s="21" t="s">
        <v>133</v>
      </c>
      <c r="AY225" s="21" t="s">
        <v>154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133</v>
      </c>
      <c r="BK225" s="107">
        <f>ROUND(L225*K225,2)</f>
        <v>0</v>
      </c>
      <c r="BL225" s="21" t="s">
        <v>234</v>
      </c>
      <c r="BM225" s="21" t="s">
        <v>373</v>
      </c>
    </row>
    <row r="226" spans="2:65" s="1" customFormat="1" ht="16.5" customHeight="1">
      <c r="B226" s="37"/>
      <c r="C226" s="194" t="s">
        <v>374</v>
      </c>
      <c r="D226" s="194" t="s">
        <v>227</v>
      </c>
      <c r="E226" s="195" t="s">
        <v>375</v>
      </c>
      <c r="F226" s="275" t="s">
        <v>376</v>
      </c>
      <c r="G226" s="275"/>
      <c r="H226" s="275"/>
      <c r="I226" s="275"/>
      <c r="J226" s="196" t="s">
        <v>163</v>
      </c>
      <c r="K226" s="197">
        <v>3.6720000000000002</v>
      </c>
      <c r="L226" s="276">
        <v>0</v>
      </c>
      <c r="M226" s="277"/>
      <c r="N226" s="278">
        <f>ROUND(L226*K226,2)</f>
        <v>0</v>
      </c>
      <c r="O226" s="266"/>
      <c r="P226" s="266"/>
      <c r="Q226" s="266"/>
      <c r="R226" s="39"/>
      <c r="T226" s="168" t="s">
        <v>22</v>
      </c>
      <c r="U226" s="46" t="s">
        <v>46</v>
      </c>
      <c r="V226" s="38"/>
      <c r="W226" s="169">
        <f>V226*K226</f>
        <v>0</v>
      </c>
      <c r="X226" s="169">
        <v>2E-3</v>
      </c>
      <c r="Y226" s="169">
        <f>X226*K226</f>
        <v>7.3440000000000007E-3</v>
      </c>
      <c r="Z226" s="169">
        <v>0</v>
      </c>
      <c r="AA226" s="170">
        <f>Z226*K226</f>
        <v>0</v>
      </c>
      <c r="AR226" s="21" t="s">
        <v>304</v>
      </c>
      <c r="AT226" s="21" t="s">
        <v>227</v>
      </c>
      <c r="AU226" s="21" t="s">
        <v>133</v>
      </c>
      <c r="AY226" s="21" t="s">
        <v>154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133</v>
      </c>
      <c r="BK226" s="107">
        <f>ROUND(L226*K226,2)</f>
        <v>0</v>
      </c>
      <c r="BL226" s="21" t="s">
        <v>234</v>
      </c>
      <c r="BM226" s="21" t="s">
        <v>377</v>
      </c>
    </row>
    <row r="227" spans="2:65" s="1" customFormat="1" ht="16.5" customHeight="1">
      <c r="B227" s="37"/>
      <c r="C227" s="164" t="s">
        <v>378</v>
      </c>
      <c r="D227" s="164" t="s">
        <v>155</v>
      </c>
      <c r="E227" s="165" t="s">
        <v>379</v>
      </c>
      <c r="F227" s="263" t="s">
        <v>380</v>
      </c>
      <c r="G227" s="263"/>
      <c r="H227" s="263"/>
      <c r="I227" s="263"/>
      <c r="J227" s="166" t="s">
        <v>323</v>
      </c>
      <c r="K227" s="167">
        <v>1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234</v>
      </c>
      <c r="AT227" s="21" t="s">
        <v>155</v>
      </c>
      <c r="AU227" s="21" t="s">
        <v>133</v>
      </c>
      <c r="AY227" s="21" t="s">
        <v>154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133</v>
      </c>
      <c r="BK227" s="107">
        <f>ROUND(L227*K227,2)</f>
        <v>0</v>
      </c>
      <c r="BL227" s="21" t="s">
        <v>234</v>
      </c>
      <c r="BM227" s="21" t="s">
        <v>381</v>
      </c>
    </row>
    <row r="228" spans="2:65" s="9" customFormat="1" ht="29.85" customHeight="1">
      <c r="B228" s="153"/>
      <c r="C228" s="154"/>
      <c r="D228" s="163" t="s">
        <v>116</v>
      </c>
      <c r="E228" s="163"/>
      <c r="F228" s="163"/>
      <c r="G228" s="163"/>
      <c r="H228" s="163"/>
      <c r="I228" s="163"/>
      <c r="J228" s="163"/>
      <c r="K228" s="163"/>
      <c r="L228" s="163"/>
      <c r="M228" s="163"/>
      <c r="N228" s="284">
        <f>BK228</f>
        <v>0</v>
      </c>
      <c r="O228" s="285"/>
      <c r="P228" s="285"/>
      <c r="Q228" s="285"/>
      <c r="R228" s="156"/>
      <c r="T228" s="157"/>
      <c r="U228" s="154"/>
      <c r="V228" s="154"/>
      <c r="W228" s="158">
        <f>SUM(W229:W238)</f>
        <v>0</v>
      </c>
      <c r="X228" s="154"/>
      <c r="Y228" s="158">
        <f>SUM(Y229:Y238)</f>
        <v>3.4840000000000001E-3</v>
      </c>
      <c r="Z228" s="154"/>
      <c r="AA228" s="159">
        <f>SUM(AA229:AA238)</f>
        <v>0</v>
      </c>
      <c r="AR228" s="160" t="s">
        <v>133</v>
      </c>
      <c r="AT228" s="161" t="s">
        <v>78</v>
      </c>
      <c r="AU228" s="161" t="s">
        <v>84</v>
      </c>
      <c r="AY228" s="160" t="s">
        <v>154</v>
      </c>
      <c r="BK228" s="162">
        <f>SUM(BK229:BK238)</f>
        <v>0</v>
      </c>
    </row>
    <row r="229" spans="2:65" s="1" customFormat="1" ht="25.5" customHeight="1">
      <c r="B229" s="37"/>
      <c r="C229" s="164" t="s">
        <v>382</v>
      </c>
      <c r="D229" s="164" t="s">
        <v>155</v>
      </c>
      <c r="E229" s="165" t="s">
        <v>383</v>
      </c>
      <c r="F229" s="263" t="s">
        <v>384</v>
      </c>
      <c r="G229" s="263"/>
      <c r="H229" s="263"/>
      <c r="I229" s="263"/>
      <c r="J229" s="166" t="s">
        <v>170</v>
      </c>
      <c r="K229" s="167">
        <v>1</v>
      </c>
      <c r="L229" s="264">
        <v>0</v>
      </c>
      <c r="M229" s="265"/>
      <c r="N229" s="266">
        <f t="shared" ref="N229:N234" si="15">ROUND(L229*K229,2)</f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 t="shared" ref="W229:W234" si="16">V229*K229</f>
        <v>0</v>
      </c>
      <c r="X229" s="169">
        <v>1.2600000000000001E-3</v>
      </c>
      <c r="Y229" s="169">
        <f t="shared" ref="Y229:Y234" si="17">X229*K229</f>
        <v>1.2600000000000001E-3</v>
      </c>
      <c r="Z229" s="169">
        <v>0</v>
      </c>
      <c r="AA229" s="170">
        <f t="shared" ref="AA229:AA234" si="18">Z229*K229</f>
        <v>0</v>
      </c>
      <c r="AR229" s="21" t="s">
        <v>159</v>
      </c>
      <c r="AT229" s="21" t="s">
        <v>155</v>
      </c>
      <c r="AU229" s="21" t="s">
        <v>133</v>
      </c>
      <c r="AY229" s="21" t="s">
        <v>154</v>
      </c>
      <c r="BE229" s="107">
        <f t="shared" ref="BE229:BE234" si="19">IF(U229="základní",N229,0)</f>
        <v>0</v>
      </c>
      <c r="BF229" s="107">
        <f t="shared" ref="BF229:BF234" si="20">IF(U229="snížená",N229,0)</f>
        <v>0</v>
      </c>
      <c r="BG229" s="107">
        <f t="shared" ref="BG229:BG234" si="21">IF(U229="zákl. přenesená",N229,0)</f>
        <v>0</v>
      </c>
      <c r="BH229" s="107">
        <f t="shared" ref="BH229:BH234" si="22">IF(U229="sníž. přenesená",N229,0)</f>
        <v>0</v>
      </c>
      <c r="BI229" s="107">
        <f t="shared" ref="BI229:BI234" si="23">IF(U229="nulová",N229,0)</f>
        <v>0</v>
      </c>
      <c r="BJ229" s="21" t="s">
        <v>133</v>
      </c>
      <c r="BK229" s="107">
        <f t="shared" ref="BK229:BK234" si="24">ROUND(L229*K229,2)</f>
        <v>0</v>
      </c>
      <c r="BL229" s="21" t="s">
        <v>159</v>
      </c>
      <c r="BM229" s="21" t="s">
        <v>385</v>
      </c>
    </row>
    <row r="230" spans="2:65" s="1" customFormat="1" ht="25.5" customHeight="1">
      <c r="B230" s="37"/>
      <c r="C230" s="164" t="s">
        <v>386</v>
      </c>
      <c r="D230" s="164" t="s">
        <v>155</v>
      </c>
      <c r="E230" s="165" t="s">
        <v>387</v>
      </c>
      <c r="F230" s="263" t="s">
        <v>388</v>
      </c>
      <c r="G230" s="263"/>
      <c r="H230" s="263"/>
      <c r="I230" s="263"/>
      <c r="J230" s="166" t="s">
        <v>170</v>
      </c>
      <c r="K230" s="167">
        <v>1.1000000000000001</v>
      </c>
      <c r="L230" s="264">
        <v>0</v>
      </c>
      <c r="M230" s="265"/>
      <c r="N230" s="266">
        <f t="shared" si="15"/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si="16"/>
        <v>0</v>
      </c>
      <c r="X230" s="169">
        <v>2.9E-4</v>
      </c>
      <c r="Y230" s="169">
        <f t="shared" si="17"/>
        <v>3.19E-4</v>
      </c>
      <c r="Z230" s="169">
        <v>0</v>
      </c>
      <c r="AA230" s="170">
        <f t="shared" si="18"/>
        <v>0</v>
      </c>
      <c r="AR230" s="21" t="s">
        <v>234</v>
      </c>
      <c r="AT230" s="21" t="s">
        <v>155</v>
      </c>
      <c r="AU230" s="21" t="s">
        <v>133</v>
      </c>
      <c r="AY230" s="21" t="s">
        <v>154</v>
      </c>
      <c r="BE230" s="107">
        <f t="shared" si="19"/>
        <v>0</v>
      </c>
      <c r="BF230" s="107">
        <f t="shared" si="20"/>
        <v>0</v>
      </c>
      <c r="BG230" s="107">
        <f t="shared" si="21"/>
        <v>0</v>
      </c>
      <c r="BH230" s="107">
        <f t="shared" si="22"/>
        <v>0</v>
      </c>
      <c r="BI230" s="107">
        <f t="shared" si="23"/>
        <v>0</v>
      </c>
      <c r="BJ230" s="21" t="s">
        <v>133</v>
      </c>
      <c r="BK230" s="107">
        <f t="shared" si="24"/>
        <v>0</v>
      </c>
      <c r="BL230" s="21" t="s">
        <v>234</v>
      </c>
      <c r="BM230" s="21" t="s">
        <v>389</v>
      </c>
    </row>
    <row r="231" spans="2:65" s="1" customFormat="1" ht="25.5" customHeight="1">
      <c r="B231" s="37"/>
      <c r="C231" s="164" t="s">
        <v>390</v>
      </c>
      <c r="D231" s="164" t="s">
        <v>155</v>
      </c>
      <c r="E231" s="165" t="s">
        <v>391</v>
      </c>
      <c r="F231" s="263" t="s">
        <v>392</v>
      </c>
      <c r="G231" s="263"/>
      <c r="H231" s="263"/>
      <c r="I231" s="263"/>
      <c r="J231" s="166" t="s">
        <v>170</v>
      </c>
      <c r="K231" s="167">
        <v>3.5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16"/>
        <v>0</v>
      </c>
      <c r="X231" s="169">
        <v>3.5E-4</v>
      </c>
      <c r="Y231" s="169">
        <f t="shared" si="17"/>
        <v>1.225E-3</v>
      </c>
      <c r="Z231" s="169">
        <v>0</v>
      </c>
      <c r="AA231" s="170">
        <f t="shared" si="18"/>
        <v>0</v>
      </c>
      <c r="AR231" s="21" t="s">
        <v>234</v>
      </c>
      <c r="AT231" s="21" t="s">
        <v>155</v>
      </c>
      <c r="AU231" s="21" t="s">
        <v>133</v>
      </c>
      <c r="AY231" s="21" t="s">
        <v>154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133</v>
      </c>
      <c r="BK231" s="107">
        <f t="shared" si="24"/>
        <v>0</v>
      </c>
      <c r="BL231" s="21" t="s">
        <v>234</v>
      </c>
      <c r="BM231" s="21" t="s">
        <v>393</v>
      </c>
    </row>
    <row r="232" spans="2:65" s="1" customFormat="1" ht="16.5" customHeight="1">
      <c r="B232" s="37"/>
      <c r="C232" s="164" t="s">
        <v>394</v>
      </c>
      <c r="D232" s="164" t="s">
        <v>155</v>
      </c>
      <c r="E232" s="165" t="s">
        <v>395</v>
      </c>
      <c r="F232" s="263" t="s">
        <v>396</v>
      </c>
      <c r="G232" s="263"/>
      <c r="H232" s="263"/>
      <c r="I232" s="263"/>
      <c r="J232" s="166" t="s">
        <v>158</v>
      </c>
      <c r="K232" s="167">
        <v>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3.4000000000000002E-4</v>
      </c>
      <c r="Y232" s="169">
        <f t="shared" si="17"/>
        <v>3.4000000000000002E-4</v>
      </c>
      <c r="Z232" s="169">
        <v>0</v>
      </c>
      <c r="AA232" s="170">
        <f t="shared" si="18"/>
        <v>0</v>
      </c>
      <c r="AR232" s="21" t="s">
        <v>234</v>
      </c>
      <c r="AT232" s="21" t="s">
        <v>155</v>
      </c>
      <c r="AU232" s="21" t="s">
        <v>133</v>
      </c>
      <c r="AY232" s="21" t="s">
        <v>154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133</v>
      </c>
      <c r="BK232" s="107">
        <f t="shared" si="24"/>
        <v>0</v>
      </c>
      <c r="BL232" s="21" t="s">
        <v>234</v>
      </c>
      <c r="BM232" s="21" t="s">
        <v>397</v>
      </c>
    </row>
    <row r="233" spans="2:65" s="1" customFormat="1" ht="16.5" customHeight="1">
      <c r="B233" s="37"/>
      <c r="C233" s="164" t="s">
        <v>398</v>
      </c>
      <c r="D233" s="164" t="s">
        <v>155</v>
      </c>
      <c r="E233" s="165" t="s">
        <v>399</v>
      </c>
      <c r="F233" s="263" t="s">
        <v>400</v>
      </c>
      <c r="G233" s="263"/>
      <c r="H233" s="263"/>
      <c r="I233" s="263"/>
      <c r="J233" s="166" t="s">
        <v>158</v>
      </c>
      <c r="K233" s="167">
        <v>1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3.4000000000000002E-4</v>
      </c>
      <c r="Y233" s="169">
        <f t="shared" si="17"/>
        <v>3.4000000000000002E-4</v>
      </c>
      <c r="Z233" s="169">
        <v>0</v>
      </c>
      <c r="AA233" s="170">
        <f t="shared" si="18"/>
        <v>0</v>
      </c>
      <c r="AR233" s="21" t="s">
        <v>234</v>
      </c>
      <c r="AT233" s="21" t="s">
        <v>155</v>
      </c>
      <c r="AU233" s="21" t="s">
        <v>133</v>
      </c>
      <c r="AY233" s="21" t="s">
        <v>154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133</v>
      </c>
      <c r="BK233" s="107">
        <f t="shared" si="24"/>
        <v>0</v>
      </c>
      <c r="BL233" s="21" t="s">
        <v>234</v>
      </c>
      <c r="BM233" s="21" t="s">
        <v>401</v>
      </c>
    </row>
    <row r="234" spans="2:65" s="1" customFormat="1" ht="25.5" customHeight="1">
      <c r="B234" s="37"/>
      <c r="C234" s="164" t="s">
        <v>402</v>
      </c>
      <c r="D234" s="164" t="s">
        <v>155</v>
      </c>
      <c r="E234" s="165" t="s">
        <v>403</v>
      </c>
      <c r="F234" s="263" t="s">
        <v>404</v>
      </c>
      <c r="G234" s="263"/>
      <c r="H234" s="263"/>
      <c r="I234" s="263"/>
      <c r="J234" s="166" t="s">
        <v>170</v>
      </c>
      <c r="K234" s="167">
        <v>5.6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 t="shared" si="16"/>
        <v>0</v>
      </c>
      <c r="X234" s="169">
        <v>0</v>
      </c>
      <c r="Y234" s="169">
        <f t="shared" si="17"/>
        <v>0</v>
      </c>
      <c r="Z234" s="169">
        <v>0</v>
      </c>
      <c r="AA234" s="170">
        <f t="shared" si="18"/>
        <v>0</v>
      </c>
      <c r="AR234" s="21" t="s">
        <v>234</v>
      </c>
      <c r="AT234" s="21" t="s">
        <v>155</v>
      </c>
      <c r="AU234" s="21" t="s">
        <v>133</v>
      </c>
      <c r="AY234" s="21" t="s">
        <v>154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133</v>
      </c>
      <c r="BK234" s="107">
        <f t="shared" si="24"/>
        <v>0</v>
      </c>
      <c r="BL234" s="21" t="s">
        <v>234</v>
      </c>
      <c r="BM234" s="21" t="s">
        <v>405</v>
      </c>
    </row>
    <row r="235" spans="2:65" s="10" customFormat="1" ht="16.5" customHeight="1">
      <c r="B235" s="171"/>
      <c r="C235" s="172"/>
      <c r="D235" s="172"/>
      <c r="E235" s="173" t="s">
        <v>22</v>
      </c>
      <c r="F235" s="267" t="s">
        <v>406</v>
      </c>
      <c r="G235" s="268"/>
      <c r="H235" s="268"/>
      <c r="I235" s="268"/>
      <c r="J235" s="172"/>
      <c r="K235" s="174">
        <v>5.6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166</v>
      </c>
      <c r="AU235" s="178" t="s">
        <v>133</v>
      </c>
      <c r="AV235" s="10" t="s">
        <v>133</v>
      </c>
      <c r="AW235" s="10" t="s">
        <v>36</v>
      </c>
      <c r="AX235" s="10" t="s">
        <v>84</v>
      </c>
      <c r="AY235" s="178" t="s">
        <v>154</v>
      </c>
    </row>
    <row r="236" spans="2:65" s="1" customFormat="1" ht="16.5" customHeight="1">
      <c r="B236" s="37"/>
      <c r="C236" s="164" t="s">
        <v>407</v>
      </c>
      <c r="D236" s="164" t="s">
        <v>155</v>
      </c>
      <c r="E236" s="165" t="s">
        <v>408</v>
      </c>
      <c r="F236" s="263" t="s">
        <v>409</v>
      </c>
      <c r="G236" s="263"/>
      <c r="H236" s="263"/>
      <c r="I236" s="263"/>
      <c r="J236" s="166" t="s">
        <v>323</v>
      </c>
      <c r="K236" s="167">
        <v>1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234</v>
      </c>
      <c r="AT236" s="21" t="s">
        <v>155</v>
      </c>
      <c r="AU236" s="21" t="s">
        <v>133</v>
      </c>
      <c r="AY236" s="21" t="s">
        <v>154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133</v>
      </c>
      <c r="BK236" s="107">
        <f>ROUND(L236*K236,2)</f>
        <v>0</v>
      </c>
      <c r="BL236" s="21" t="s">
        <v>234</v>
      </c>
      <c r="BM236" s="21" t="s">
        <v>410</v>
      </c>
    </row>
    <row r="237" spans="2:65" s="1" customFormat="1" ht="16.5" customHeight="1">
      <c r="B237" s="37"/>
      <c r="C237" s="164" t="s">
        <v>411</v>
      </c>
      <c r="D237" s="164" t="s">
        <v>155</v>
      </c>
      <c r="E237" s="165" t="s">
        <v>412</v>
      </c>
      <c r="F237" s="263" t="s">
        <v>413</v>
      </c>
      <c r="G237" s="263"/>
      <c r="H237" s="263"/>
      <c r="I237" s="263"/>
      <c r="J237" s="166" t="s">
        <v>323</v>
      </c>
      <c r="K237" s="167">
        <v>1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234</v>
      </c>
      <c r="AT237" s="21" t="s">
        <v>155</v>
      </c>
      <c r="AU237" s="21" t="s">
        <v>133</v>
      </c>
      <c r="AY237" s="21" t="s">
        <v>154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133</v>
      </c>
      <c r="BK237" s="107">
        <f>ROUND(L237*K237,2)</f>
        <v>0</v>
      </c>
      <c r="BL237" s="21" t="s">
        <v>234</v>
      </c>
      <c r="BM237" s="21" t="s">
        <v>414</v>
      </c>
    </row>
    <row r="238" spans="2:65" s="1" customFormat="1" ht="25.5" customHeight="1">
      <c r="B238" s="37"/>
      <c r="C238" s="164" t="s">
        <v>415</v>
      </c>
      <c r="D238" s="164" t="s">
        <v>155</v>
      </c>
      <c r="E238" s="165" t="s">
        <v>416</v>
      </c>
      <c r="F238" s="263" t="s">
        <v>417</v>
      </c>
      <c r="G238" s="263"/>
      <c r="H238" s="263"/>
      <c r="I238" s="263"/>
      <c r="J238" s="166" t="s">
        <v>337</v>
      </c>
      <c r="K238" s="167">
        <v>2E-3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234</v>
      </c>
      <c r="AT238" s="21" t="s">
        <v>155</v>
      </c>
      <c r="AU238" s="21" t="s">
        <v>133</v>
      </c>
      <c r="AY238" s="21" t="s">
        <v>154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133</v>
      </c>
      <c r="BK238" s="107">
        <f>ROUND(L238*K238,2)</f>
        <v>0</v>
      </c>
      <c r="BL238" s="21" t="s">
        <v>234</v>
      </c>
      <c r="BM238" s="21" t="s">
        <v>418</v>
      </c>
    </row>
    <row r="239" spans="2:65" s="9" customFormat="1" ht="29.85" customHeight="1">
      <c r="B239" s="153"/>
      <c r="C239" s="154"/>
      <c r="D239" s="163" t="s">
        <v>117</v>
      </c>
      <c r="E239" s="163"/>
      <c r="F239" s="163"/>
      <c r="G239" s="163"/>
      <c r="H239" s="163"/>
      <c r="I239" s="163"/>
      <c r="J239" s="163"/>
      <c r="K239" s="163"/>
      <c r="L239" s="163"/>
      <c r="M239" s="163"/>
      <c r="N239" s="284">
        <f>BK239</f>
        <v>0</v>
      </c>
      <c r="O239" s="285"/>
      <c r="P239" s="285"/>
      <c r="Q239" s="285"/>
      <c r="R239" s="156"/>
      <c r="T239" s="157"/>
      <c r="U239" s="154"/>
      <c r="V239" s="154"/>
      <c r="W239" s="158">
        <f>SUM(W240:W248)</f>
        <v>0</v>
      </c>
      <c r="X239" s="154"/>
      <c r="Y239" s="158">
        <f>SUM(Y240:Y248)</f>
        <v>9.6600000000000002E-3</v>
      </c>
      <c r="Z239" s="154"/>
      <c r="AA239" s="159">
        <f>SUM(AA240:AA248)</f>
        <v>0</v>
      </c>
      <c r="AR239" s="160" t="s">
        <v>133</v>
      </c>
      <c r="AT239" s="161" t="s">
        <v>78</v>
      </c>
      <c r="AU239" s="161" t="s">
        <v>84</v>
      </c>
      <c r="AY239" s="160" t="s">
        <v>154</v>
      </c>
      <c r="BK239" s="162">
        <f>SUM(BK240:BK248)</f>
        <v>0</v>
      </c>
    </row>
    <row r="240" spans="2:65" s="1" customFormat="1" ht="25.5" customHeight="1">
      <c r="B240" s="37"/>
      <c r="C240" s="164" t="s">
        <v>419</v>
      </c>
      <c r="D240" s="164" t="s">
        <v>155</v>
      </c>
      <c r="E240" s="165" t="s">
        <v>420</v>
      </c>
      <c r="F240" s="263" t="s">
        <v>421</v>
      </c>
      <c r="G240" s="263"/>
      <c r="H240" s="263"/>
      <c r="I240" s="263"/>
      <c r="J240" s="166" t="s">
        <v>170</v>
      </c>
      <c r="K240" s="167">
        <v>9</v>
      </c>
      <c r="L240" s="264">
        <v>0</v>
      </c>
      <c r="M240" s="265"/>
      <c r="N240" s="266">
        <f t="shared" ref="N240:N248" si="25">ROUND(L240*K240,2)</f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ref="W240:W248" si="26">V240*K240</f>
        <v>0</v>
      </c>
      <c r="X240" s="169">
        <v>4.0000000000000002E-4</v>
      </c>
      <c r="Y240" s="169">
        <f t="shared" ref="Y240:Y248" si="27">X240*K240</f>
        <v>3.6000000000000003E-3</v>
      </c>
      <c r="Z240" s="169">
        <v>0</v>
      </c>
      <c r="AA240" s="170">
        <f t="shared" ref="AA240:AA248" si="28">Z240*K240</f>
        <v>0</v>
      </c>
      <c r="AR240" s="21" t="s">
        <v>234</v>
      </c>
      <c r="AT240" s="21" t="s">
        <v>155</v>
      </c>
      <c r="AU240" s="21" t="s">
        <v>133</v>
      </c>
      <c r="AY240" s="21" t="s">
        <v>154</v>
      </c>
      <c r="BE240" s="107">
        <f t="shared" ref="BE240:BE248" si="29">IF(U240="základní",N240,0)</f>
        <v>0</v>
      </c>
      <c r="BF240" s="107">
        <f t="shared" ref="BF240:BF248" si="30">IF(U240="snížená",N240,0)</f>
        <v>0</v>
      </c>
      <c r="BG240" s="107">
        <f t="shared" ref="BG240:BG248" si="31">IF(U240="zákl. přenesená",N240,0)</f>
        <v>0</v>
      </c>
      <c r="BH240" s="107">
        <f t="shared" ref="BH240:BH248" si="32">IF(U240="sníž. přenesená",N240,0)</f>
        <v>0</v>
      </c>
      <c r="BI240" s="107">
        <f t="shared" ref="BI240:BI248" si="33">IF(U240="nulová",N240,0)</f>
        <v>0</v>
      </c>
      <c r="BJ240" s="21" t="s">
        <v>133</v>
      </c>
      <c r="BK240" s="107">
        <f t="shared" ref="BK240:BK248" si="34">ROUND(L240*K240,2)</f>
        <v>0</v>
      </c>
      <c r="BL240" s="21" t="s">
        <v>234</v>
      </c>
      <c r="BM240" s="21" t="s">
        <v>422</v>
      </c>
    </row>
    <row r="241" spans="2:65" s="1" customFormat="1" ht="38.25" customHeight="1">
      <c r="B241" s="37"/>
      <c r="C241" s="164" t="s">
        <v>423</v>
      </c>
      <c r="D241" s="164" t="s">
        <v>155</v>
      </c>
      <c r="E241" s="165" t="s">
        <v>424</v>
      </c>
      <c r="F241" s="263" t="s">
        <v>425</v>
      </c>
      <c r="G241" s="263"/>
      <c r="H241" s="263"/>
      <c r="I241" s="263"/>
      <c r="J241" s="166" t="s">
        <v>170</v>
      </c>
      <c r="K241" s="167">
        <v>4</v>
      </c>
      <c r="L241" s="264">
        <v>0</v>
      </c>
      <c r="M241" s="265"/>
      <c r="N241" s="266">
        <f t="shared" si="25"/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si="26"/>
        <v>0</v>
      </c>
      <c r="X241" s="169">
        <v>5.0000000000000002E-5</v>
      </c>
      <c r="Y241" s="169">
        <f t="shared" si="27"/>
        <v>2.0000000000000001E-4</v>
      </c>
      <c r="Z241" s="169">
        <v>0</v>
      </c>
      <c r="AA241" s="170">
        <f t="shared" si="28"/>
        <v>0</v>
      </c>
      <c r="AR241" s="21" t="s">
        <v>234</v>
      </c>
      <c r="AT241" s="21" t="s">
        <v>155</v>
      </c>
      <c r="AU241" s="21" t="s">
        <v>133</v>
      </c>
      <c r="AY241" s="21" t="s">
        <v>154</v>
      </c>
      <c r="BE241" s="107">
        <f t="shared" si="29"/>
        <v>0</v>
      </c>
      <c r="BF241" s="107">
        <f t="shared" si="30"/>
        <v>0</v>
      </c>
      <c r="BG241" s="107">
        <f t="shared" si="31"/>
        <v>0</v>
      </c>
      <c r="BH241" s="107">
        <f t="shared" si="32"/>
        <v>0</v>
      </c>
      <c r="BI241" s="107">
        <f t="shared" si="33"/>
        <v>0</v>
      </c>
      <c r="BJ241" s="21" t="s">
        <v>133</v>
      </c>
      <c r="BK241" s="107">
        <f t="shared" si="34"/>
        <v>0</v>
      </c>
      <c r="BL241" s="21" t="s">
        <v>234</v>
      </c>
      <c r="BM241" s="21" t="s">
        <v>426</v>
      </c>
    </row>
    <row r="242" spans="2:65" s="1" customFormat="1" ht="38.25" customHeight="1">
      <c r="B242" s="37"/>
      <c r="C242" s="164" t="s">
        <v>427</v>
      </c>
      <c r="D242" s="164" t="s">
        <v>155</v>
      </c>
      <c r="E242" s="165" t="s">
        <v>428</v>
      </c>
      <c r="F242" s="263" t="s">
        <v>429</v>
      </c>
      <c r="G242" s="263"/>
      <c r="H242" s="263"/>
      <c r="I242" s="263"/>
      <c r="J242" s="166" t="s">
        <v>170</v>
      </c>
      <c r="K242" s="167">
        <v>5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26"/>
        <v>0</v>
      </c>
      <c r="X242" s="169">
        <v>6.9999999999999994E-5</v>
      </c>
      <c r="Y242" s="169">
        <f t="shared" si="27"/>
        <v>3.4999999999999994E-4</v>
      </c>
      <c r="Z242" s="169">
        <v>0</v>
      </c>
      <c r="AA242" s="170">
        <f t="shared" si="28"/>
        <v>0</v>
      </c>
      <c r="AR242" s="21" t="s">
        <v>234</v>
      </c>
      <c r="AT242" s="21" t="s">
        <v>155</v>
      </c>
      <c r="AU242" s="21" t="s">
        <v>133</v>
      </c>
      <c r="AY242" s="21" t="s">
        <v>154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133</v>
      </c>
      <c r="BK242" s="107">
        <f t="shared" si="34"/>
        <v>0</v>
      </c>
      <c r="BL242" s="21" t="s">
        <v>234</v>
      </c>
      <c r="BM242" s="21" t="s">
        <v>430</v>
      </c>
    </row>
    <row r="243" spans="2:65" s="1" customFormat="1" ht="16.5" customHeight="1">
      <c r="B243" s="37"/>
      <c r="C243" s="164" t="s">
        <v>431</v>
      </c>
      <c r="D243" s="164" t="s">
        <v>155</v>
      </c>
      <c r="E243" s="165" t="s">
        <v>432</v>
      </c>
      <c r="F243" s="263" t="s">
        <v>433</v>
      </c>
      <c r="G243" s="263"/>
      <c r="H243" s="263"/>
      <c r="I243" s="263"/>
      <c r="J243" s="166" t="s">
        <v>158</v>
      </c>
      <c r="K243" s="167">
        <v>3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5.9999999999999995E-4</v>
      </c>
      <c r="Y243" s="169">
        <f t="shared" si="27"/>
        <v>1.8E-3</v>
      </c>
      <c r="Z243" s="169">
        <v>0</v>
      </c>
      <c r="AA243" s="170">
        <f t="shared" si="28"/>
        <v>0</v>
      </c>
      <c r="AR243" s="21" t="s">
        <v>234</v>
      </c>
      <c r="AT243" s="21" t="s">
        <v>155</v>
      </c>
      <c r="AU243" s="21" t="s">
        <v>133</v>
      </c>
      <c r="AY243" s="21" t="s">
        <v>154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133</v>
      </c>
      <c r="BK243" s="107">
        <f t="shared" si="34"/>
        <v>0</v>
      </c>
      <c r="BL243" s="21" t="s">
        <v>234</v>
      </c>
      <c r="BM243" s="21" t="s">
        <v>434</v>
      </c>
    </row>
    <row r="244" spans="2:65" s="1" customFormat="1" ht="25.5" customHeight="1">
      <c r="B244" s="37"/>
      <c r="C244" s="164" t="s">
        <v>435</v>
      </c>
      <c r="D244" s="164" t="s">
        <v>155</v>
      </c>
      <c r="E244" s="165" t="s">
        <v>436</v>
      </c>
      <c r="F244" s="263" t="s">
        <v>437</v>
      </c>
      <c r="G244" s="263"/>
      <c r="H244" s="263"/>
      <c r="I244" s="263"/>
      <c r="J244" s="166" t="s">
        <v>170</v>
      </c>
      <c r="K244" s="167">
        <v>9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4.0000000000000002E-4</v>
      </c>
      <c r="Y244" s="169">
        <f t="shared" si="27"/>
        <v>3.6000000000000003E-3</v>
      </c>
      <c r="Z244" s="169">
        <v>0</v>
      </c>
      <c r="AA244" s="170">
        <f t="shared" si="28"/>
        <v>0</v>
      </c>
      <c r="AR244" s="21" t="s">
        <v>234</v>
      </c>
      <c r="AT244" s="21" t="s">
        <v>155</v>
      </c>
      <c r="AU244" s="21" t="s">
        <v>133</v>
      </c>
      <c r="AY244" s="21" t="s">
        <v>154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133</v>
      </c>
      <c r="BK244" s="107">
        <f t="shared" si="34"/>
        <v>0</v>
      </c>
      <c r="BL244" s="21" t="s">
        <v>234</v>
      </c>
      <c r="BM244" s="21" t="s">
        <v>438</v>
      </c>
    </row>
    <row r="245" spans="2:65" s="1" customFormat="1" ht="25.5" customHeight="1">
      <c r="B245" s="37"/>
      <c r="C245" s="164" t="s">
        <v>439</v>
      </c>
      <c r="D245" s="164" t="s">
        <v>155</v>
      </c>
      <c r="E245" s="165" t="s">
        <v>440</v>
      </c>
      <c r="F245" s="263" t="s">
        <v>441</v>
      </c>
      <c r="G245" s="263"/>
      <c r="H245" s="263"/>
      <c r="I245" s="263"/>
      <c r="J245" s="166" t="s">
        <v>170</v>
      </c>
      <c r="K245" s="167">
        <v>9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1.0000000000000001E-5</v>
      </c>
      <c r="Y245" s="169">
        <f t="shared" si="27"/>
        <v>9.0000000000000006E-5</v>
      </c>
      <c r="Z245" s="169">
        <v>0</v>
      </c>
      <c r="AA245" s="170">
        <f t="shared" si="28"/>
        <v>0</v>
      </c>
      <c r="AR245" s="21" t="s">
        <v>234</v>
      </c>
      <c r="AT245" s="21" t="s">
        <v>155</v>
      </c>
      <c r="AU245" s="21" t="s">
        <v>133</v>
      </c>
      <c r="AY245" s="21" t="s">
        <v>154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133</v>
      </c>
      <c r="BK245" s="107">
        <f t="shared" si="34"/>
        <v>0</v>
      </c>
      <c r="BL245" s="21" t="s">
        <v>234</v>
      </c>
      <c r="BM245" s="21" t="s">
        <v>442</v>
      </c>
    </row>
    <row r="246" spans="2:65" s="1" customFormat="1" ht="16.5" customHeight="1">
      <c r="B246" s="37"/>
      <c r="C246" s="164" t="s">
        <v>443</v>
      </c>
      <c r="D246" s="164" t="s">
        <v>155</v>
      </c>
      <c r="E246" s="165" t="s">
        <v>444</v>
      </c>
      <c r="F246" s="263" t="s">
        <v>413</v>
      </c>
      <c r="G246" s="263"/>
      <c r="H246" s="263"/>
      <c r="I246" s="263"/>
      <c r="J246" s="166" t="s">
        <v>323</v>
      </c>
      <c r="K246" s="167">
        <v>1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1.0000000000000001E-5</v>
      </c>
      <c r="Y246" s="169">
        <f t="shared" si="27"/>
        <v>1.0000000000000001E-5</v>
      </c>
      <c r="Z246" s="169">
        <v>0</v>
      </c>
      <c r="AA246" s="170">
        <f t="shared" si="28"/>
        <v>0</v>
      </c>
      <c r="AR246" s="21" t="s">
        <v>234</v>
      </c>
      <c r="AT246" s="21" t="s">
        <v>155</v>
      </c>
      <c r="AU246" s="21" t="s">
        <v>133</v>
      </c>
      <c r="AY246" s="21" t="s">
        <v>154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133</v>
      </c>
      <c r="BK246" s="107">
        <f t="shared" si="34"/>
        <v>0</v>
      </c>
      <c r="BL246" s="21" t="s">
        <v>234</v>
      </c>
      <c r="BM246" s="21" t="s">
        <v>445</v>
      </c>
    </row>
    <row r="247" spans="2:65" s="1" customFormat="1" ht="16.5" customHeight="1">
      <c r="B247" s="37"/>
      <c r="C247" s="164" t="s">
        <v>446</v>
      </c>
      <c r="D247" s="164" t="s">
        <v>155</v>
      </c>
      <c r="E247" s="165" t="s">
        <v>447</v>
      </c>
      <c r="F247" s="263" t="s">
        <v>448</v>
      </c>
      <c r="G247" s="263"/>
      <c r="H247" s="263"/>
      <c r="I247" s="263"/>
      <c r="J247" s="166" t="s">
        <v>323</v>
      </c>
      <c r="K247" s="167">
        <v>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1.0000000000000001E-5</v>
      </c>
      <c r="Y247" s="169">
        <f t="shared" si="27"/>
        <v>1.0000000000000001E-5</v>
      </c>
      <c r="Z247" s="169">
        <v>0</v>
      </c>
      <c r="AA247" s="170">
        <f t="shared" si="28"/>
        <v>0</v>
      </c>
      <c r="AR247" s="21" t="s">
        <v>234</v>
      </c>
      <c r="AT247" s="21" t="s">
        <v>155</v>
      </c>
      <c r="AU247" s="21" t="s">
        <v>133</v>
      </c>
      <c r="AY247" s="21" t="s">
        <v>154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133</v>
      </c>
      <c r="BK247" s="107">
        <f t="shared" si="34"/>
        <v>0</v>
      </c>
      <c r="BL247" s="21" t="s">
        <v>234</v>
      </c>
      <c r="BM247" s="21" t="s">
        <v>449</v>
      </c>
    </row>
    <row r="248" spans="2:65" s="1" customFormat="1" ht="25.5" customHeight="1">
      <c r="B248" s="37"/>
      <c r="C248" s="164" t="s">
        <v>450</v>
      </c>
      <c r="D248" s="164" t="s">
        <v>155</v>
      </c>
      <c r="E248" s="165" t="s">
        <v>451</v>
      </c>
      <c r="F248" s="263" t="s">
        <v>452</v>
      </c>
      <c r="G248" s="263"/>
      <c r="H248" s="263"/>
      <c r="I248" s="263"/>
      <c r="J248" s="166" t="s">
        <v>337</v>
      </c>
      <c r="K248" s="167">
        <v>0.01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0</v>
      </c>
      <c r="Y248" s="169">
        <f t="shared" si="27"/>
        <v>0</v>
      </c>
      <c r="Z248" s="169">
        <v>0</v>
      </c>
      <c r="AA248" s="170">
        <f t="shared" si="28"/>
        <v>0</v>
      </c>
      <c r="AR248" s="21" t="s">
        <v>234</v>
      </c>
      <c r="AT248" s="21" t="s">
        <v>155</v>
      </c>
      <c r="AU248" s="21" t="s">
        <v>133</v>
      </c>
      <c r="AY248" s="21" t="s">
        <v>154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133</v>
      </c>
      <c r="BK248" s="107">
        <f t="shared" si="34"/>
        <v>0</v>
      </c>
      <c r="BL248" s="21" t="s">
        <v>234</v>
      </c>
      <c r="BM248" s="21" t="s">
        <v>453</v>
      </c>
    </row>
    <row r="249" spans="2:65" s="9" customFormat="1" ht="29.85" customHeight="1">
      <c r="B249" s="153"/>
      <c r="C249" s="154"/>
      <c r="D249" s="163" t="s">
        <v>118</v>
      </c>
      <c r="E249" s="163"/>
      <c r="F249" s="163"/>
      <c r="G249" s="163"/>
      <c r="H249" s="163"/>
      <c r="I249" s="163"/>
      <c r="J249" s="163"/>
      <c r="K249" s="163"/>
      <c r="L249" s="163"/>
      <c r="M249" s="163"/>
      <c r="N249" s="284">
        <f>BK249</f>
        <v>0</v>
      </c>
      <c r="O249" s="285"/>
      <c r="P249" s="285"/>
      <c r="Q249" s="285"/>
      <c r="R249" s="156"/>
      <c r="T249" s="157"/>
      <c r="U249" s="154"/>
      <c r="V249" s="154"/>
      <c r="W249" s="158">
        <f>SUM(W250:W265)</f>
        <v>0</v>
      </c>
      <c r="X249" s="154"/>
      <c r="Y249" s="158">
        <f>SUM(Y250:Y265)</f>
        <v>2.4070000000000001E-2</v>
      </c>
      <c r="Z249" s="154"/>
      <c r="AA249" s="159">
        <f>SUM(AA250:AA265)</f>
        <v>0</v>
      </c>
      <c r="AR249" s="160" t="s">
        <v>133</v>
      </c>
      <c r="AT249" s="161" t="s">
        <v>78</v>
      </c>
      <c r="AU249" s="161" t="s">
        <v>84</v>
      </c>
      <c r="AY249" s="160" t="s">
        <v>154</v>
      </c>
      <c r="BK249" s="162">
        <f>SUM(BK250:BK265)</f>
        <v>0</v>
      </c>
    </row>
    <row r="250" spans="2:65" s="1" customFormat="1" ht="16.5" customHeight="1">
      <c r="B250" s="37"/>
      <c r="C250" s="164" t="s">
        <v>454</v>
      </c>
      <c r="D250" s="164" t="s">
        <v>155</v>
      </c>
      <c r="E250" s="165" t="s">
        <v>455</v>
      </c>
      <c r="F250" s="263" t="s">
        <v>456</v>
      </c>
      <c r="G250" s="263"/>
      <c r="H250" s="263"/>
      <c r="I250" s="263"/>
      <c r="J250" s="166" t="s">
        <v>245</v>
      </c>
      <c r="K250" s="167">
        <v>1</v>
      </c>
      <c r="L250" s="264">
        <v>0</v>
      </c>
      <c r="M250" s="265"/>
      <c r="N250" s="266">
        <f t="shared" ref="N250:N265" si="35">ROUND(L250*K250,2)</f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ref="W250:W265" si="36">V250*K250</f>
        <v>0</v>
      </c>
      <c r="X250" s="169">
        <v>2.4070000000000001E-2</v>
      </c>
      <c r="Y250" s="169">
        <f t="shared" ref="Y250:Y265" si="37">X250*K250</f>
        <v>2.4070000000000001E-2</v>
      </c>
      <c r="Z250" s="169">
        <v>0</v>
      </c>
      <c r="AA250" s="170">
        <f t="shared" ref="AA250:AA265" si="38">Z250*K250</f>
        <v>0</v>
      </c>
      <c r="AR250" s="21" t="s">
        <v>234</v>
      </c>
      <c r="AT250" s="21" t="s">
        <v>155</v>
      </c>
      <c r="AU250" s="21" t="s">
        <v>133</v>
      </c>
      <c r="AY250" s="21" t="s">
        <v>154</v>
      </c>
      <c r="BE250" s="107">
        <f t="shared" ref="BE250:BE265" si="39">IF(U250="základní",N250,0)</f>
        <v>0</v>
      </c>
      <c r="BF250" s="107">
        <f t="shared" ref="BF250:BF265" si="40">IF(U250="snížená",N250,0)</f>
        <v>0</v>
      </c>
      <c r="BG250" s="107">
        <f t="shared" ref="BG250:BG265" si="41">IF(U250="zákl. přenesená",N250,0)</f>
        <v>0</v>
      </c>
      <c r="BH250" s="107">
        <f t="shared" ref="BH250:BH265" si="42">IF(U250="sníž. přenesená",N250,0)</f>
        <v>0</v>
      </c>
      <c r="BI250" s="107">
        <f t="shared" ref="BI250:BI265" si="43">IF(U250="nulová",N250,0)</f>
        <v>0</v>
      </c>
      <c r="BJ250" s="21" t="s">
        <v>133</v>
      </c>
      <c r="BK250" s="107">
        <f t="shared" ref="BK250:BK265" si="44">ROUND(L250*K250,2)</f>
        <v>0</v>
      </c>
      <c r="BL250" s="21" t="s">
        <v>234</v>
      </c>
      <c r="BM250" s="21" t="s">
        <v>457</v>
      </c>
    </row>
    <row r="251" spans="2:65" s="1" customFormat="1" ht="16.5" customHeight="1">
      <c r="B251" s="37"/>
      <c r="C251" s="164" t="s">
        <v>458</v>
      </c>
      <c r="D251" s="164" t="s">
        <v>155</v>
      </c>
      <c r="E251" s="165" t="s">
        <v>459</v>
      </c>
      <c r="F251" s="263" t="s">
        <v>460</v>
      </c>
      <c r="G251" s="263"/>
      <c r="H251" s="263"/>
      <c r="I251" s="263"/>
      <c r="J251" s="166" t="s">
        <v>245</v>
      </c>
      <c r="K251" s="167">
        <v>1</v>
      </c>
      <c r="L251" s="264">
        <v>0</v>
      </c>
      <c r="M251" s="265"/>
      <c r="N251" s="266">
        <f t="shared" si="3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36"/>
        <v>0</v>
      </c>
      <c r="X251" s="169">
        <v>0</v>
      </c>
      <c r="Y251" s="169">
        <f t="shared" si="37"/>
        <v>0</v>
      </c>
      <c r="Z251" s="169">
        <v>0</v>
      </c>
      <c r="AA251" s="170">
        <f t="shared" si="38"/>
        <v>0</v>
      </c>
      <c r="AR251" s="21" t="s">
        <v>234</v>
      </c>
      <c r="AT251" s="21" t="s">
        <v>155</v>
      </c>
      <c r="AU251" s="21" t="s">
        <v>133</v>
      </c>
      <c r="AY251" s="21" t="s">
        <v>154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21" t="s">
        <v>133</v>
      </c>
      <c r="BK251" s="107">
        <f t="shared" si="44"/>
        <v>0</v>
      </c>
      <c r="BL251" s="21" t="s">
        <v>234</v>
      </c>
      <c r="BM251" s="21" t="s">
        <v>461</v>
      </c>
    </row>
    <row r="252" spans="2:65" s="1" customFormat="1" ht="16.5" customHeight="1">
      <c r="B252" s="37"/>
      <c r="C252" s="164" t="s">
        <v>462</v>
      </c>
      <c r="D252" s="164" t="s">
        <v>155</v>
      </c>
      <c r="E252" s="165" t="s">
        <v>463</v>
      </c>
      <c r="F252" s="263" t="s">
        <v>464</v>
      </c>
      <c r="G252" s="263"/>
      <c r="H252" s="263"/>
      <c r="I252" s="263"/>
      <c r="J252" s="166" t="s">
        <v>245</v>
      </c>
      <c r="K252" s="167">
        <v>1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234</v>
      </c>
      <c r="AT252" s="21" t="s">
        <v>155</v>
      </c>
      <c r="AU252" s="21" t="s">
        <v>133</v>
      </c>
      <c r="AY252" s="21" t="s">
        <v>154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133</v>
      </c>
      <c r="BK252" s="107">
        <f t="shared" si="44"/>
        <v>0</v>
      </c>
      <c r="BL252" s="21" t="s">
        <v>234</v>
      </c>
      <c r="BM252" s="21" t="s">
        <v>465</v>
      </c>
    </row>
    <row r="253" spans="2:65" s="1" customFormat="1" ht="16.5" customHeight="1">
      <c r="B253" s="37"/>
      <c r="C253" s="164" t="s">
        <v>466</v>
      </c>
      <c r="D253" s="164" t="s">
        <v>155</v>
      </c>
      <c r="E253" s="165" t="s">
        <v>467</v>
      </c>
      <c r="F253" s="263" t="s">
        <v>468</v>
      </c>
      <c r="G253" s="263"/>
      <c r="H253" s="263"/>
      <c r="I253" s="263"/>
      <c r="J253" s="166" t="s">
        <v>158</v>
      </c>
      <c r="K253" s="167">
        <v>4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234</v>
      </c>
      <c r="AT253" s="21" t="s">
        <v>155</v>
      </c>
      <c r="AU253" s="21" t="s">
        <v>133</v>
      </c>
      <c r="AY253" s="21" t="s">
        <v>154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133</v>
      </c>
      <c r="BK253" s="107">
        <f t="shared" si="44"/>
        <v>0</v>
      </c>
      <c r="BL253" s="21" t="s">
        <v>234</v>
      </c>
      <c r="BM253" s="21" t="s">
        <v>469</v>
      </c>
    </row>
    <row r="254" spans="2:65" s="1" customFormat="1" ht="16.5" customHeight="1">
      <c r="B254" s="37"/>
      <c r="C254" s="164" t="s">
        <v>470</v>
      </c>
      <c r="D254" s="164" t="s">
        <v>155</v>
      </c>
      <c r="E254" s="165" t="s">
        <v>471</v>
      </c>
      <c r="F254" s="263" t="s">
        <v>472</v>
      </c>
      <c r="G254" s="263"/>
      <c r="H254" s="263"/>
      <c r="I254" s="263"/>
      <c r="J254" s="166" t="s">
        <v>158</v>
      </c>
      <c r="K254" s="167">
        <v>2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234</v>
      </c>
      <c r="AT254" s="21" t="s">
        <v>155</v>
      </c>
      <c r="AU254" s="21" t="s">
        <v>133</v>
      </c>
      <c r="AY254" s="21" t="s">
        <v>154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133</v>
      </c>
      <c r="BK254" s="107">
        <f t="shared" si="44"/>
        <v>0</v>
      </c>
      <c r="BL254" s="21" t="s">
        <v>234</v>
      </c>
      <c r="BM254" s="21" t="s">
        <v>473</v>
      </c>
    </row>
    <row r="255" spans="2:65" s="1" customFormat="1" ht="16.5" customHeight="1">
      <c r="B255" s="37"/>
      <c r="C255" s="164" t="s">
        <v>474</v>
      </c>
      <c r="D255" s="164" t="s">
        <v>155</v>
      </c>
      <c r="E255" s="165" t="s">
        <v>475</v>
      </c>
      <c r="F255" s="263" t="s">
        <v>476</v>
      </c>
      <c r="G255" s="263"/>
      <c r="H255" s="263"/>
      <c r="I255" s="263"/>
      <c r="J255" s="166" t="s">
        <v>245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234</v>
      </c>
      <c r="AT255" s="21" t="s">
        <v>155</v>
      </c>
      <c r="AU255" s="21" t="s">
        <v>133</v>
      </c>
      <c r="AY255" s="21" t="s">
        <v>154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133</v>
      </c>
      <c r="BK255" s="107">
        <f t="shared" si="44"/>
        <v>0</v>
      </c>
      <c r="BL255" s="21" t="s">
        <v>234</v>
      </c>
      <c r="BM255" s="21" t="s">
        <v>477</v>
      </c>
    </row>
    <row r="256" spans="2:65" s="1" customFormat="1" ht="16.5" customHeight="1">
      <c r="B256" s="37"/>
      <c r="C256" s="164" t="s">
        <v>478</v>
      </c>
      <c r="D256" s="164" t="s">
        <v>155</v>
      </c>
      <c r="E256" s="165" t="s">
        <v>479</v>
      </c>
      <c r="F256" s="263" t="s">
        <v>480</v>
      </c>
      <c r="G256" s="263"/>
      <c r="H256" s="263"/>
      <c r="I256" s="263"/>
      <c r="J256" s="166" t="s">
        <v>245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234</v>
      </c>
      <c r="AT256" s="21" t="s">
        <v>155</v>
      </c>
      <c r="AU256" s="21" t="s">
        <v>133</v>
      </c>
      <c r="AY256" s="21" t="s">
        <v>154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133</v>
      </c>
      <c r="BK256" s="107">
        <f t="shared" si="44"/>
        <v>0</v>
      </c>
      <c r="BL256" s="21" t="s">
        <v>234</v>
      </c>
      <c r="BM256" s="21" t="s">
        <v>481</v>
      </c>
    </row>
    <row r="257" spans="2:65" s="1" customFormat="1" ht="16.5" customHeight="1">
      <c r="B257" s="37"/>
      <c r="C257" s="164" t="s">
        <v>482</v>
      </c>
      <c r="D257" s="164" t="s">
        <v>155</v>
      </c>
      <c r="E257" s="165" t="s">
        <v>483</v>
      </c>
      <c r="F257" s="263" t="s">
        <v>484</v>
      </c>
      <c r="G257" s="263"/>
      <c r="H257" s="263"/>
      <c r="I257" s="263"/>
      <c r="J257" s="166" t="s">
        <v>245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234</v>
      </c>
      <c r="AT257" s="21" t="s">
        <v>155</v>
      </c>
      <c r="AU257" s="21" t="s">
        <v>133</v>
      </c>
      <c r="AY257" s="21" t="s">
        <v>154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133</v>
      </c>
      <c r="BK257" s="107">
        <f t="shared" si="44"/>
        <v>0</v>
      </c>
      <c r="BL257" s="21" t="s">
        <v>234</v>
      </c>
      <c r="BM257" s="21" t="s">
        <v>485</v>
      </c>
    </row>
    <row r="258" spans="2:65" s="1" customFormat="1" ht="16.5" customHeight="1">
      <c r="B258" s="37"/>
      <c r="C258" s="164" t="s">
        <v>486</v>
      </c>
      <c r="D258" s="164" t="s">
        <v>155</v>
      </c>
      <c r="E258" s="165" t="s">
        <v>487</v>
      </c>
      <c r="F258" s="263" t="s">
        <v>488</v>
      </c>
      <c r="G258" s="263"/>
      <c r="H258" s="263"/>
      <c r="I258" s="263"/>
      <c r="J258" s="166" t="s">
        <v>158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234</v>
      </c>
      <c r="AT258" s="21" t="s">
        <v>155</v>
      </c>
      <c r="AU258" s="21" t="s">
        <v>133</v>
      </c>
      <c r="AY258" s="21" t="s">
        <v>154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133</v>
      </c>
      <c r="BK258" s="107">
        <f t="shared" si="44"/>
        <v>0</v>
      </c>
      <c r="BL258" s="21" t="s">
        <v>234</v>
      </c>
      <c r="BM258" s="21" t="s">
        <v>489</v>
      </c>
    </row>
    <row r="259" spans="2:65" s="1" customFormat="1" ht="16.5" customHeight="1">
      <c r="B259" s="37"/>
      <c r="C259" s="164" t="s">
        <v>490</v>
      </c>
      <c r="D259" s="164" t="s">
        <v>155</v>
      </c>
      <c r="E259" s="165" t="s">
        <v>491</v>
      </c>
      <c r="F259" s="263" t="s">
        <v>492</v>
      </c>
      <c r="G259" s="263"/>
      <c r="H259" s="263"/>
      <c r="I259" s="263"/>
      <c r="J259" s="166" t="s">
        <v>158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234</v>
      </c>
      <c r="AT259" s="21" t="s">
        <v>155</v>
      </c>
      <c r="AU259" s="21" t="s">
        <v>133</v>
      </c>
      <c r="AY259" s="21" t="s">
        <v>154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133</v>
      </c>
      <c r="BK259" s="107">
        <f t="shared" si="44"/>
        <v>0</v>
      </c>
      <c r="BL259" s="21" t="s">
        <v>234</v>
      </c>
      <c r="BM259" s="21" t="s">
        <v>493</v>
      </c>
    </row>
    <row r="260" spans="2:65" s="1" customFormat="1" ht="16.5" customHeight="1">
      <c r="B260" s="37"/>
      <c r="C260" s="164" t="s">
        <v>494</v>
      </c>
      <c r="D260" s="164" t="s">
        <v>155</v>
      </c>
      <c r="E260" s="165" t="s">
        <v>495</v>
      </c>
      <c r="F260" s="263" t="s">
        <v>496</v>
      </c>
      <c r="G260" s="263"/>
      <c r="H260" s="263"/>
      <c r="I260" s="263"/>
      <c r="J260" s="166" t="s">
        <v>158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234</v>
      </c>
      <c r="AT260" s="21" t="s">
        <v>155</v>
      </c>
      <c r="AU260" s="21" t="s">
        <v>133</v>
      </c>
      <c r="AY260" s="21" t="s">
        <v>154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133</v>
      </c>
      <c r="BK260" s="107">
        <f t="shared" si="44"/>
        <v>0</v>
      </c>
      <c r="BL260" s="21" t="s">
        <v>234</v>
      </c>
      <c r="BM260" s="21" t="s">
        <v>497</v>
      </c>
    </row>
    <row r="261" spans="2:65" s="1" customFormat="1" ht="25.5" customHeight="1">
      <c r="B261" s="37"/>
      <c r="C261" s="164" t="s">
        <v>498</v>
      </c>
      <c r="D261" s="164" t="s">
        <v>155</v>
      </c>
      <c r="E261" s="165" t="s">
        <v>499</v>
      </c>
      <c r="F261" s="263" t="s">
        <v>500</v>
      </c>
      <c r="G261" s="263"/>
      <c r="H261" s="263"/>
      <c r="I261" s="263"/>
      <c r="J261" s="166" t="s">
        <v>158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234</v>
      </c>
      <c r="AT261" s="21" t="s">
        <v>155</v>
      </c>
      <c r="AU261" s="21" t="s">
        <v>133</v>
      </c>
      <c r="AY261" s="21" t="s">
        <v>154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133</v>
      </c>
      <c r="BK261" s="107">
        <f t="shared" si="44"/>
        <v>0</v>
      </c>
      <c r="BL261" s="21" t="s">
        <v>234</v>
      </c>
      <c r="BM261" s="21" t="s">
        <v>501</v>
      </c>
    </row>
    <row r="262" spans="2:65" s="1" customFormat="1" ht="25.5" customHeight="1">
      <c r="B262" s="37"/>
      <c r="C262" s="164" t="s">
        <v>502</v>
      </c>
      <c r="D262" s="164" t="s">
        <v>155</v>
      </c>
      <c r="E262" s="165" t="s">
        <v>503</v>
      </c>
      <c r="F262" s="263" t="s">
        <v>504</v>
      </c>
      <c r="G262" s="263"/>
      <c r="H262" s="263"/>
      <c r="I262" s="263"/>
      <c r="J262" s="166" t="s">
        <v>245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234</v>
      </c>
      <c r="AT262" s="21" t="s">
        <v>155</v>
      </c>
      <c r="AU262" s="21" t="s">
        <v>133</v>
      </c>
      <c r="AY262" s="21" t="s">
        <v>154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133</v>
      </c>
      <c r="BK262" s="107">
        <f t="shared" si="44"/>
        <v>0</v>
      </c>
      <c r="BL262" s="21" t="s">
        <v>234</v>
      </c>
      <c r="BM262" s="21" t="s">
        <v>505</v>
      </c>
    </row>
    <row r="263" spans="2:65" s="1" customFormat="1" ht="16.5" customHeight="1">
      <c r="B263" s="37"/>
      <c r="C263" s="164" t="s">
        <v>506</v>
      </c>
      <c r="D263" s="164" t="s">
        <v>155</v>
      </c>
      <c r="E263" s="165" t="s">
        <v>507</v>
      </c>
      <c r="F263" s="263" t="s">
        <v>508</v>
      </c>
      <c r="G263" s="263"/>
      <c r="H263" s="263"/>
      <c r="I263" s="263"/>
      <c r="J263" s="166" t="s">
        <v>158</v>
      </c>
      <c r="K263" s="167">
        <v>2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234</v>
      </c>
      <c r="AT263" s="21" t="s">
        <v>155</v>
      </c>
      <c r="AU263" s="21" t="s">
        <v>133</v>
      </c>
      <c r="AY263" s="21" t="s">
        <v>154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133</v>
      </c>
      <c r="BK263" s="107">
        <f t="shared" si="44"/>
        <v>0</v>
      </c>
      <c r="BL263" s="21" t="s">
        <v>234</v>
      </c>
      <c r="BM263" s="21" t="s">
        <v>509</v>
      </c>
    </row>
    <row r="264" spans="2:65" s="1" customFormat="1" ht="25.5" customHeight="1">
      <c r="B264" s="37"/>
      <c r="C264" s="164" t="s">
        <v>510</v>
      </c>
      <c r="D264" s="164" t="s">
        <v>155</v>
      </c>
      <c r="E264" s="165" t="s">
        <v>511</v>
      </c>
      <c r="F264" s="263" t="s">
        <v>512</v>
      </c>
      <c r="G264" s="263"/>
      <c r="H264" s="263"/>
      <c r="I264" s="263"/>
      <c r="J264" s="166" t="s">
        <v>158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234</v>
      </c>
      <c r="AT264" s="21" t="s">
        <v>155</v>
      </c>
      <c r="AU264" s="21" t="s">
        <v>133</v>
      </c>
      <c r="AY264" s="21" t="s">
        <v>154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133</v>
      </c>
      <c r="BK264" s="107">
        <f t="shared" si="44"/>
        <v>0</v>
      </c>
      <c r="BL264" s="21" t="s">
        <v>234</v>
      </c>
      <c r="BM264" s="21" t="s">
        <v>513</v>
      </c>
    </row>
    <row r="265" spans="2:65" s="1" customFormat="1" ht="16.5" customHeight="1">
      <c r="B265" s="37"/>
      <c r="C265" s="164" t="s">
        <v>514</v>
      </c>
      <c r="D265" s="164" t="s">
        <v>155</v>
      </c>
      <c r="E265" s="165" t="s">
        <v>515</v>
      </c>
      <c r="F265" s="263" t="s">
        <v>516</v>
      </c>
      <c r="G265" s="263"/>
      <c r="H265" s="263"/>
      <c r="I265" s="263"/>
      <c r="J265" s="166" t="s">
        <v>158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234</v>
      </c>
      <c r="AT265" s="21" t="s">
        <v>155</v>
      </c>
      <c r="AU265" s="21" t="s">
        <v>133</v>
      </c>
      <c r="AY265" s="21" t="s">
        <v>154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133</v>
      </c>
      <c r="BK265" s="107">
        <f t="shared" si="44"/>
        <v>0</v>
      </c>
      <c r="BL265" s="21" t="s">
        <v>234</v>
      </c>
      <c r="BM265" s="21" t="s">
        <v>517</v>
      </c>
    </row>
    <row r="266" spans="2:65" s="9" customFormat="1" ht="29.85" customHeight="1">
      <c r="B266" s="153"/>
      <c r="C266" s="154"/>
      <c r="D266" s="163" t="s">
        <v>119</v>
      </c>
      <c r="E266" s="163"/>
      <c r="F266" s="163"/>
      <c r="G266" s="163"/>
      <c r="H266" s="163"/>
      <c r="I266" s="163"/>
      <c r="J266" s="163"/>
      <c r="K266" s="163"/>
      <c r="L266" s="163"/>
      <c r="M266" s="163"/>
      <c r="N266" s="284">
        <f>BK266</f>
        <v>0</v>
      </c>
      <c r="O266" s="285"/>
      <c r="P266" s="285"/>
      <c r="Q266" s="285"/>
      <c r="R266" s="156"/>
      <c r="T266" s="157"/>
      <c r="U266" s="154"/>
      <c r="V266" s="154"/>
      <c r="W266" s="158">
        <f>SUM(W267:W272)</f>
        <v>0</v>
      </c>
      <c r="X266" s="154"/>
      <c r="Y266" s="158">
        <f>SUM(Y267:Y272)</f>
        <v>4.7204100000000006E-2</v>
      </c>
      <c r="Z266" s="154"/>
      <c r="AA266" s="159">
        <f>SUM(AA267:AA272)</f>
        <v>0</v>
      </c>
      <c r="AR266" s="160" t="s">
        <v>133</v>
      </c>
      <c r="AT266" s="161" t="s">
        <v>78</v>
      </c>
      <c r="AU266" s="161" t="s">
        <v>84</v>
      </c>
      <c r="AY266" s="160" t="s">
        <v>154</v>
      </c>
      <c r="BK266" s="162">
        <f>SUM(BK267:BK272)</f>
        <v>0</v>
      </c>
    </row>
    <row r="267" spans="2:65" s="1" customFormat="1" ht="38.25" customHeight="1">
      <c r="B267" s="37"/>
      <c r="C267" s="164" t="s">
        <v>518</v>
      </c>
      <c r="D267" s="164" t="s">
        <v>155</v>
      </c>
      <c r="E267" s="165" t="s">
        <v>519</v>
      </c>
      <c r="F267" s="263" t="s">
        <v>520</v>
      </c>
      <c r="G267" s="263"/>
      <c r="H267" s="263"/>
      <c r="I267" s="263"/>
      <c r="J267" s="166" t="s">
        <v>163</v>
      </c>
      <c r="K267" s="167">
        <v>1.83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>V267*K267</f>
        <v>0</v>
      </c>
      <c r="X267" s="169">
        <v>2.5669999999999998E-2</v>
      </c>
      <c r="Y267" s="169">
        <f>X267*K267</f>
        <v>4.69761E-2</v>
      </c>
      <c r="Z267" s="169">
        <v>0</v>
      </c>
      <c r="AA267" s="170">
        <f>Z267*K267</f>
        <v>0</v>
      </c>
      <c r="AR267" s="21" t="s">
        <v>234</v>
      </c>
      <c r="AT267" s="21" t="s">
        <v>155</v>
      </c>
      <c r="AU267" s="21" t="s">
        <v>133</v>
      </c>
      <c r="AY267" s="21" t="s">
        <v>154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1" t="s">
        <v>133</v>
      </c>
      <c r="BK267" s="107">
        <f>ROUND(L267*K267,2)</f>
        <v>0</v>
      </c>
      <c r="BL267" s="21" t="s">
        <v>234</v>
      </c>
      <c r="BM267" s="21" t="s">
        <v>521</v>
      </c>
    </row>
    <row r="268" spans="2:65" s="10" customFormat="1" ht="16.5" customHeight="1">
      <c r="B268" s="171"/>
      <c r="C268" s="172"/>
      <c r="D268" s="172"/>
      <c r="E268" s="173" t="s">
        <v>22</v>
      </c>
      <c r="F268" s="267" t="s">
        <v>522</v>
      </c>
      <c r="G268" s="268"/>
      <c r="H268" s="268"/>
      <c r="I268" s="268"/>
      <c r="J268" s="172"/>
      <c r="K268" s="174">
        <v>1.83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166</v>
      </c>
      <c r="AU268" s="178" t="s">
        <v>133</v>
      </c>
      <c r="AV268" s="10" t="s">
        <v>133</v>
      </c>
      <c r="AW268" s="10" t="s">
        <v>36</v>
      </c>
      <c r="AX268" s="10" t="s">
        <v>84</v>
      </c>
      <c r="AY268" s="178" t="s">
        <v>154</v>
      </c>
    </row>
    <row r="269" spans="2:65" s="1" customFormat="1" ht="16.5" customHeight="1">
      <c r="B269" s="37"/>
      <c r="C269" s="164" t="s">
        <v>523</v>
      </c>
      <c r="D269" s="164" t="s">
        <v>155</v>
      </c>
      <c r="E269" s="165" t="s">
        <v>524</v>
      </c>
      <c r="F269" s="263" t="s">
        <v>525</v>
      </c>
      <c r="G269" s="263"/>
      <c r="H269" s="263"/>
      <c r="I269" s="263"/>
      <c r="J269" s="166" t="s">
        <v>163</v>
      </c>
      <c r="K269" s="167">
        <v>0.56999999999999995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>V269*K269</f>
        <v>0</v>
      </c>
      <c r="X269" s="169">
        <v>2.0000000000000001E-4</v>
      </c>
      <c r="Y269" s="169">
        <f>X269*K269</f>
        <v>1.1399999999999999E-4</v>
      </c>
      <c r="Z269" s="169">
        <v>0</v>
      </c>
      <c r="AA269" s="170">
        <f>Z269*K269</f>
        <v>0</v>
      </c>
      <c r="AR269" s="21" t="s">
        <v>234</v>
      </c>
      <c r="AT269" s="21" t="s">
        <v>155</v>
      </c>
      <c r="AU269" s="21" t="s">
        <v>133</v>
      </c>
      <c r="AY269" s="21" t="s">
        <v>154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133</v>
      </c>
      <c r="BK269" s="107">
        <f>ROUND(L269*K269,2)</f>
        <v>0</v>
      </c>
      <c r="BL269" s="21" t="s">
        <v>234</v>
      </c>
      <c r="BM269" s="21" t="s">
        <v>526</v>
      </c>
    </row>
    <row r="270" spans="2:65" s="10" customFormat="1" ht="16.5" customHeight="1">
      <c r="B270" s="171"/>
      <c r="C270" s="172"/>
      <c r="D270" s="172"/>
      <c r="E270" s="173" t="s">
        <v>22</v>
      </c>
      <c r="F270" s="267" t="s">
        <v>527</v>
      </c>
      <c r="G270" s="268"/>
      <c r="H270" s="268"/>
      <c r="I270" s="268"/>
      <c r="J270" s="172"/>
      <c r="K270" s="174">
        <v>0.56999999999999995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166</v>
      </c>
      <c r="AU270" s="178" t="s">
        <v>133</v>
      </c>
      <c r="AV270" s="10" t="s">
        <v>133</v>
      </c>
      <c r="AW270" s="10" t="s">
        <v>36</v>
      </c>
      <c r="AX270" s="10" t="s">
        <v>84</v>
      </c>
      <c r="AY270" s="178" t="s">
        <v>154</v>
      </c>
    </row>
    <row r="271" spans="2:65" s="1" customFormat="1" ht="25.5" customHeight="1">
      <c r="B271" s="37"/>
      <c r="C271" s="164" t="s">
        <v>528</v>
      </c>
      <c r="D271" s="164" t="s">
        <v>155</v>
      </c>
      <c r="E271" s="165" t="s">
        <v>529</v>
      </c>
      <c r="F271" s="263" t="s">
        <v>530</v>
      </c>
      <c r="G271" s="263"/>
      <c r="H271" s="263"/>
      <c r="I271" s="263"/>
      <c r="J271" s="166" t="s">
        <v>163</v>
      </c>
      <c r="K271" s="167">
        <v>0.56999999999999995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2.0000000000000001E-4</v>
      </c>
      <c r="Y271" s="169">
        <f>X271*K271</f>
        <v>1.1399999999999999E-4</v>
      </c>
      <c r="Z271" s="169">
        <v>0</v>
      </c>
      <c r="AA271" s="170">
        <f>Z271*K271</f>
        <v>0</v>
      </c>
      <c r="AR271" s="21" t="s">
        <v>234</v>
      </c>
      <c r="AT271" s="21" t="s">
        <v>155</v>
      </c>
      <c r="AU271" s="21" t="s">
        <v>133</v>
      </c>
      <c r="AY271" s="21" t="s">
        <v>154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133</v>
      </c>
      <c r="BK271" s="107">
        <f>ROUND(L271*K271,2)</f>
        <v>0</v>
      </c>
      <c r="BL271" s="21" t="s">
        <v>234</v>
      </c>
      <c r="BM271" s="21" t="s">
        <v>531</v>
      </c>
    </row>
    <row r="272" spans="2:65" s="1" customFormat="1" ht="25.5" customHeight="1">
      <c r="B272" s="37"/>
      <c r="C272" s="164" t="s">
        <v>532</v>
      </c>
      <c r="D272" s="164" t="s">
        <v>155</v>
      </c>
      <c r="E272" s="165" t="s">
        <v>533</v>
      </c>
      <c r="F272" s="263" t="s">
        <v>534</v>
      </c>
      <c r="G272" s="263"/>
      <c r="H272" s="263"/>
      <c r="I272" s="263"/>
      <c r="J272" s="166" t="s">
        <v>337</v>
      </c>
      <c r="K272" s="167">
        <v>4.7E-2</v>
      </c>
      <c r="L272" s="264">
        <v>0</v>
      </c>
      <c r="M272" s="265"/>
      <c r="N272" s="266">
        <f>ROUND(L272*K272,2)</f>
        <v>0</v>
      </c>
      <c r="O272" s="266"/>
      <c r="P272" s="266"/>
      <c r="Q272" s="266"/>
      <c r="R272" s="39"/>
      <c r="T272" s="168" t="s">
        <v>22</v>
      </c>
      <c r="U272" s="46" t="s">
        <v>46</v>
      </c>
      <c r="V272" s="38"/>
      <c r="W272" s="169">
        <f>V272*K272</f>
        <v>0</v>
      </c>
      <c r="X272" s="169">
        <v>0</v>
      </c>
      <c r="Y272" s="169">
        <f>X272*K272</f>
        <v>0</v>
      </c>
      <c r="Z272" s="169">
        <v>0</v>
      </c>
      <c r="AA272" s="170">
        <f>Z272*K272</f>
        <v>0</v>
      </c>
      <c r="AR272" s="21" t="s">
        <v>234</v>
      </c>
      <c r="AT272" s="21" t="s">
        <v>155</v>
      </c>
      <c r="AU272" s="21" t="s">
        <v>133</v>
      </c>
      <c r="AY272" s="21" t="s">
        <v>154</v>
      </c>
      <c r="BE272" s="107">
        <f>IF(U272="základní",N272,0)</f>
        <v>0</v>
      </c>
      <c r="BF272" s="107">
        <f>IF(U272="snížená",N272,0)</f>
        <v>0</v>
      </c>
      <c r="BG272" s="107">
        <f>IF(U272="zákl. přenesená",N272,0)</f>
        <v>0</v>
      </c>
      <c r="BH272" s="107">
        <f>IF(U272="sníž. přenesená",N272,0)</f>
        <v>0</v>
      </c>
      <c r="BI272" s="107">
        <f>IF(U272="nulová",N272,0)</f>
        <v>0</v>
      </c>
      <c r="BJ272" s="21" t="s">
        <v>133</v>
      </c>
      <c r="BK272" s="107">
        <f>ROUND(L272*K272,2)</f>
        <v>0</v>
      </c>
      <c r="BL272" s="21" t="s">
        <v>234</v>
      </c>
      <c r="BM272" s="21" t="s">
        <v>535</v>
      </c>
    </row>
    <row r="273" spans="2:65" s="9" customFormat="1" ht="29.85" customHeight="1">
      <c r="B273" s="153"/>
      <c r="C273" s="154"/>
      <c r="D273" s="163" t="s">
        <v>120</v>
      </c>
      <c r="E273" s="163"/>
      <c r="F273" s="163"/>
      <c r="G273" s="163"/>
      <c r="H273" s="163"/>
      <c r="I273" s="163"/>
      <c r="J273" s="163"/>
      <c r="K273" s="163"/>
      <c r="L273" s="163"/>
      <c r="M273" s="163"/>
      <c r="N273" s="284">
        <f>BK273</f>
        <v>0</v>
      </c>
      <c r="O273" s="285"/>
      <c r="P273" s="285"/>
      <c r="Q273" s="285"/>
      <c r="R273" s="156"/>
      <c r="T273" s="157"/>
      <c r="U273" s="154"/>
      <c r="V273" s="154"/>
      <c r="W273" s="158">
        <f>SUM(W274:W284)</f>
        <v>0</v>
      </c>
      <c r="X273" s="154"/>
      <c r="Y273" s="158">
        <f>SUM(Y274:Y284)</f>
        <v>7.740000000000001E-2</v>
      </c>
      <c r="Z273" s="154"/>
      <c r="AA273" s="159">
        <f>SUM(AA274:AA284)</f>
        <v>0</v>
      </c>
      <c r="AR273" s="160" t="s">
        <v>133</v>
      </c>
      <c r="AT273" s="161" t="s">
        <v>78</v>
      </c>
      <c r="AU273" s="161" t="s">
        <v>84</v>
      </c>
      <c r="AY273" s="160" t="s">
        <v>154</v>
      </c>
      <c r="BK273" s="162">
        <f>SUM(BK274:BK284)</f>
        <v>0</v>
      </c>
    </row>
    <row r="274" spans="2:65" s="1" customFormat="1" ht="38.25" customHeight="1">
      <c r="B274" s="37"/>
      <c r="C274" s="164" t="s">
        <v>536</v>
      </c>
      <c r="D274" s="164" t="s">
        <v>155</v>
      </c>
      <c r="E274" s="165" t="s">
        <v>537</v>
      </c>
      <c r="F274" s="263" t="s">
        <v>538</v>
      </c>
      <c r="G274" s="263"/>
      <c r="H274" s="263"/>
      <c r="I274" s="263"/>
      <c r="J274" s="166" t="s">
        <v>158</v>
      </c>
      <c r="K274" s="167">
        <v>4</v>
      </c>
      <c r="L274" s="264">
        <v>0</v>
      </c>
      <c r="M274" s="265"/>
      <c r="N274" s="266">
        <f t="shared" ref="N274:N284" si="45">ROUND(L274*K274,2)</f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 t="shared" ref="W274:W284" si="46">V274*K274</f>
        <v>0</v>
      </c>
      <c r="X274" s="169">
        <v>0</v>
      </c>
      <c r="Y274" s="169">
        <f t="shared" ref="Y274:Y284" si="47">X274*K274</f>
        <v>0</v>
      </c>
      <c r="Z274" s="169">
        <v>0</v>
      </c>
      <c r="AA274" s="170">
        <f t="shared" ref="AA274:AA284" si="48">Z274*K274</f>
        <v>0</v>
      </c>
      <c r="AR274" s="21" t="s">
        <v>234</v>
      </c>
      <c r="AT274" s="21" t="s">
        <v>155</v>
      </c>
      <c r="AU274" s="21" t="s">
        <v>133</v>
      </c>
      <c r="AY274" s="21" t="s">
        <v>154</v>
      </c>
      <c r="BE274" s="107">
        <f t="shared" ref="BE274:BE284" si="49">IF(U274="základní",N274,0)</f>
        <v>0</v>
      </c>
      <c r="BF274" s="107">
        <f t="shared" ref="BF274:BF284" si="50">IF(U274="snížená",N274,0)</f>
        <v>0</v>
      </c>
      <c r="BG274" s="107">
        <f t="shared" ref="BG274:BG284" si="51">IF(U274="zákl. přenesená",N274,0)</f>
        <v>0</v>
      </c>
      <c r="BH274" s="107">
        <f t="shared" ref="BH274:BH284" si="52">IF(U274="sníž. přenesená",N274,0)</f>
        <v>0</v>
      </c>
      <c r="BI274" s="107">
        <f t="shared" ref="BI274:BI284" si="53">IF(U274="nulová",N274,0)</f>
        <v>0</v>
      </c>
      <c r="BJ274" s="21" t="s">
        <v>133</v>
      </c>
      <c r="BK274" s="107">
        <f t="shared" ref="BK274:BK284" si="54">ROUND(L274*K274,2)</f>
        <v>0</v>
      </c>
      <c r="BL274" s="21" t="s">
        <v>234</v>
      </c>
      <c r="BM274" s="21" t="s">
        <v>539</v>
      </c>
    </row>
    <row r="275" spans="2:65" s="1" customFormat="1" ht="25.5" customHeight="1">
      <c r="B275" s="37"/>
      <c r="C275" s="194" t="s">
        <v>540</v>
      </c>
      <c r="D275" s="194" t="s">
        <v>227</v>
      </c>
      <c r="E275" s="195" t="s">
        <v>541</v>
      </c>
      <c r="F275" s="275" t="s">
        <v>542</v>
      </c>
      <c r="G275" s="275"/>
      <c r="H275" s="275"/>
      <c r="I275" s="275"/>
      <c r="J275" s="196" t="s">
        <v>158</v>
      </c>
      <c r="K275" s="197">
        <v>2</v>
      </c>
      <c r="L275" s="276">
        <v>0</v>
      </c>
      <c r="M275" s="277"/>
      <c r="N275" s="278">
        <f t="shared" si="45"/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si="46"/>
        <v>0</v>
      </c>
      <c r="X275" s="169">
        <v>1.38E-2</v>
      </c>
      <c r="Y275" s="169">
        <f t="shared" si="47"/>
        <v>2.76E-2</v>
      </c>
      <c r="Z275" s="169">
        <v>0</v>
      </c>
      <c r="AA275" s="170">
        <f t="shared" si="48"/>
        <v>0</v>
      </c>
      <c r="AR275" s="21" t="s">
        <v>304</v>
      </c>
      <c r="AT275" s="21" t="s">
        <v>227</v>
      </c>
      <c r="AU275" s="21" t="s">
        <v>133</v>
      </c>
      <c r="AY275" s="21" t="s">
        <v>154</v>
      </c>
      <c r="BE275" s="107">
        <f t="shared" si="49"/>
        <v>0</v>
      </c>
      <c r="BF275" s="107">
        <f t="shared" si="50"/>
        <v>0</v>
      </c>
      <c r="BG275" s="107">
        <f t="shared" si="51"/>
        <v>0</v>
      </c>
      <c r="BH275" s="107">
        <f t="shared" si="52"/>
        <v>0</v>
      </c>
      <c r="BI275" s="107">
        <f t="shared" si="53"/>
        <v>0</v>
      </c>
      <c r="BJ275" s="21" t="s">
        <v>133</v>
      </c>
      <c r="BK275" s="107">
        <f t="shared" si="54"/>
        <v>0</v>
      </c>
      <c r="BL275" s="21" t="s">
        <v>234</v>
      </c>
      <c r="BM275" s="21" t="s">
        <v>543</v>
      </c>
    </row>
    <row r="276" spans="2:65" s="1" customFormat="1" ht="25.5" customHeight="1">
      <c r="B276" s="37"/>
      <c r="C276" s="194" t="s">
        <v>544</v>
      </c>
      <c r="D276" s="194" t="s">
        <v>227</v>
      </c>
      <c r="E276" s="195" t="s">
        <v>545</v>
      </c>
      <c r="F276" s="275" t="s">
        <v>546</v>
      </c>
      <c r="G276" s="275"/>
      <c r="H276" s="275"/>
      <c r="I276" s="275"/>
      <c r="J276" s="196" t="s">
        <v>158</v>
      </c>
      <c r="K276" s="197">
        <v>2</v>
      </c>
      <c r="L276" s="276">
        <v>0</v>
      </c>
      <c r="M276" s="277"/>
      <c r="N276" s="278">
        <f t="shared" si="4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46"/>
        <v>0</v>
      </c>
      <c r="X276" s="169">
        <v>1.38E-2</v>
      </c>
      <c r="Y276" s="169">
        <f t="shared" si="47"/>
        <v>2.76E-2</v>
      </c>
      <c r="Z276" s="169">
        <v>0</v>
      </c>
      <c r="AA276" s="170">
        <f t="shared" si="48"/>
        <v>0</v>
      </c>
      <c r="AR276" s="21" t="s">
        <v>304</v>
      </c>
      <c r="AT276" s="21" t="s">
        <v>227</v>
      </c>
      <c r="AU276" s="21" t="s">
        <v>133</v>
      </c>
      <c r="AY276" s="21" t="s">
        <v>154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133</v>
      </c>
      <c r="BK276" s="107">
        <f t="shared" si="54"/>
        <v>0</v>
      </c>
      <c r="BL276" s="21" t="s">
        <v>234</v>
      </c>
      <c r="BM276" s="21" t="s">
        <v>547</v>
      </c>
    </row>
    <row r="277" spans="2:65" s="1" customFormat="1" ht="38.25" customHeight="1">
      <c r="B277" s="37"/>
      <c r="C277" s="164" t="s">
        <v>548</v>
      </c>
      <c r="D277" s="164" t="s">
        <v>155</v>
      </c>
      <c r="E277" s="165" t="s">
        <v>549</v>
      </c>
      <c r="F277" s="263" t="s">
        <v>550</v>
      </c>
      <c r="G277" s="263"/>
      <c r="H277" s="263"/>
      <c r="I277" s="263"/>
      <c r="J277" s="166" t="s">
        <v>158</v>
      </c>
      <c r="K277" s="167">
        <v>1</v>
      </c>
      <c r="L277" s="264">
        <v>0</v>
      </c>
      <c r="M277" s="265"/>
      <c r="N277" s="266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0</v>
      </c>
      <c r="Y277" s="169">
        <f t="shared" si="47"/>
        <v>0</v>
      </c>
      <c r="Z277" s="169">
        <v>0</v>
      </c>
      <c r="AA277" s="170">
        <f t="shared" si="48"/>
        <v>0</v>
      </c>
      <c r="AR277" s="21" t="s">
        <v>234</v>
      </c>
      <c r="AT277" s="21" t="s">
        <v>155</v>
      </c>
      <c r="AU277" s="21" t="s">
        <v>133</v>
      </c>
      <c r="AY277" s="21" t="s">
        <v>154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133</v>
      </c>
      <c r="BK277" s="107">
        <f t="shared" si="54"/>
        <v>0</v>
      </c>
      <c r="BL277" s="21" t="s">
        <v>234</v>
      </c>
      <c r="BM277" s="21" t="s">
        <v>551</v>
      </c>
    </row>
    <row r="278" spans="2:65" s="1" customFormat="1" ht="25.5" customHeight="1">
      <c r="B278" s="37"/>
      <c r="C278" s="194" t="s">
        <v>552</v>
      </c>
      <c r="D278" s="194" t="s">
        <v>227</v>
      </c>
      <c r="E278" s="195" t="s">
        <v>553</v>
      </c>
      <c r="F278" s="275" t="s">
        <v>554</v>
      </c>
      <c r="G278" s="275"/>
      <c r="H278" s="275"/>
      <c r="I278" s="275"/>
      <c r="J278" s="196" t="s">
        <v>158</v>
      </c>
      <c r="K278" s="197">
        <v>1</v>
      </c>
      <c r="L278" s="276">
        <v>0</v>
      </c>
      <c r="M278" s="277"/>
      <c r="N278" s="278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1.38E-2</v>
      </c>
      <c r="Y278" s="169">
        <f t="shared" si="47"/>
        <v>1.38E-2</v>
      </c>
      <c r="Z278" s="169">
        <v>0</v>
      </c>
      <c r="AA278" s="170">
        <f t="shared" si="48"/>
        <v>0</v>
      </c>
      <c r="AR278" s="21" t="s">
        <v>304</v>
      </c>
      <c r="AT278" s="21" t="s">
        <v>227</v>
      </c>
      <c r="AU278" s="21" t="s">
        <v>133</v>
      </c>
      <c r="AY278" s="21" t="s">
        <v>154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133</v>
      </c>
      <c r="BK278" s="107">
        <f t="shared" si="54"/>
        <v>0</v>
      </c>
      <c r="BL278" s="21" t="s">
        <v>234</v>
      </c>
      <c r="BM278" s="21" t="s">
        <v>555</v>
      </c>
    </row>
    <row r="279" spans="2:65" s="1" customFormat="1" ht="16.5" customHeight="1">
      <c r="B279" s="37"/>
      <c r="C279" s="164" t="s">
        <v>556</v>
      </c>
      <c r="D279" s="164" t="s">
        <v>155</v>
      </c>
      <c r="E279" s="165" t="s">
        <v>557</v>
      </c>
      <c r="F279" s="263" t="s">
        <v>558</v>
      </c>
      <c r="G279" s="263"/>
      <c r="H279" s="263"/>
      <c r="I279" s="263"/>
      <c r="J279" s="166" t="s">
        <v>158</v>
      </c>
      <c r="K279" s="167">
        <v>4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234</v>
      </c>
      <c r="AT279" s="21" t="s">
        <v>155</v>
      </c>
      <c r="AU279" s="21" t="s">
        <v>133</v>
      </c>
      <c r="AY279" s="21" t="s">
        <v>154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133</v>
      </c>
      <c r="BK279" s="107">
        <f t="shared" si="54"/>
        <v>0</v>
      </c>
      <c r="BL279" s="21" t="s">
        <v>234</v>
      </c>
      <c r="BM279" s="21" t="s">
        <v>559</v>
      </c>
    </row>
    <row r="280" spans="2:65" s="1" customFormat="1" ht="16.5" customHeight="1">
      <c r="B280" s="37"/>
      <c r="C280" s="194" t="s">
        <v>560</v>
      </c>
      <c r="D280" s="194" t="s">
        <v>227</v>
      </c>
      <c r="E280" s="195" t="s">
        <v>561</v>
      </c>
      <c r="F280" s="275" t="s">
        <v>562</v>
      </c>
      <c r="G280" s="275"/>
      <c r="H280" s="275"/>
      <c r="I280" s="275"/>
      <c r="J280" s="196" t="s">
        <v>158</v>
      </c>
      <c r="K280" s="197">
        <v>4</v>
      </c>
      <c r="L280" s="276">
        <v>0</v>
      </c>
      <c r="M280" s="277"/>
      <c r="N280" s="278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2.0999999999999999E-3</v>
      </c>
      <c r="Y280" s="169">
        <f t="shared" si="47"/>
        <v>8.3999999999999995E-3</v>
      </c>
      <c r="Z280" s="169">
        <v>0</v>
      </c>
      <c r="AA280" s="170">
        <f t="shared" si="48"/>
        <v>0</v>
      </c>
      <c r="AR280" s="21" t="s">
        <v>304</v>
      </c>
      <c r="AT280" s="21" t="s">
        <v>227</v>
      </c>
      <c r="AU280" s="21" t="s">
        <v>133</v>
      </c>
      <c r="AY280" s="21" t="s">
        <v>154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133</v>
      </c>
      <c r="BK280" s="107">
        <f t="shared" si="54"/>
        <v>0</v>
      </c>
      <c r="BL280" s="21" t="s">
        <v>234</v>
      </c>
      <c r="BM280" s="21" t="s">
        <v>563</v>
      </c>
    </row>
    <row r="281" spans="2:65" s="1" customFormat="1" ht="16.5" customHeight="1">
      <c r="B281" s="37"/>
      <c r="C281" s="164" t="s">
        <v>564</v>
      </c>
      <c r="D281" s="164" t="s">
        <v>155</v>
      </c>
      <c r="E281" s="165" t="s">
        <v>565</v>
      </c>
      <c r="F281" s="263" t="s">
        <v>566</v>
      </c>
      <c r="G281" s="263"/>
      <c r="H281" s="263"/>
      <c r="I281" s="263"/>
      <c r="J281" s="166" t="s">
        <v>323</v>
      </c>
      <c r="K281" s="167">
        <v>1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234</v>
      </c>
      <c r="AT281" s="21" t="s">
        <v>155</v>
      </c>
      <c r="AU281" s="21" t="s">
        <v>133</v>
      </c>
      <c r="AY281" s="21" t="s">
        <v>154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133</v>
      </c>
      <c r="BK281" s="107">
        <f t="shared" si="54"/>
        <v>0</v>
      </c>
      <c r="BL281" s="21" t="s">
        <v>234</v>
      </c>
      <c r="BM281" s="21" t="s">
        <v>567</v>
      </c>
    </row>
    <row r="282" spans="2:65" s="1" customFormat="1" ht="16.5" customHeight="1">
      <c r="B282" s="37"/>
      <c r="C282" s="164" t="s">
        <v>568</v>
      </c>
      <c r="D282" s="164" t="s">
        <v>155</v>
      </c>
      <c r="E282" s="165" t="s">
        <v>569</v>
      </c>
      <c r="F282" s="263" t="s">
        <v>570</v>
      </c>
      <c r="G282" s="263"/>
      <c r="H282" s="263"/>
      <c r="I282" s="263"/>
      <c r="J282" s="166" t="s">
        <v>323</v>
      </c>
      <c r="K282" s="167">
        <v>1</v>
      </c>
      <c r="L282" s="264">
        <v>0</v>
      </c>
      <c r="M282" s="265"/>
      <c r="N282" s="266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0</v>
      </c>
      <c r="Y282" s="169">
        <f t="shared" si="47"/>
        <v>0</v>
      </c>
      <c r="Z282" s="169">
        <v>0</v>
      </c>
      <c r="AA282" s="170">
        <f t="shared" si="48"/>
        <v>0</v>
      </c>
      <c r="AR282" s="21" t="s">
        <v>234</v>
      </c>
      <c r="AT282" s="21" t="s">
        <v>155</v>
      </c>
      <c r="AU282" s="21" t="s">
        <v>133</v>
      </c>
      <c r="AY282" s="21" t="s">
        <v>154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133</v>
      </c>
      <c r="BK282" s="107">
        <f t="shared" si="54"/>
        <v>0</v>
      </c>
      <c r="BL282" s="21" t="s">
        <v>234</v>
      </c>
      <c r="BM282" s="21" t="s">
        <v>571</v>
      </c>
    </row>
    <row r="283" spans="2:65" s="1" customFormat="1" ht="16.5" customHeight="1">
      <c r="B283" s="37"/>
      <c r="C283" s="164" t="s">
        <v>572</v>
      </c>
      <c r="D283" s="164" t="s">
        <v>155</v>
      </c>
      <c r="E283" s="165" t="s">
        <v>573</v>
      </c>
      <c r="F283" s="263" t="s">
        <v>574</v>
      </c>
      <c r="G283" s="263"/>
      <c r="H283" s="263"/>
      <c r="I283" s="263"/>
      <c r="J283" s="166" t="s">
        <v>323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234</v>
      </c>
      <c r="AT283" s="21" t="s">
        <v>155</v>
      </c>
      <c r="AU283" s="21" t="s">
        <v>133</v>
      </c>
      <c r="AY283" s="21" t="s">
        <v>154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133</v>
      </c>
      <c r="BK283" s="107">
        <f t="shared" si="54"/>
        <v>0</v>
      </c>
      <c r="BL283" s="21" t="s">
        <v>234</v>
      </c>
      <c r="BM283" s="21" t="s">
        <v>575</v>
      </c>
    </row>
    <row r="284" spans="2:65" s="1" customFormat="1" ht="25.5" customHeight="1">
      <c r="B284" s="37"/>
      <c r="C284" s="164" t="s">
        <v>576</v>
      </c>
      <c r="D284" s="164" t="s">
        <v>155</v>
      </c>
      <c r="E284" s="165" t="s">
        <v>577</v>
      </c>
      <c r="F284" s="263" t="s">
        <v>578</v>
      </c>
      <c r="G284" s="263"/>
      <c r="H284" s="263"/>
      <c r="I284" s="263"/>
      <c r="J284" s="166" t="s">
        <v>337</v>
      </c>
      <c r="K284" s="167">
        <v>7.6999999999999999E-2</v>
      </c>
      <c r="L284" s="264">
        <v>0</v>
      </c>
      <c r="M284" s="265"/>
      <c r="N284" s="266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0</v>
      </c>
      <c r="Y284" s="169">
        <f t="shared" si="47"/>
        <v>0</v>
      </c>
      <c r="Z284" s="169">
        <v>0</v>
      </c>
      <c r="AA284" s="170">
        <f t="shared" si="48"/>
        <v>0</v>
      </c>
      <c r="AR284" s="21" t="s">
        <v>234</v>
      </c>
      <c r="AT284" s="21" t="s">
        <v>155</v>
      </c>
      <c r="AU284" s="21" t="s">
        <v>133</v>
      </c>
      <c r="AY284" s="21" t="s">
        <v>154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133</v>
      </c>
      <c r="BK284" s="107">
        <f t="shared" si="54"/>
        <v>0</v>
      </c>
      <c r="BL284" s="21" t="s">
        <v>234</v>
      </c>
      <c r="BM284" s="21" t="s">
        <v>579</v>
      </c>
    </row>
    <row r="285" spans="2:65" s="9" customFormat="1" ht="29.85" customHeight="1">
      <c r="B285" s="153"/>
      <c r="C285" s="154"/>
      <c r="D285" s="163" t="s">
        <v>121</v>
      </c>
      <c r="E285" s="163"/>
      <c r="F285" s="163"/>
      <c r="G285" s="163"/>
      <c r="H285" s="163"/>
      <c r="I285" s="163"/>
      <c r="J285" s="163"/>
      <c r="K285" s="163"/>
      <c r="L285" s="163"/>
      <c r="M285" s="163"/>
      <c r="N285" s="284">
        <f>BK285</f>
        <v>0</v>
      </c>
      <c r="O285" s="285"/>
      <c r="P285" s="285"/>
      <c r="Q285" s="285"/>
      <c r="R285" s="156"/>
      <c r="T285" s="157"/>
      <c r="U285" s="154"/>
      <c r="V285" s="154"/>
      <c r="W285" s="158">
        <f>SUM(W286:W292)</f>
        <v>0</v>
      </c>
      <c r="X285" s="154"/>
      <c r="Y285" s="158">
        <f>SUM(Y286:Y292)</f>
        <v>0.11588399999999999</v>
      </c>
      <c r="Z285" s="154"/>
      <c r="AA285" s="159">
        <f>SUM(AA286:AA292)</f>
        <v>0</v>
      </c>
      <c r="AR285" s="160" t="s">
        <v>133</v>
      </c>
      <c r="AT285" s="161" t="s">
        <v>78</v>
      </c>
      <c r="AU285" s="161" t="s">
        <v>84</v>
      </c>
      <c r="AY285" s="160" t="s">
        <v>154</v>
      </c>
      <c r="BK285" s="162">
        <f>SUM(BK286:BK292)</f>
        <v>0</v>
      </c>
    </row>
    <row r="286" spans="2:65" s="1" customFormat="1" ht="38.25" customHeight="1">
      <c r="B286" s="37"/>
      <c r="C286" s="164" t="s">
        <v>580</v>
      </c>
      <c r="D286" s="164" t="s">
        <v>155</v>
      </c>
      <c r="E286" s="165" t="s">
        <v>581</v>
      </c>
      <c r="F286" s="263" t="s">
        <v>582</v>
      </c>
      <c r="G286" s="263"/>
      <c r="H286" s="263"/>
      <c r="I286" s="263"/>
      <c r="J286" s="166" t="s">
        <v>163</v>
      </c>
      <c r="K286" s="167">
        <v>3.6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3.62E-3</v>
      </c>
      <c r="Y286" s="169">
        <f>X286*K286</f>
        <v>1.3032E-2</v>
      </c>
      <c r="Z286" s="169">
        <v>0</v>
      </c>
      <c r="AA286" s="170">
        <f>Z286*K286</f>
        <v>0</v>
      </c>
      <c r="AR286" s="21" t="s">
        <v>234</v>
      </c>
      <c r="AT286" s="21" t="s">
        <v>155</v>
      </c>
      <c r="AU286" s="21" t="s">
        <v>133</v>
      </c>
      <c r="AY286" s="21" t="s">
        <v>154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133</v>
      </c>
      <c r="BK286" s="107">
        <f>ROUND(L286*K286,2)</f>
        <v>0</v>
      </c>
      <c r="BL286" s="21" t="s">
        <v>234</v>
      </c>
      <c r="BM286" s="21" t="s">
        <v>583</v>
      </c>
    </row>
    <row r="287" spans="2:65" s="10" customFormat="1" ht="16.5" customHeight="1">
      <c r="B287" s="171"/>
      <c r="C287" s="172"/>
      <c r="D287" s="172"/>
      <c r="E287" s="173" t="s">
        <v>22</v>
      </c>
      <c r="F287" s="267" t="s">
        <v>584</v>
      </c>
      <c r="G287" s="268"/>
      <c r="H287" s="268"/>
      <c r="I287" s="268"/>
      <c r="J287" s="172"/>
      <c r="K287" s="174">
        <v>3.6</v>
      </c>
      <c r="L287" s="172"/>
      <c r="M287" s="172"/>
      <c r="N287" s="172"/>
      <c r="O287" s="172"/>
      <c r="P287" s="172"/>
      <c r="Q287" s="172"/>
      <c r="R287" s="175"/>
      <c r="T287" s="176"/>
      <c r="U287" s="172"/>
      <c r="V287" s="172"/>
      <c r="W287" s="172"/>
      <c r="X287" s="172"/>
      <c r="Y287" s="172"/>
      <c r="Z287" s="172"/>
      <c r="AA287" s="177"/>
      <c r="AT287" s="178" t="s">
        <v>166</v>
      </c>
      <c r="AU287" s="178" t="s">
        <v>133</v>
      </c>
      <c r="AV287" s="10" t="s">
        <v>133</v>
      </c>
      <c r="AW287" s="10" t="s">
        <v>36</v>
      </c>
      <c r="AX287" s="10" t="s">
        <v>84</v>
      </c>
      <c r="AY287" s="178" t="s">
        <v>154</v>
      </c>
    </row>
    <row r="288" spans="2:65" s="1" customFormat="1" ht="16.5" customHeight="1">
      <c r="B288" s="37"/>
      <c r="C288" s="194" t="s">
        <v>585</v>
      </c>
      <c r="D288" s="194" t="s">
        <v>227</v>
      </c>
      <c r="E288" s="195" t="s">
        <v>586</v>
      </c>
      <c r="F288" s="275" t="s">
        <v>587</v>
      </c>
      <c r="G288" s="275"/>
      <c r="H288" s="275"/>
      <c r="I288" s="275"/>
      <c r="J288" s="196" t="s">
        <v>163</v>
      </c>
      <c r="K288" s="197">
        <v>3.96</v>
      </c>
      <c r="L288" s="276">
        <v>0</v>
      </c>
      <c r="M288" s="277"/>
      <c r="N288" s="278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1.9199999999999998E-2</v>
      </c>
      <c r="Y288" s="169">
        <f>X288*K288</f>
        <v>7.6031999999999988E-2</v>
      </c>
      <c r="Z288" s="169">
        <v>0</v>
      </c>
      <c r="AA288" s="170">
        <f>Z288*K288</f>
        <v>0</v>
      </c>
      <c r="AR288" s="21" t="s">
        <v>304</v>
      </c>
      <c r="AT288" s="21" t="s">
        <v>227</v>
      </c>
      <c r="AU288" s="21" t="s">
        <v>133</v>
      </c>
      <c r="AY288" s="21" t="s">
        <v>154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133</v>
      </c>
      <c r="BK288" s="107">
        <f>ROUND(L288*K288,2)</f>
        <v>0</v>
      </c>
      <c r="BL288" s="21" t="s">
        <v>234</v>
      </c>
      <c r="BM288" s="21" t="s">
        <v>588</v>
      </c>
    </row>
    <row r="289" spans="2:65" s="1" customFormat="1" ht="25.5" customHeight="1">
      <c r="B289" s="37"/>
      <c r="C289" s="164" t="s">
        <v>589</v>
      </c>
      <c r="D289" s="164" t="s">
        <v>155</v>
      </c>
      <c r="E289" s="165" t="s">
        <v>590</v>
      </c>
      <c r="F289" s="263" t="s">
        <v>591</v>
      </c>
      <c r="G289" s="263"/>
      <c r="H289" s="263"/>
      <c r="I289" s="263"/>
      <c r="J289" s="166" t="s">
        <v>163</v>
      </c>
      <c r="K289" s="167">
        <v>3.6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0</v>
      </c>
      <c r="Y289" s="169">
        <f>X289*K289</f>
        <v>0</v>
      </c>
      <c r="Z289" s="169">
        <v>0</v>
      </c>
      <c r="AA289" s="170">
        <f>Z289*K289</f>
        <v>0</v>
      </c>
      <c r="AR289" s="21" t="s">
        <v>234</v>
      </c>
      <c r="AT289" s="21" t="s">
        <v>155</v>
      </c>
      <c r="AU289" s="21" t="s">
        <v>133</v>
      </c>
      <c r="AY289" s="21" t="s">
        <v>154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133</v>
      </c>
      <c r="BK289" s="107">
        <f>ROUND(L289*K289,2)</f>
        <v>0</v>
      </c>
      <c r="BL289" s="21" t="s">
        <v>234</v>
      </c>
      <c r="BM289" s="21" t="s">
        <v>592</v>
      </c>
    </row>
    <row r="290" spans="2:65" s="1" customFormat="1" ht="16.5" customHeight="1">
      <c r="B290" s="37"/>
      <c r="C290" s="164" t="s">
        <v>593</v>
      </c>
      <c r="D290" s="164" t="s">
        <v>155</v>
      </c>
      <c r="E290" s="165" t="s">
        <v>594</v>
      </c>
      <c r="F290" s="263" t="s">
        <v>595</v>
      </c>
      <c r="G290" s="263"/>
      <c r="H290" s="263"/>
      <c r="I290" s="263"/>
      <c r="J290" s="166" t="s">
        <v>163</v>
      </c>
      <c r="K290" s="167">
        <v>3.6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2.9999999999999997E-4</v>
      </c>
      <c r="Y290" s="169">
        <f>X290*K290</f>
        <v>1.08E-3</v>
      </c>
      <c r="Z290" s="169">
        <v>0</v>
      </c>
      <c r="AA290" s="170">
        <f>Z290*K290</f>
        <v>0</v>
      </c>
      <c r="AR290" s="21" t="s">
        <v>234</v>
      </c>
      <c r="AT290" s="21" t="s">
        <v>155</v>
      </c>
      <c r="AU290" s="21" t="s">
        <v>133</v>
      </c>
      <c r="AY290" s="21" t="s">
        <v>154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133</v>
      </c>
      <c r="BK290" s="107">
        <f>ROUND(L290*K290,2)</f>
        <v>0</v>
      </c>
      <c r="BL290" s="21" t="s">
        <v>234</v>
      </c>
      <c r="BM290" s="21" t="s">
        <v>596</v>
      </c>
    </row>
    <row r="291" spans="2:65" s="1" customFormat="1" ht="25.5" customHeight="1">
      <c r="B291" s="37"/>
      <c r="C291" s="164" t="s">
        <v>597</v>
      </c>
      <c r="D291" s="164" t="s">
        <v>155</v>
      </c>
      <c r="E291" s="165" t="s">
        <v>598</v>
      </c>
      <c r="F291" s="263" t="s">
        <v>599</v>
      </c>
      <c r="G291" s="263"/>
      <c r="H291" s="263"/>
      <c r="I291" s="263"/>
      <c r="J291" s="166" t="s">
        <v>163</v>
      </c>
      <c r="K291" s="167">
        <v>3.6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7.1500000000000001E-3</v>
      </c>
      <c r="Y291" s="169">
        <f>X291*K291</f>
        <v>2.5740000000000002E-2</v>
      </c>
      <c r="Z291" s="169">
        <v>0</v>
      </c>
      <c r="AA291" s="170">
        <f>Z291*K291</f>
        <v>0</v>
      </c>
      <c r="AR291" s="21" t="s">
        <v>234</v>
      </c>
      <c r="AT291" s="21" t="s">
        <v>155</v>
      </c>
      <c r="AU291" s="21" t="s">
        <v>133</v>
      </c>
      <c r="AY291" s="21" t="s">
        <v>154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133</v>
      </c>
      <c r="BK291" s="107">
        <f>ROUND(L291*K291,2)</f>
        <v>0</v>
      </c>
      <c r="BL291" s="21" t="s">
        <v>234</v>
      </c>
      <c r="BM291" s="21" t="s">
        <v>600</v>
      </c>
    </row>
    <row r="292" spans="2:65" s="1" customFormat="1" ht="25.5" customHeight="1">
      <c r="B292" s="37"/>
      <c r="C292" s="164" t="s">
        <v>601</v>
      </c>
      <c r="D292" s="164" t="s">
        <v>155</v>
      </c>
      <c r="E292" s="165" t="s">
        <v>602</v>
      </c>
      <c r="F292" s="263" t="s">
        <v>603</v>
      </c>
      <c r="G292" s="263"/>
      <c r="H292" s="263"/>
      <c r="I292" s="263"/>
      <c r="J292" s="166" t="s">
        <v>337</v>
      </c>
      <c r="K292" s="167">
        <v>0.11600000000000001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0</v>
      </c>
      <c r="Y292" s="169">
        <f>X292*K292</f>
        <v>0</v>
      </c>
      <c r="Z292" s="169">
        <v>0</v>
      </c>
      <c r="AA292" s="170">
        <f>Z292*K292</f>
        <v>0</v>
      </c>
      <c r="AR292" s="21" t="s">
        <v>234</v>
      </c>
      <c r="AT292" s="21" t="s">
        <v>155</v>
      </c>
      <c r="AU292" s="21" t="s">
        <v>133</v>
      </c>
      <c r="AY292" s="21" t="s">
        <v>154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133</v>
      </c>
      <c r="BK292" s="107">
        <f>ROUND(L292*K292,2)</f>
        <v>0</v>
      </c>
      <c r="BL292" s="21" t="s">
        <v>234</v>
      </c>
      <c r="BM292" s="21" t="s">
        <v>604</v>
      </c>
    </row>
    <row r="293" spans="2:65" s="9" customFormat="1" ht="29.85" customHeight="1">
      <c r="B293" s="153"/>
      <c r="C293" s="154"/>
      <c r="D293" s="163" t="s">
        <v>122</v>
      </c>
      <c r="E293" s="163"/>
      <c r="F293" s="163"/>
      <c r="G293" s="163"/>
      <c r="H293" s="163"/>
      <c r="I293" s="163"/>
      <c r="J293" s="163"/>
      <c r="K293" s="163"/>
      <c r="L293" s="163"/>
      <c r="M293" s="163"/>
      <c r="N293" s="284">
        <f>BK293</f>
        <v>0</v>
      </c>
      <c r="O293" s="285"/>
      <c r="P293" s="285"/>
      <c r="Q293" s="285"/>
      <c r="R293" s="156"/>
      <c r="T293" s="157"/>
      <c r="U293" s="154"/>
      <c r="V293" s="154"/>
      <c r="W293" s="158">
        <f>SUM(W294:W296)</f>
        <v>0</v>
      </c>
      <c r="X293" s="154"/>
      <c r="Y293" s="158">
        <f>SUM(Y294:Y296)</f>
        <v>3.48E-4</v>
      </c>
      <c r="Z293" s="154"/>
      <c r="AA293" s="159">
        <f>SUM(AA294:AA296)</f>
        <v>0</v>
      </c>
      <c r="AR293" s="160" t="s">
        <v>133</v>
      </c>
      <c r="AT293" s="161" t="s">
        <v>78</v>
      </c>
      <c r="AU293" s="161" t="s">
        <v>84</v>
      </c>
      <c r="AY293" s="160" t="s">
        <v>154</v>
      </c>
      <c r="BK293" s="162">
        <f>SUM(BK294:BK296)</f>
        <v>0</v>
      </c>
    </row>
    <row r="294" spans="2:65" s="1" customFormat="1" ht="25.5" customHeight="1">
      <c r="B294" s="37"/>
      <c r="C294" s="164" t="s">
        <v>605</v>
      </c>
      <c r="D294" s="164" t="s">
        <v>155</v>
      </c>
      <c r="E294" s="165" t="s">
        <v>606</v>
      </c>
      <c r="F294" s="263" t="s">
        <v>607</v>
      </c>
      <c r="G294" s="263"/>
      <c r="H294" s="263"/>
      <c r="I294" s="263"/>
      <c r="J294" s="166" t="s">
        <v>170</v>
      </c>
      <c r="K294" s="167">
        <v>1.2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6.9999999999999994E-5</v>
      </c>
      <c r="Y294" s="169">
        <f>X294*K294</f>
        <v>8.3999999999999995E-5</v>
      </c>
      <c r="Z294" s="169">
        <v>0</v>
      </c>
      <c r="AA294" s="170">
        <f>Z294*K294</f>
        <v>0</v>
      </c>
      <c r="AR294" s="21" t="s">
        <v>234</v>
      </c>
      <c r="AT294" s="21" t="s">
        <v>155</v>
      </c>
      <c r="AU294" s="21" t="s">
        <v>133</v>
      </c>
      <c r="AY294" s="21" t="s">
        <v>154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133</v>
      </c>
      <c r="BK294" s="107">
        <f>ROUND(L294*K294,2)</f>
        <v>0</v>
      </c>
      <c r="BL294" s="21" t="s">
        <v>234</v>
      </c>
      <c r="BM294" s="21" t="s">
        <v>608</v>
      </c>
    </row>
    <row r="295" spans="2:65" s="10" customFormat="1" ht="16.5" customHeight="1">
      <c r="B295" s="171"/>
      <c r="C295" s="172"/>
      <c r="D295" s="172"/>
      <c r="E295" s="173" t="s">
        <v>22</v>
      </c>
      <c r="F295" s="267" t="s">
        <v>609</v>
      </c>
      <c r="G295" s="268"/>
      <c r="H295" s="268"/>
      <c r="I295" s="268"/>
      <c r="J295" s="172"/>
      <c r="K295" s="174">
        <v>1.2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166</v>
      </c>
      <c r="AU295" s="178" t="s">
        <v>133</v>
      </c>
      <c r="AV295" s="10" t="s">
        <v>133</v>
      </c>
      <c r="AW295" s="10" t="s">
        <v>36</v>
      </c>
      <c r="AX295" s="10" t="s">
        <v>84</v>
      </c>
      <c r="AY295" s="178" t="s">
        <v>154</v>
      </c>
    </row>
    <row r="296" spans="2:65" s="1" customFormat="1" ht="16.5" customHeight="1">
      <c r="B296" s="37"/>
      <c r="C296" s="194" t="s">
        <v>610</v>
      </c>
      <c r="D296" s="194" t="s">
        <v>227</v>
      </c>
      <c r="E296" s="195" t="s">
        <v>611</v>
      </c>
      <c r="F296" s="275" t="s">
        <v>612</v>
      </c>
      <c r="G296" s="275"/>
      <c r="H296" s="275"/>
      <c r="I296" s="275"/>
      <c r="J296" s="196" t="s">
        <v>170</v>
      </c>
      <c r="K296" s="197">
        <v>1.32</v>
      </c>
      <c r="L296" s="276">
        <v>0</v>
      </c>
      <c r="M296" s="277"/>
      <c r="N296" s="278">
        <f>ROUND(L296*K296,2)</f>
        <v>0</v>
      </c>
      <c r="O296" s="266"/>
      <c r="P296" s="266"/>
      <c r="Q296" s="266"/>
      <c r="R296" s="39"/>
      <c r="T296" s="168" t="s">
        <v>22</v>
      </c>
      <c r="U296" s="46" t="s">
        <v>46</v>
      </c>
      <c r="V296" s="38"/>
      <c r="W296" s="169">
        <f>V296*K296</f>
        <v>0</v>
      </c>
      <c r="X296" s="169">
        <v>2.0000000000000001E-4</v>
      </c>
      <c r="Y296" s="169">
        <f>X296*K296</f>
        <v>2.6400000000000002E-4</v>
      </c>
      <c r="Z296" s="169">
        <v>0</v>
      </c>
      <c r="AA296" s="170">
        <f>Z296*K296</f>
        <v>0</v>
      </c>
      <c r="AR296" s="21" t="s">
        <v>304</v>
      </c>
      <c r="AT296" s="21" t="s">
        <v>227</v>
      </c>
      <c r="AU296" s="21" t="s">
        <v>133</v>
      </c>
      <c r="AY296" s="21" t="s">
        <v>154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1" t="s">
        <v>133</v>
      </c>
      <c r="BK296" s="107">
        <f>ROUND(L296*K296,2)</f>
        <v>0</v>
      </c>
      <c r="BL296" s="21" t="s">
        <v>234</v>
      </c>
      <c r="BM296" s="21" t="s">
        <v>613</v>
      </c>
    </row>
    <row r="297" spans="2:65" s="9" customFormat="1" ht="29.85" customHeight="1">
      <c r="B297" s="153"/>
      <c r="C297" s="154"/>
      <c r="D297" s="163" t="s">
        <v>123</v>
      </c>
      <c r="E297" s="163"/>
      <c r="F297" s="163"/>
      <c r="G297" s="163"/>
      <c r="H297" s="163"/>
      <c r="I297" s="163"/>
      <c r="J297" s="163"/>
      <c r="K297" s="163"/>
      <c r="L297" s="163"/>
      <c r="M297" s="163"/>
      <c r="N297" s="284">
        <f>BK297</f>
        <v>0</v>
      </c>
      <c r="O297" s="285"/>
      <c r="P297" s="285"/>
      <c r="Q297" s="285"/>
      <c r="R297" s="156"/>
      <c r="T297" s="157"/>
      <c r="U297" s="154"/>
      <c r="V297" s="154"/>
      <c r="W297" s="158">
        <f>SUM(W298:W310)</f>
        <v>0</v>
      </c>
      <c r="X297" s="154"/>
      <c r="Y297" s="158">
        <f>SUM(Y298:Y310)</f>
        <v>0.34139588000000004</v>
      </c>
      <c r="Z297" s="154"/>
      <c r="AA297" s="159">
        <f>SUM(AA298:AA310)</f>
        <v>0</v>
      </c>
      <c r="AR297" s="160" t="s">
        <v>133</v>
      </c>
      <c r="AT297" s="161" t="s">
        <v>78</v>
      </c>
      <c r="AU297" s="161" t="s">
        <v>84</v>
      </c>
      <c r="AY297" s="160" t="s">
        <v>154</v>
      </c>
      <c r="BK297" s="162">
        <f>SUM(BK298:BK310)</f>
        <v>0</v>
      </c>
    </row>
    <row r="298" spans="2:65" s="1" customFormat="1" ht="25.5" customHeight="1">
      <c r="B298" s="37"/>
      <c r="C298" s="164" t="s">
        <v>614</v>
      </c>
      <c r="D298" s="164" t="s">
        <v>155</v>
      </c>
      <c r="E298" s="165" t="s">
        <v>615</v>
      </c>
      <c r="F298" s="263" t="s">
        <v>616</v>
      </c>
      <c r="G298" s="263"/>
      <c r="H298" s="263"/>
      <c r="I298" s="263"/>
      <c r="J298" s="166" t="s">
        <v>170</v>
      </c>
      <c r="K298" s="167">
        <v>42.74</v>
      </c>
      <c r="L298" s="264">
        <v>0</v>
      </c>
      <c r="M298" s="265"/>
      <c r="N298" s="266">
        <f>ROUND(L298*K298,2)</f>
        <v>0</v>
      </c>
      <c r="O298" s="266"/>
      <c r="P298" s="266"/>
      <c r="Q298" s="266"/>
      <c r="R298" s="39"/>
      <c r="T298" s="168" t="s">
        <v>22</v>
      </c>
      <c r="U298" s="46" t="s">
        <v>46</v>
      </c>
      <c r="V298" s="38"/>
      <c r="W298" s="169">
        <f>V298*K298</f>
        <v>0</v>
      </c>
      <c r="X298" s="169">
        <v>2.0000000000000002E-5</v>
      </c>
      <c r="Y298" s="169">
        <f>X298*K298</f>
        <v>8.5480000000000007E-4</v>
      </c>
      <c r="Z298" s="169">
        <v>0</v>
      </c>
      <c r="AA298" s="170">
        <f>Z298*K298</f>
        <v>0</v>
      </c>
      <c r="AR298" s="21" t="s">
        <v>234</v>
      </c>
      <c r="AT298" s="21" t="s">
        <v>155</v>
      </c>
      <c r="AU298" s="21" t="s">
        <v>133</v>
      </c>
      <c r="AY298" s="21" t="s">
        <v>154</v>
      </c>
      <c r="BE298" s="107">
        <f>IF(U298="základní",N298,0)</f>
        <v>0</v>
      </c>
      <c r="BF298" s="107">
        <f>IF(U298="snížená",N298,0)</f>
        <v>0</v>
      </c>
      <c r="BG298" s="107">
        <f>IF(U298="zákl. přenesená",N298,0)</f>
        <v>0</v>
      </c>
      <c r="BH298" s="107">
        <f>IF(U298="sníž. přenesená",N298,0)</f>
        <v>0</v>
      </c>
      <c r="BI298" s="107">
        <f>IF(U298="nulová",N298,0)</f>
        <v>0</v>
      </c>
      <c r="BJ298" s="21" t="s">
        <v>133</v>
      </c>
      <c r="BK298" s="107">
        <f>ROUND(L298*K298,2)</f>
        <v>0</v>
      </c>
      <c r="BL298" s="21" t="s">
        <v>234</v>
      </c>
      <c r="BM298" s="21" t="s">
        <v>617</v>
      </c>
    </row>
    <row r="299" spans="2:65" s="10" customFormat="1" ht="16.5" customHeight="1">
      <c r="B299" s="171"/>
      <c r="C299" s="172"/>
      <c r="D299" s="172"/>
      <c r="E299" s="173" t="s">
        <v>22</v>
      </c>
      <c r="F299" s="267" t="s">
        <v>618</v>
      </c>
      <c r="G299" s="268"/>
      <c r="H299" s="268"/>
      <c r="I299" s="268"/>
      <c r="J299" s="172"/>
      <c r="K299" s="174">
        <v>8.7200000000000006</v>
      </c>
      <c r="L299" s="172"/>
      <c r="M299" s="172"/>
      <c r="N299" s="172"/>
      <c r="O299" s="172"/>
      <c r="P299" s="172"/>
      <c r="Q299" s="172"/>
      <c r="R299" s="175"/>
      <c r="T299" s="176"/>
      <c r="U299" s="172"/>
      <c r="V299" s="172"/>
      <c r="W299" s="172"/>
      <c r="X299" s="172"/>
      <c r="Y299" s="172"/>
      <c r="Z299" s="172"/>
      <c r="AA299" s="177"/>
      <c r="AT299" s="178" t="s">
        <v>166</v>
      </c>
      <c r="AU299" s="178" t="s">
        <v>133</v>
      </c>
      <c r="AV299" s="10" t="s">
        <v>133</v>
      </c>
      <c r="AW299" s="10" t="s">
        <v>36</v>
      </c>
      <c r="AX299" s="10" t="s">
        <v>79</v>
      </c>
      <c r="AY299" s="178" t="s">
        <v>154</v>
      </c>
    </row>
    <row r="300" spans="2:65" s="10" customFormat="1" ht="16.5" customHeight="1">
      <c r="B300" s="171"/>
      <c r="C300" s="172"/>
      <c r="D300" s="172"/>
      <c r="E300" s="173" t="s">
        <v>22</v>
      </c>
      <c r="F300" s="271" t="s">
        <v>619</v>
      </c>
      <c r="G300" s="272"/>
      <c r="H300" s="272"/>
      <c r="I300" s="272"/>
      <c r="J300" s="172"/>
      <c r="K300" s="174">
        <v>12.52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166</v>
      </c>
      <c r="AU300" s="178" t="s">
        <v>133</v>
      </c>
      <c r="AV300" s="10" t="s">
        <v>133</v>
      </c>
      <c r="AW300" s="10" t="s">
        <v>36</v>
      </c>
      <c r="AX300" s="10" t="s">
        <v>79</v>
      </c>
      <c r="AY300" s="178" t="s">
        <v>154</v>
      </c>
    </row>
    <row r="301" spans="2:65" s="10" customFormat="1" ht="16.5" customHeight="1">
      <c r="B301" s="171"/>
      <c r="C301" s="172"/>
      <c r="D301" s="172"/>
      <c r="E301" s="173" t="s">
        <v>22</v>
      </c>
      <c r="F301" s="271" t="s">
        <v>620</v>
      </c>
      <c r="G301" s="272"/>
      <c r="H301" s="272"/>
      <c r="I301" s="272"/>
      <c r="J301" s="172"/>
      <c r="K301" s="174">
        <v>21.5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166</v>
      </c>
      <c r="AU301" s="178" t="s">
        <v>133</v>
      </c>
      <c r="AV301" s="10" t="s">
        <v>133</v>
      </c>
      <c r="AW301" s="10" t="s">
        <v>36</v>
      </c>
      <c r="AX301" s="10" t="s">
        <v>79</v>
      </c>
      <c r="AY301" s="178" t="s">
        <v>154</v>
      </c>
    </row>
    <row r="302" spans="2:65" s="12" customFormat="1" ht="16.5" customHeight="1">
      <c r="B302" s="186"/>
      <c r="C302" s="187"/>
      <c r="D302" s="187"/>
      <c r="E302" s="188" t="s">
        <v>22</v>
      </c>
      <c r="F302" s="273" t="s">
        <v>203</v>
      </c>
      <c r="G302" s="274"/>
      <c r="H302" s="274"/>
      <c r="I302" s="274"/>
      <c r="J302" s="187"/>
      <c r="K302" s="189">
        <v>42.74</v>
      </c>
      <c r="L302" s="187"/>
      <c r="M302" s="187"/>
      <c r="N302" s="187"/>
      <c r="O302" s="187"/>
      <c r="P302" s="187"/>
      <c r="Q302" s="187"/>
      <c r="R302" s="190"/>
      <c r="T302" s="191"/>
      <c r="U302" s="187"/>
      <c r="V302" s="187"/>
      <c r="W302" s="187"/>
      <c r="X302" s="187"/>
      <c r="Y302" s="187"/>
      <c r="Z302" s="187"/>
      <c r="AA302" s="192"/>
      <c r="AT302" s="193" t="s">
        <v>166</v>
      </c>
      <c r="AU302" s="193" t="s">
        <v>133</v>
      </c>
      <c r="AV302" s="12" t="s">
        <v>159</v>
      </c>
      <c r="AW302" s="12" t="s">
        <v>36</v>
      </c>
      <c r="AX302" s="12" t="s">
        <v>84</v>
      </c>
      <c r="AY302" s="193" t="s">
        <v>154</v>
      </c>
    </row>
    <row r="303" spans="2:65" s="1" customFormat="1" ht="16.5" customHeight="1">
      <c r="B303" s="37"/>
      <c r="C303" s="194" t="s">
        <v>621</v>
      </c>
      <c r="D303" s="194" t="s">
        <v>227</v>
      </c>
      <c r="E303" s="195" t="s">
        <v>622</v>
      </c>
      <c r="F303" s="275" t="s">
        <v>623</v>
      </c>
      <c r="G303" s="275"/>
      <c r="H303" s="275"/>
      <c r="I303" s="275"/>
      <c r="J303" s="196" t="s">
        <v>170</v>
      </c>
      <c r="K303" s="197">
        <v>44.45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2.9999999999999997E-4</v>
      </c>
      <c r="Y303" s="169">
        <f>X303*K303</f>
        <v>1.3335E-2</v>
      </c>
      <c r="Z303" s="169">
        <v>0</v>
      </c>
      <c r="AA303" s="170">
        <f>Z303*K303</f>
        <v>0</v>
      </c>
      <c r="AR303" s="21" t="s">
        <v>304</v>
      </c>
      <c r="AT303" s="21" t="s">
        <v>227</v>
      </c>
      <c r="AU303" s="21" t="s">
        <v>133</v>
      </c>
      <c r="AY303" s="21" t="s">
        <v>154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133</v>
      </c>
      <c r="BK303" s="107">
        <f>ROUND(L303*K303,2)</f>
        <v>0</v>
      </c>
      <c r="BL303" s="21" t="s">
        <v>234</v>
      </c>
      <c r="BM303" s="21" t="s">
        <v>624</v>
      </c>
    </row>
    <row r="304" spans="2:65" s="1" customFormat="1" ht="16.5" customHeight="1">
      <c r="B304" s="37"/>
      <c r="C304" s="164" t="s">
        <v>625</v>
      </c>
      <c r="D304" s="164" t="s">
        <v>155</v>
      </c>
      <c r="E304" s="165" t="s">
        <v>626</v>
      </c>
      <c r="F304" s="263" t="s">
        <v>627</v>
      </c>
      <c r="G304" s="263"/>
      <c r="H304" s="263"/>
      <c r="I304" s="263"/>
      <c r="J304" s="166" t="s">
        <v>163</v>
      </c>
      <c r="K304" s="167">
        <v>39.200000000000003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2.7E-4</v>
      </c>
      <c r="Y304" s="169">
        <f>X304*K304</f>
        <v>1.0584000000000001E-2</v>
      </c>
      <c r="Z304" s="169">
        <v>0</v>
      </c>
      <c r="AA304" s="170">
        <f>Z304*K304</f>
        <v>0</v>
      </c>
      <c r="AR304" s="21" t="s">
        <v>234</v>
      </c>
      <c r="AT304" s="21" t="s">
        <v>155</v>
      </c>
      <c r="AU304" s="21" t="s">
        <v>133</v>
      </c>
      <c r="AY304" s="21" t="s">
        <v>154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133</v>
      </c>
      <c r="BK304" s="107">
        <f>ROUND(L304*K304,2)</f>
        <v>0</v>
      </c>
      <c r="BL304" s="21" t="s">
        <v>234</v>
      </c>
      <c r="BM304" s="21" t="s">
        <v>628</v>
      </c>
    </row>
    <row r="305" spans="2:65" s="10" customFormat="1" ht="16.5" customHeight="1">
      <c r="B305" s="171"/>
      <c r="C305" s="172"/>
      <c r="D305" s="172"/>
      <c r="E305" s="173" t="s">
        <v>22</v>
      </c>
      <c r="F305" s="267" t="s">
        <v>629</v>
      </c>
      <c r="G305" s="268"/>
      <c r="H305" s="268"/>
      <c r="I305" s="268"/>
      <c r="J305" s="172"/>
      <c r="K305" s="174">
        <v>39.200000000000003</v>
      </c>
      <c r="L305" s="172"/>
      <c r="M305" s="172"/>
      <c r="N305" s="172"/>
      <c r="O305" s="172"/>
      <c r="P305" s="172"/>
      <c r="Q305" s="172"/>
      <c r="R305" s="175"/>
      <c r="T305" s="176"/>
      <c r="U305" s="172"/>
      <c r="V305" s="172"/>
      <c r="W305" s="172"/>
      <c r="X305" s="172"/>
      <c r="Y305" s="172"/>
      <c r="Z305" s="172"/>
      <c r="AA305" s="177"/>
      <c r="AT305" s="178" t="s">
        <v>166</v>
      </c>
      <c r="AU305" s="178" t="s">
        <v>133</v>
      </c>
      <c r="AV305" s="10" t="s">
        <v>133</v>
      </c>
      <c r="AW305" s="10" t="s">
        <v>36</v>
      </c>
      <c r="AX305" s="10" t="s">
        <v>84</v>
      </c>
      <c r="AY305" s="178" t="s">
        <v>154</v>
      </c>
    </row>
    <row r="306" spans="2:65" s="1" customFormat="1" ht="16.5" customHeight="1">
      <c r="B306" s="37"/>
      <c r="C306" s="194" t="s">
        <v>630</v>
      </c>
      <c r="D306" s="194" t="s">
        <v>227</v>
      </c>
      <c r="E306" s="195" t="s">
        <v>631</v>
      </c>
      <c r="F306" s="275" t="s">
        <v>632</v>
      </c>
      <c r="G306" s="275"/>
      <c r="H306" s="275"/>
      <c r="I306" s="275"/>
      <c r="J306" s="196" t="s">
        <v>163</v>
      </c>
      <c r="K306" s="197">
        <v>40.768000000000001</v>
      </c>
      <c r="L306" s="276">
        <v>0</v>
      </c>
      <c r="M306" s="277"/>
      <c r="N306" s="278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2.5600000000000002E-3</v>
      </c>
      <c r="Y306" s="169">
        <f>X306*K306</f>
        <v>0.10436608000000001</v>
      </c>
      <c r="Z306" s="169">
        <v>0</v>
      </c>
      <c r="AA306" s="170">
        <f>Z306*K306</f>
        <v>0</v>
      </c>
      <c r="AR306" s="21" t="s">
        <v>304</v>
      </c>
      <c r="AT306" s="21" t="s">
        <v>227</v>
      </c>
      <c r="AU306" s="21" t="s">
        <v>133</v>
      </c>
      <c r="AY306" s="21" t="s">
        <v>154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133</v>
      </c>
      <c r="BK306" s="107">
        <f>ROUND(L306*K306,2)</f>
        <v>0</v>
      </c>
      <c r="BL306" s="21" t="s">
        <v>234</v>
      </c>
      <c r="BM306" s="21" t="s">
        <v>633</v>
      </c>
    </row>
    <row r="307" spans="2:65" s="1" customFormat="1" ht="16.5" customHeight="1">
      <c r="B307" s="37"/>
      <c r="C307" s="164" t="s">
        <v>634</v>
      </c>
      <c r="D307" s="164" t="s">
        <v>155</v>
      </c>
      <c r="E307" s="165" t="s">
        <v>635</v>
      </c>
      <c r="F307" s="263" t="s">
        <v>636</v>
      </c>
      <c r="G307" s="263"/>
      <c r="H307" s="263"/>
      <c r="I307" s="263"/>
      <c r="J307" s="166" t="s">
        <v>163</v>
      </c>
      <c r="K307" s="167">
        <v>39.6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234</v>
      </c>
      <c r="AT307" s="21" t="s">
        <v>155</v>
      </c>
      <c r="AU307" s="21" t="s">
        <v>133</v>
      </c>
      <c r="AY307" s="21" t="s">
        <v>154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133</v>
      </c>
      <c r="BK307" s="107">
        <f>ROUND(L307*K307,2)</f>
        <v>0</v>
      </c>
      <c r="BL307" s="21" t="s">
        <v>234</v>
      </c>
      <c r="BM307" s="21" t="s">
        <v>637</v>
      </c>
    </row>
    <row r="308" spans="2:65" s="1" customFormat="1" ht="25.5" customHeight="1">
      <c r="B308" s="37"/>
      <c r="C308" s="164" t="s">
        <v>638</v>
      </c>
      <c r="D308" s="164" t="s">
        <v>155</v>
      </c>
      <c r="E308" s="165" t="s">
        <v>639</v>
      </c>
      <c r="F308" s="263" t="s">
        <v>640</v>
      </c>
      <c r="G308" s="263"/>
      <c r="H308" s="263"/>
      <c r="I308" s="263"/>
      <c r="J308" s="166" t="s">
        <v>163</v>
      </c>
      <c r="K308" s="167">
        <v>39.6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0</v>
      </c>
      <c r="Y308" s="169">
        <f>X308*K308</f>
        <v>0</v>
      </c>
      <c r="Z308" s="169">
        <v>0</v>
      </c>
      <c r="AA308" s="170">
        <f>Z308*K308</f>
        <v>0</v>
      </c>
      <c r="AR308" s="21" t="s">
        <v>234</v>
      </c>
      <c r="AT308" s="21" t="s">
        <v>155</v>
      </c>
      <c r="AU308" s="21" t="s">
        <v>133</v>
      </c>
      <c r="AY308" s="21" t="s">
        <v>154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133</v>
      </c>
      <c r="BK308" s="107">
        <f>ROUND(L308*K308,2)</f>
        <v>0</v>
      </c>
      <c r="BL308" s="21" t="s">
        <v>234</v>
      </c>
      <c r="BM308" s="21" t="s">
        <v>641</v>
      </c>
    </row>
    <row r="309" spans="2:65" s="1" customFormat="1" ht="25.5" customHeight="1">
      <c r="B309" s="37"/>
      <c r="C309" s="164" t="s">
        <v>642</v>
      </c>
      <c r="D309" s="164" t="s">
        <v>155</v>
      </c>
      <c r="E309" s="165" t="s">
        <v>643</v>
      </c>
      <c r="F309" s="263" t="s">
        <v>644</v>
      </c>
      <c r="G309" s="263"/>
      <c r="H309" s="263"/>
      <c r="I309" s="263"/>
      <c r="J309" s="166" t="s">
        <v>163</v>
      </c>
      <c r="K309" s="167">
        <v>39.6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5.3600000000000002E-3</v>
      </c>
      <c r="Y309" s="169">
        <f>X309*K309</f>
        <v>0.21225600000000003</v>
      </c>
      <c r="Z309" s="169">
        <v>0</v>
      </c>
      <c r="AA309" s="170">
        <f>Z309*K309</f>
        <v>0</v>
      </c>
      <c r="AR309" s="21" t="s">
        <v>234</v>
      </c>
      <c r="AT309" s="21" t="s">
        <v>155</v>
      </c>
      <c r="AU309" s="21" t="s">
        <v>133</v>
      </c>
      <c r="AY309" s="21" t="s">
        <v>154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133</v>
      </c>
      <c r="BK309" s="107">
        <f>ROUND(L309*K309,2)</f>
        <v>0</v>
      </c>
      <c r="BL309" s="21" t="s">
        <v>234</v>
      </c>
      <c r="BM309" s="21" t="s">
        <v>645</v>
      </c>
    </row>
    <row r="310" spans="2:65" s="1" customFormat="1" ht="25.5" customHeight="1">
      <c r="B310" s="37"/>
      <c r="C310" s="164" t="s">
        <v>646</v>
      </c>
      <c r="D310" s="164" t="s">
        <v>155</v>
      </c>
      <c r="E310" s="165" t="s">
        <v>647</v>
      </c>
      <c r="F310" s="263" t="s">
        <v>648</v>
      </c>
      <c r="G310" s="263"/>
      <c r="H310" s="263"/>
      <c r="I310" s="263"/>
      <c r="J310" s="166" t="s">
        <v>337</v>
      </c>
      <c r="K310" s="167">
        <v>0.34100000000000003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22</v>
      </c>
      <c r="U310" s="46" t="s">
        <v>46</v>
      </c>
      <c r="V310" s="38"/>
      <c r="W310" s="169">
        <f>V310*K310</f>
        <v>0</v>
      </c>
      <c r="X310" s="169">
        <v>0</v>
      </c>
      <c r="Y310" s="169">
        <f>X310*K310</f>
        <v>0</v>
      </c>
      <c r="Z310" s="169">
        <v>0</v>
      </c>
      <c r="AA310" s="170">
        <f>Z310*K310</f>
        <v>0</v>
      </c>
      <c r="AR310" s="21" t="s">
        <v>234</v>
      </c>
      <c r="AT310" s="21" t="s">
        <v>155</v>
      </c>
      <c r="AU310" s="21" t="s">
        <v>133</v>
      </c>
      <c r="AY310" s="21" t="s">
        <v>154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133</v>
      </c>
      <c r="BK310" s="107">
        <f>ROUND(L310*K310,2)</f>
        <v>0</v>
      </c>
      <c r="BL310" s="21" t="s">
        <v>234</v>
      </c>
      <c r="BM310" s="21" t="s">
        <v>649</v>
      </c>
    </row>
    <row r="311" spans="2:65" s="9" customFormat="1" ht="29.85" customHeight="1">
      <c r="B311" s="153"/>
      <c r="C311" s="154"/>
      <c r="D311" s="163" t="s">
        <v>124</v>
      </c>
      <c r="E311" s="163"/>
      <c r="F311" s="163"/>
      <c r="G311" s="163"/>
      <c r="H311" s="163"/>
      <c r="I311" s="163"/>
      <c r="J311" s="163"/>
      <c r="K311" s="163"/>
      <c r="L311" s="163"/>
      <c r="M311" s="163"/>
      <c r="N311" s="284">
        <f>BK311</f>
        <v>0</v>
      </c>
      <c r="O311" s="285"/>
      <c r="P311" s="285"/>
      <c r="Q311" s="285"/>
      <c r="R311" s="156"/>
      <c r="T311" s="157"/>
      <c r="U311" s="154"/>
      <c r="V311" s="154"/>
      <c r="W311" s="158">
        <f>SUM(W312:W334)</f>
        <v>0</v>
      </c>
      <c r="X311" s="154"/>
      <c r="Y311" s="158">
        <f>SUM(Y312:Y334)</f>
        <v>0.39798160000000005</v>
      </c>
      <c r="Z311" s="154"/>
      <c r="AA311" s="159">
        <f>SUM(AA312:AA334)</f>
        <v>0</v>
      </c>
      <c r="AR311" s="160" t="s">
        <v>133</v>
      </c>
      <c r="AT311" s="161" t="s">
        <v>78</v>
      </c>
      <c r="AU311" s="161" t="s">
        <v>84</v>
      </c>
      <c r="AY311" s="160" t="s">
        <v>154</v>
      </c>
      <c r="BK311" s="162">
        <f>SUM(BK312:BK334)</f>
        <v>0</v>
      </c>
    </row>
    <row r="312" spans="2:65" s="1" customFormat="1" ht="38.25" customHeight="1">
      <c r="B312" s="37"/>
      <c r="C312" s="164" t="s">
        <v>650</v>
      </c>
      <c r="D312" s="164" t="s">
        <v>155</v>
      </c>
      <c r="E312" s="165" t="s">
        <v>651</v>
      </c>
      <c r="F312" s="263" t="s">
        <v>652</v>
      </c>
      <c r="G312" s="263"/>
      <c r="H312" s="263"/>
      <c r="I312" s="263"/>
      <c r="J312" s="166" t="s">
        <v>163</v>
      </c>
      <c r="K312" s="167">
        <v>21.3</v>
      </c>
      <c r="L312" s="264">
        <v>0</v>
      </c>
      <c r="M312" s="265"/>
      <c r="N312" s="266">
        <f>ROUND(L312*K312,2)</f>
        <v>0</v>
      </c>
      <c r="O312" s="266"/>
      <c r="P312" s="266"/>
      <c r="Q312" s="266"/>
      <c r="R312" s="39"/>
      <c r="T312" s="168" t="s">
        <v>22</v>
      </c>
      <c r="U312" s="46" t="s">
        <v>46</v>
      </c>
      <c r="V312" s="38"/>
      <c r="W312" s="169">
        <f>V312*K312</f>
        <v>0</v>
      </c>
      <c r="X312" s="169">
        <v>3.0000000000000001E-3</v>
      </c>
      <c r="Y312" s="169">
        <f>X312*K312</f>
        <v>6.3899999999999998E-2</v>
      </c>
      <c r="Z312" s="169">
        <v>0</v>
      </c>
      <c r="AA312" s="170">
        <f>Z312*K312</f>
        <v>0</v>
      </c>
      <c r="AR312" s="21" t="s">
        <v>234</v>
      </c>
      <c r="AT312" s="21" t="s">
        <v>155</v>
      </c>
      <c r="AU312" s="21" t="s">
        <v>133</v>
      </c>
      <c r="AY312" s="21" t="s">
        <v>154</v>
      </c>
      <c r="BE312" s="107">
        <f>IF(U312="základní",N312,0)</f>
        <v>0</v>
      </c>
      <c r="BF312" s="107">
        <f>IF(U312="snížená",N312,0)</f>
        <v>0</v>
      </c>
      <c r="BG312" s="107">
        <f>IF(U312="zákl. přenesená",N312,0)</f>
        <v>0</v>
      </c>
      <c r="BH312" s="107">
        <f>IF(U312="sníž. přenesená",N312,0)</f>
        <v>0</v>
      </c>
      <c r="BI312" s="107">
        <f>IF(U312="nulová",N312,0)</f>
        <v>0</v>
      </c>
      <c r="BJ312" s="21" t="s">
        <v>133</v>
      </c>
      <c r="BK312" s="107">
        <f>ROUND(L312*K312,2)</f>
        <v>0</v>
      </c>
      <c r="BL312" s="21" t="s">
        <v>234</v>
      </c>
      <c r="BM312" s="21" t="s">
        <v>653</v>
      </c>
    </row>
    <row r="313" spans="2:65" s="10" customFormat="1" ht="16.5" customHeight="1">
      <c r="B313" s="171"/>
      <c r="C313" s="172"/>
      <c r="D313" s="172"/>
      <c r="E313" s="173" t="s">
        <v>22</v>
      </c>
      <c r="F313" s="267" t="s">
        <v>654</v>
      </c>
      <c r="G313" s="268"/>
      <c r="H313" s="268"/>
      <c r="I313" s="268"/>
      <c r="J313" s="172"/>
      <c r="K313" s="174">
        <v>10.8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166</v>
      </c>
      <c r="AU313" s="178" t="s">
        <v>133</v>
      </c>
      <c r="AV313" s="10" t="s">
        <v>133</v>
      </c>
      <c r="AW313" s="10" t="s">
        <v>36</v>
      </c>
      <c r="AX313" s="10" t="s">
        <v>79</v>
      </c>
      <c r="AY313" s="178" t="s">
        <v>154</v>
      </c>
    </row>
    <row r="314" spans="2:65" s="10" customFormat="1" ht="16.5" customHeight="1">
      <c r="B314" s="171"/>
      <c r="C314" s="172"/>
      <c r="D314" s="172"/>
      <c r="E314" s="173" t="s">
        <v>22</v>
      </c>
      <c r="F314" s="271" t="s">
        <v>655</v>
      </c>
      <c r="G314" s="272"/>
      <c r="H314" s="272"/>
      <c r="I314" s="272"/>
      <c r="J314" s="172"/>
      <c r="K314" s="174">
        <v>7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166</v>
      </c>
      <c r="AU314" s="178" t="s">
        <v>133</v>
      </c>
      <c r="AV314" s="10" t="s">
        <v>133</v>
      </c>
      <c r="AW314" s="10" t="s">
        <v>36</v>
      </c>
      <c r="AX314" s="10" t="s">
        <v>79</v>
      </c>
      <c r="AY314" s="178" t="s">
        <v>154</v>
      </c>
    </row>
    <row r="315" spans="2:65" s="10" customFormat="1" ht="16.5" customHeight="1">
      <c r="B315" s="171"/>
      <c r="C315" s="172"/>
      <c r="D315" s="172"/>
      <c r="E315" s="173" t="s">
        <v>22</v>
      </c>
      <c r="F315" s="271" t="s">
        <v>656</v>
      </c>
      <c r="G315" s="272"/>
      <c r="H315" s="272"/>
      <c r="I315" s="272"/>
      <c r="J315" s="172"/>
      <c r="K315" s="174">
        <v>3.5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166</v>
      </c>
      <c r="AU315" s="178" t="s">
        <v>133</v>
      </c>
      <c r="AV315" s="10" t="s">
        <v>133</v>
      </c>
      <c r="AW315" s="10" t="s">
        <v>36</v>
      </c>
      <c r="AX315" s="10" t="s">
        <v>79</v>
      </c>
      <c r="AY315" s="178" t="s">
        <v>154</v>
      </c>
    </row>
    <row r="316" spans="2:65" s="12" customFormat="1" ht="16.5" customHeight="1">
      <c r="B316" s="186"/>
      <c r="C316" s="187"/>
      <c r="D316" s="187"/>
      <c r="E316" s="188" t="s">
        <v>22</v>
      </c>
      <c r="F316" s="273" t="s">
        <v>203</v>
      </c>
      <c r="G316" s="274"/>
      <c r="H316" s="274"/>
      <c r="I316" s="274"/>
      <c r="J316" s="187"/>
      <c r="K316" s="189">
        <v>21.3</v>
      </c>
      <c r="L316" s="187"/>
      <c r="M316" s="187"/>
      <c r="N316" s="187"/>
      <c r="O316" s="187"/>
      <c r="P316" s="187"/>
      <c r="Q316" s="187"/>
      <c r="R316" s="190"/>
      <c r="T316" s="191"/>
      <c r="U316" s="187"/>
      <c r="V316" s="187"/>
      <c r="W316" s="187"/>
      <c r="X316" s="187"/>
      <c r="Y316" s="187"/>
      <c r="Z316" s="187"/>
      <c r="AA316" s="192"/>
      <c r="AT316" s="193" t="s">
        <v>166</v>
      </c>
      <c r="AU316" s="193" t="s">
        <v>133</v>
      </c>
      <c r="AV316" s="12" t="s">
        <v>159</v>
      </c>
      <c r="AW316" s="12" t="s">
        <v>36</v>
      </c>
      <c r="AX316" s="12" t="s">
        <v>84</v>
      </c>
      <c r="AY316" s="193" t="s">
        <v>154</v>
      </c>
    </row>
    <row r="317" spans="2:65" s="1" customFormat="1" ht="16.5" customHeight="1">
      <c r="B317" s="37"/>
      <c r="C317" s="194" t="s">
        <v>657</v>
      </c>
      <c r="D317" s="194" t="s">
        <v>227</v>
      </c>
      <c r="E317" s="195" t="s">
        <v>658</v>
      </c>
      <c r="F317" s="275" t="s">
        <v>659</v>
      </c>
      <c r="G317" s="275"/>
      <c r="H317" s="275"/>
      <c r="I317" s="275"/>
      <c r="J317" s="196" t="s">
        <v>163</v>
      </c>
      <c r="K317" s="197">
        <v>22.152000000000001</v>
      </c>
      <c r="L317" s="276">
        <v>0</v>
      </c>
      <c r="M317" s="277"/>
      <c r="N317" s="278">
        <f>ROUND(L317*K317,2)</f>
        <v>0</v>
      </c>
      <c r="O317" s="266"/>
      <c r="P317" s="266"/>
      <c r="Q317" s="266"/>
      <c r="R317" s="39"/>
      <c r="T317" s="168" t="s">
        <v>22</v>
      </c>
      <c r="U317" s="46" t="s">
        <v>46</v>
      </c>
      <c r="V317" s="38"/>
      <c r="W317" s="169">
        <f>V317*K317</f>
        <v>0</v>
      </c>
      <c r="X317" s="169">
        <v>1.18E-2</v>
      </c>
      <c r="Y317" s="169">
        <f>X317*K317</f>
        <v>0.2613936</v>
      </c>
      <c r="Z317" s="169">
        <v>0</v>
      </c>
      <c r="AA317" s="170">
        <f>Z317*K317</f>
        <v>0</v>
      </c>
      <c r="AR317" s="21" t="s">
        <v>304</v>
      </c>
      <c r="AT317" s="21" t="s">
        <v>227</v>
      </c>
      <c r="AU317" s="21" t="s">
        <v>133</v>
      </c>
      <c r="AY317" s="21" t="s">
        <v>154</v>
      </c>
      <c r="BE317" s="107">
        <f>IF(U317="základní",N317,0)</f>
        <v>0</v>
      </c>
      <c r="BF317" s="107">
        <f>IF(U317="snížená",N317,0)</f>
        <v>0</v>
      </c>
      <c r="BG317" s="107">
        <f>IF(U317="zákl. přenesená",N317,0)</f>
        <v>0</v>
      </c>
      <c r="BH317" s="107">
        <f>IF(U317="sníž. přenesená",N317,0)</f>
        <v>0</v>
      </c>
      <c r="BI317" s="107">
        <f>IF(U317="nulová",N317,0)</f>
        <v>0</v>
      </c>
      <c r="BJ317" s="21" t="s">
        <v>133</v>
      </c>
      <c r="BK317" s="107">
        <f>ROUND(L317*K317,2)</f>
        <v>0</v>
      </c>
      <c r="BL317" s="21" t="s">
        <v>234</v>
      </c>
      <c r="BM317" s="21" t="s">
        <v>660</v>
      </c>
    </row>
    <row r="318" spans="2:65" s="1" customFormat="1" ht="25.5" customHeight="1">
      <c r="B318" s="37"/>
      <c r="C318" s="164" t="s">
        <v>661</v>
      </c>
      <c r="D318" s="164" t="s">
        <v>155</v>
      </c>
      <c r="E318" s="165" t="s">
        <v>662</v>
      </c>
      <c r="F318" s="263" t="s">
        <v>663</v>
      </c>
      <c r="G318" s="263"/>
      <c r="H318" s="263"/>
      <c r="I318" s="263"/>
      <c r="J318" s="166" t="s">
        <v>163</v>
      </c>
      <c r="K318" s="167">
        <v>21.3</v>
      </c>
      <c r="L318" s="264">
        <v>0</v>
      </c>
      <c r="M318" s="265"/>
      <c r="N318" s="266">
        <f>ROUND(L318*K318,2)</f>
        <v>0</v>
      </c>
      <c r="O318" s="266"/>
      <c r="P318" s="266"/>
      <c r="Q318" s="266"/>
      <c r="R318" s="39"/>
      <c r="T318" s="168" t="s">
        <v>22</v>
      </c>
      <c r="U318" s="46" t="s">
        <v>46</v>
      </c>
      <c r="V318" s="38"/>
      <c r="W318" s="169">
        <f>V318*K318</f>
        <v>0</v>
      </c>
      <c r="X318" s="169">
        <v>0</v>
      </c>
      <c r="Y318" s="169">
        <f>X318*K318</f>
        <v>0</v>
      </c>
      <c r="Z318" s="169">
        <v>0</v>
      </c>
      <c r="AA318" s="170">
        <f>Z318*K318</f>
        <v>0</v>
      </c>
      <c r="AR318" s="21" t="s">
        <v>234</v>
      </c>
      <c r="AT318" s="21" t="s">
        <v>155</v>
      </c>
      <c r="AU318" s="21" t="s">
        <v>133</v>
      </c>
      <c r="AY318" s="21" t="s">
        <v>154</v>
      </c>
      <c r="BE318" s="107">
        <f>IF(U318="základní",N318,0)</f>
        <v>0</v>
      </c>
      <c r="BF318" s="107">
        <f>IF(U318="snížená",N318,0)</f>
        <v>0</v>
      </c>
      <c r="BG318" s="107">
        <f>IF(U318="zákl. přenesená",N318,0)</f>
        <v>0</v>
      </c>
      <c r="BH318" s="107">
        <f>IF(U318="sníž. přenesená",N318,0)</f>
        <v>0</v>
      </c>
      <c r="BI318" s="107">
        <f>IF(U318="nulová",N318,0)</f>
        <v>0</v>
      </c>
      <c r="BJ318" s="21" t="s">
        <v>133</v>
      </c>
      <c r="BK318" s="107">
        <f>ROUND(L318*K318,2)</f>
        <v>0</v>
      </c>
      <c r="BL318" s="21" t="s">
        <v>234</v>
      </c>
      <c r="BM318" s="21" t="s">
        <v>664</v>
      </c>
    </row>
    <row r="319" spans="2:65" s="1" customFormat="1" ht="25.5" customHeight="1">
      <c r="B319" s="37"/>
      <c r="C319" s="164" t="s">
        <v>665</v>
      </c>
      <c r="D319" s="164" t="s">
        <v>155</v>
      </c>
      <c r="E319" s="165" t="s">
        <v>666</v>
      </c>
      <c r="F319" s="263" t="s">
        <v>667</v>
      </c>
      <c r="G319" s="263"/>
      <c r="H319" s="263"/>
      <c r="I319" s="263"/>
      <c r="J319" s="166" t="s">
        <v>163</v>
      </c>
      <c r="K319" s="167">
        <v>6.9</v>
      </c>
      <c r="L319" s="264">
        <v>0</v>
      </c>
      <c r="M319" s="265"/>
      <c r="N319" s="266">
        <f>ROUND(L319*K319,2)</f>
        <v>0</v>
      </c>
      <c r="O319" s="266"/>
      <c r="P319" s="266"/>
      <c r="Q319" s="266"/>
      <c r="R319" s="39"/>
      <c r="T319" s="168" t="s">
        <v>22</v>
      </c>
      <c r="U319" s="46" t="s">
        <v>46</v>
      </c>
      <c r="V319" s="38"/>
      <c r="W319" s="169">
        <f>V319*K319</f>
        <v>0</v>
      </c>
      <c r="X319" s="169">
        <v>8.0000000000000002E-3</v>
      </c>
      <c r="Y319" s="169">
        <f>X319*K319</f>
        <v>5.5200000000000006E-2</v>
      </c>
      <c r="Z319" s="169">
        <v>0</v>
      </c>
      <c r="AA319" s="170">
        <f>Z319*K319</f>
        <v>0</v>
      </c>
      <c r="AR319" s="21" t="s">
        <v>234</v>
      </c>
      <c r="AT319" s="21" t="s">
        <v>155</v>
      </c>
      <c r="AU319" s="21" t="s">
        <v>133</v>
      </c>
      <c r="AY319" s="21" t="s">
        <v>154</v>
      </c>
      <c r="BE319" s="107">
        <f>IF(U319="základní",N319,0)</f>
        <v>0</v>
      </c>
      <c r="BF319" s="107">
        <f>IF(U319="snížená",N319,0)</f>
        <v>0</v>
      </c>
      <c r="BG319" s="107">
        <f>IF(U319="zákl. přenesená",N319,0)</f>
        <v>0</v>
      </c>
      <c r="BH319" s="107">
        <f>IF(U319="sníž. přenesená",N319,0)</f>
        <v>0</v>
      </c>
      <c r="BI319" s="107">
        <f>IF(U319="nulová",N319,0)</f>
        <v>0</v>
      </c>
      <c r="BJ319" s="21" t="s">
        <v>133</v>
      </c>
      <c r="BK319" s="107">
        <f>ROUND(L319*K319,2)</f>
        <v>0</v>
      </c>
      <c r="BL319" s="21" t="s">
        <v>234</v>
      </c>
      <c r="BM319" s="21" t="s">
        <v>668</v>
      </c>
    </row>
    <row r="320" spans="2:65" s="11" customFormat="1" ht="16.5" customHeight="1">
      <c r="B320" s="179"/>
      <c r="C320" s="180"/>
      <c r="D320" s="180"/>
      <c r="E320" s="181" t="s">
        <v>22</v>
      </c>
      <c r="F320" s="269" t="s">
        <v>669</v>
      </c>
      <c r="G320" s="270"/>
      <c r="H320" s="270"/>
      <c r="I320" s="270"/>
      <c r="J320" s="180"/>
      <c r="K320" s="181" t="s">
        <v>22</v>
      </c>
      <c r="L320" s="180"/>
      <c r="M320" s="180"/>
      <c r="N320" s="180"/>
      <c r="O320" s="180"/>
      <c r="P320" s="180"/>
      <c r="Q320" s="180"/>
      <c r="R320" s="182"/>
      <c r="T320" s="183"/>
      <c r="U320" s="180"/>
      <c r="V320" s="180"/>
      <c r="W320" s="180"/>
      <c r="X320" s="180"/>
      <c r="Y320" s="180"/>
      <c r="Z320" s="180"/>
      <c r="AA320" s="184"/>
      <c r="AT320" s="185" t="s">
        <v>166</v>
      </c>
      <c r="AU320" s="185" t="s">
        <v>133</v>
      </c>
      <c r="AV320" s="11" t="s">
        <v>84</v>
      </c>
      <c r="AW320" s="11" t="s">
        <v>36</v>
      </c>
      <c r="AX320" s="11" t="s">
        <v>79</v>
      </c>
      <c r="AY320" s="185" t="s">
        <v>154</v>
      </c>
    </row>
    <row r="321" spans="2:65" s="10" customFormat="1" ht="16.5" customHeight="1">
      <c r="B321" s="171"/>
      <c r="C321" s="172"/>
      <c r="D321" s="172"/>
      <c r="E321" s="173" t="s">
        <v>22</v>
      </c>
      <c r="F321" s="271" t="s">
        <v>670</v>
      </c>
      <c r="G321" s="272"/>
      <c r="H321" s="272"/>
      <c r="I321" s="272"/>
      <c r="J321" s="172"/>
      <c r="K321" s="174">
        <v>1.2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166</v>
      </c>
      <c r="AU321" s="178" t="s">
        <v>133</v>
      </c>
      <c r="AV321" s="10" t="s">
        <v>133</v>
      </c>
      <c r="AW321" s="10" t="s">
        <v>36</v>
      </c>
      <c r="AX321" s="10" t="s">
        <v>79</v>
      </c>
      <c r="AY321" s="178" t="s">
        <v>154</v>
      </c>
    </row>
    <row r="322" spans="2:65" s="10" customFormat="1" ht="16.5" customHeight="1">
      <c r="B322" s="171"/>
      <c r="C322" s="172"/>
      <c r="D322" s="172"/>
      <c r="E322" s="173" t="s">
        <v>22</v>
      </c>
      <c r="F322" s="271" t="s">
        <v>671</v>
      </c>
      <c r="G322" s="272"/>
      <c r="H322" s="272"/>
      <c r="I322" s="272"/>
      <c r="J322" s="172"/>
      <c r="K322" s="174">
        <v>5.7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166</v>
      </c>
      <c r="AU322" s="178" t="s">
        <v>133</v>
      </c>
      <c r="AV322" s="10" t="s">
        <v>133</v>
      </c>
      <c r="AW322" s="10" t="s">
        <v>36</v>
      </c>
      <c r="AX322" s="10" t="s">
        <v>79</v>
      </c>
      <c r="AY322" s="178" t="s">
        <v>154</v>
      </c>
    </row>
    <row r="323" spans="2:65" s="12" customFormat="1" ht="16.5" customHeight="1">
      <c r="B323" s="186"/>
      <c r="C323" s="187"/>
      <c r="D323" s="187"/>
      <c r="E323" s="188" t="s">
        <v>22</v>
      </c>
      <c r="F323" s="273" t="s">
        <v>203</v>
      </c>
      <c r="G323" s="274"/>
      <c r="H323" s="274"/>
      <c r="I323" s="274"/>
      <c r="J323" s="187"/>
      <c r="K323" s="189">
        <v>6.9</v>
      </c>
      <c r="L323" s="187"/>
      <c r="M323" s="187"/>
      <c r="N323" s="187"/>
      <c r="O323" s="187"/>
      <c r="P323" s="187"/>
      <c r="Q323" s="187"/>
      <c r="R323" s="190"/>
      <c r="T323" s="191"/>
      <c r="U323" s="187"/>
      <c r="V323" s="187"/>
      <c r="W323" s="187"/>
      <c r="X323" s="187"/>
      <c r="Y323" s="187"/>
      <c r="Z323" s="187"/>
      <c r="AA323" s="192"/>
      <c r="AT323" s="193" t="s">
        <v>166</v>
      </c>
      <c r="AU323" s="193" t="s">
        <v>133</v>
      </c>
      <c r="AV323" s="12" t="s">
        <v>159</v>
      </c>
      <c r="AW323" s="12" t="s">
        <v>36</v>
      </c>
      <c r="AX323" s="12" t="s">
        <v>84</v>
      </c>
      <c r="AY323" s="193" t="s">
        <v>154</v>
      </c>
    </row>
    <row r="324" spans="2:65" s="1" customFormat="1" ht="25.5" customHeight="1">
      <c r="B324" s="37"/>
      <c r="C324" s="164" t="s">
        <v>672</v>
      </c>
      <c r="D324" s="164" t="s">
        <v>155</v>
      </c>
      <c r="E324" s="165" t="s">
        <v>673</v>
      </c>
      <c r="F324" s="263" t="s">
        <v>674</v>
      </c>
      <c r="G324" s="263"/>
      <c r="H324" s="263"/>
      <c r="I324" s="263"/>
      <c r="J324" s="166" t="s">
        <v>170</v>
      </c>
      <c r="K324" s="167">
        <v>28</v>
      </c>
      <c r="L324" s="264">
        <v>0</v>
      </c>
      <c r="M324" s="265"/>
      <c r="N324" s="266">
        <f>ROUND(L324*K324,2)</f>
        <v>0</v>
      </c>
      <c r="O324" s="266"/>
      <c r="P324" s="266"/>
      <c r="Q324" s="266"/>
      <c r="R324" s="39"/>
      <c r="T324" s="168" t="s">
        <v>22</v>
      </c>
      <c r="U324" s="46" t="s">
        <v>46</v>
      </c>
      <c r="V324" s="38"/>
      <c r="W324" s="169">
        <f>V324*K324</f>
        <v>0</v>
      </c>
      <c r="X324" s="169">
        <v>3.1E-4</v>
      </c>
      <c r="Y324" s="169">
        <f>X324*K324</f>
        <v>8.6800000000000002E-3</v>
      </c>
      <c r="Z324" s="169">
        <v>0</v>
      </c>
      <c r="AA324" s="170">
        <f>Z324*K324</f>
        <v>0</v>
      </c>
      <c r="AR324" s="21" t="s">
        <v>234</v>
      </c>
      <c r="AT324" s="21" t="s">
        <v>155</v>
      </c>
      <c r="AU324" s="21" t="s">
        <v>133</v>
      </c>
      <c r="AY324" s="21" t="s">
        <v>154</v>
      </c>
      <c r="BE324" s="107">
        <f>IF(U324="základní",N324,0)</f>
        <v>0</v>
      </c>
      <c r="BF324" s="107">
        <f>IF(U324="snížená",N324,0)</f>
        <v>0</v>
      </c>
      <c r="BG324" s="107">
        <f>IF(U324="zákl. přenesená",N324,0)</f>
        <v>0</v>
      </c>
      <c r="BH324" s="107">
        <f>IF(U324="sníž. přenesená",N324,0)</f>
        <v>0</v>
      </c>
      <c r="BI324" s="107">
        <f>IF(U324="nulová",N324,0)</f>
        <v>0</v>
      </c>
      <c r="BJ324" s="21" t="s">
        <v>133</v>
      </c>
      <c r="BK324" s="107">
        <f>ROUND(L324*K324,2)</f>
        <v>0</v>
      </c>
      <c r="BL324" s="21" t="s">
        <v>234</v>
      </c>
      <c r="BM324" s="21" t="s">
        <v>675</v>
      </c>
    </row>
    <row r="325" spans="2:65" s="10" customFormat="1" ht="16.5" customHeight="1">
      <c r="B325" s="171"/>
      <c r="C325" s="172"/>
      <c r="D325" s="172"/>
      <c r="E325" s="173" t="s">
        <v>22</v>
      </c>
      <c r="F325" s="267" t="s">
        <v>676</v>
      </c>
      <c r="G325" s="268"/>
      <c r="H325" s="268"/>
      <c r="I325" s="268"/>
      <c r="J325" s="172"/>
      <c r="K325" s="174">
        <v>12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166</v>
      </c>
      <c r="AU325" s="178" t="s">
        <v>133</v>
      </c>
      <c r="AV325" s="10" t="s">
        <v>133</v>
      </c>
      <c r="AW325" s="10" t="s">
        <v>36</v>
      </c>
      <c r="AX325" s="10" t="s">
        <v>79</v>
      </c>
      <c r="AY325" s="178" t="s">
        <v>154</v>
      </c>
    </row>
    <row r="326" spans="2:65" s="10" customFormat="1" ht="16.5" customHeight="1">
      <c r="B326" s="171"/>
      <c r="C326" s="172"/>
      <c r="D326" s="172"/>
      <c r="E326" s="173" t="s">
        <v>22</v>
      </c>
      <c r="F326" s="271" t="s">
        <v>676</v>
      </c>
      <c r="G326" s="272"/>
      <c r="H326" s="272"/>
      <c r="I326" s="272"/>
      <c r="J326" s="172"/>
      <c r="K326" s="174">
        <v>12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166</v>
      </c>
      <c r="AU326" s="178" t="s">
        <v>133</v>
      </c>
      <c r="AV326" s="10" t="s">
        <v>133</v>
      </c>
      <c r="AW326" s="10" t="s">
        <v>36</v>
      </c>
      <c r="AX326" s="10" t="s">
        <v>79</v>
      </c>
      <c r="AY326" s="178" t="s">
        <v>154</v>
      </c>
    </row>
    <row r="327" spans="2:65" s="10" customFormat="1" ht="16.5" customHeight="1">
      <c r="B327" s="171"/>
      <c r="C327" s="172"/>
      <c r="D327" s="172"/>
      <c r="E327" s="173" t="s">
        <v>22</v>
      </c>
      <c r="F327" s="271" t="s">
        <v>677</v>
      </c>
      <c r="G327" s="272"/>
      <c r="H327" s="272"/>
      <c r="I327" s="272"/>
      <c r="J327" s="172"/>
      <c r="K327" s="174">
        <v>4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166</v>
      </c>
      <c r="AU327" s="178" t="s">
        <v>133</v>
      </c>
      <c r="AV327" s="10" t="s">
        <v>133</v>
      </c>
      <c r="AW327" s="10" t="s">
        <v>36</v>
      </c>
      <c r="AX327" s="10" t="s">
        <v>79</v>
      </c>
      <c r="AY327" s="178" t="s">
        <v>154</v>
      </c>
    </row>
    <row r="328" spans="2:65" s="12" customFormat="1" ht="16.5" customHeight="1">
      <c r="B328" s="186"/>
      <c r="C328" s="187"/>
      <c r="D328" s="187"/>
      <c r="E328" s="188" t="s">
        <v>22</v>
      </c>
      <c r="F328" s="273" t="s">
        <v>203</v>
      </c>
      <c r="G328" s="274"/>
      <c r="H328" s="274"/>
      <c r="I328" s="274"/>
      <c r="J328" s="187"/>
      <c r="K328" s="189">
        <v>28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166</v>
      </c>
      <c r="AU328" s="193" t="s">
        <v>133</v>
      </c>
      <c r="AV328" s="12" t="s">
        <v>159</v>
      </c>
      <c r="AW328" s="12" t="s">
        <v>36</v>
      </c>
      <c r="AX328" s="12" t="s">
        <v>84</v>
      </c>
      <c r="AY328" s="193" t="s">
        <v>154</v>
      </c>
    </row>
    <row r="329" spans="2:65" s="1" customFormat="1" ht="25.5" customHeight="1">
      <c r="B329" s="37"/>
      <c r="C329" s="164" t="s">
        <v>678</v>
      </c>
      <c r="D329" s="164" t="s">
        <v>155</v>
      </c>
      <c r="E329" s="165" t="s">
        <v>679</v>
      </c>
      <c r="F329" s="263" t="s">
        <v>680</v>
      </c>
      <c r="G329" s="263"/>
      <c r="H329" s="263"/>
      <c r="I329" s="263"/>
      <c r="J329" s="166" t="s">
        <v>170</v>
      </c>
      <c r="K329" s="167">
        <v>9.3000000000000007</v>
      </c>
      <c r="L329" s="264">
        <v>0</v>
      </c>
      <c r="M329" s="265"/>
      <c r="N329" s="266">
        <f>ROUND(L329*K329,2)</f>
        <v>0</v>
      </c>
      <c r="O329" s="266"/>
      <c r="P329" s="266"/>
      <c r="Q329" s="266"/>
      <c r="R329" s="39"/>
      <c r="T329" s="168" t="s">
        <v>22</v>
      </c>
      <c r="U329" s="46" t="s">
        <v>46</v>
      </c>
      <c r="V329" s="38"/>
      <c r="W329" s="169">
        <f>V329*K329</f>
        <v>0</v>
      </c>
      <c r="X329" s="169">
        <v>2.5999999999999998E-4</v>
      </c>
      <c r="Y329" s="169">
        <f>X329*K329</f>
        <v>2.418E-3</v>
      </c>
      <c r="Z329" s="169">
        <v>0</v>
      </c>
      <c r="AA329" s="170">
        <f>Z329*K329</f>
        <v>0</v>
      </c>
      <c r="AR329" s="21" t="s">
        <v>234</v>
      </c>
      <c r="AT329" s="21" t="s">
        <v>155</v>
      </c>
      <c r="AU329" s="21" t="s">
        <v>133</v>
      </c>
      <c r="AY329" s="21" t="s">
        <v>154</v>
      </c>
      <c r="BE329" s="107">
        <f>IF(U329="základní",N329,0)</f>
        <v>0</v>
      </c>
      <c r="BF329" s="107">
        <f>IF(U329="snížená",N329,0)</f>
        <v>0</v>
      </c>
      <c r="BG329" s="107">
        <f>IF(U329="zákl. přenesená",N329,0)</f>
        <v>0</v>
      </c>
      <c r="BH329" s="107">
        <f>IF(U329="sníž. přenesená",N329,0)</f>
        <v>0</v>
      </c>
      <c r="BI329" s="107">
        <f>IF(U329="nulová",N329,0)</f>
        <v>0</v>
      </c>
      <c r="BJ329" s="21" t="s">
        <v>133</v>
      </c>
      <c r="BK329" s="107">
        <f>ROUND(L329*K329,2)</f>
        <v>0</v>
      </c>
      <c r="BL329" s="21" t="s">
        <v>234</v>
      </c>
      <c r="BM329" s="21" t="s">
        <v>681</v>
      </c>
    </row>
    <row r="330" spans="2:65" s="10" customFormat="1" ht="16.5" customHeight="1">
      <c r="B330" s="171"/>
      <c r="C330" s="172"/>
      <c r="D330" s="172"/>
      <c r="E330" s="173" t="s">
        <v>22</v>
      </c>
      <c r="F330" s="267" t="s">
        <v>682</v>
      </c>
      <c r="G330" s="268"/>
      <c r="H330" s="268"/>
      <c r="I330" s="268"/>
      <c r="J330" s="172"/>
      <c r="K330" s="174">
        <v>3.7</v>
      </c>
      <c r="L330" s="172"/>
      <c r="M330" s="172"/>
      <c r="N330" s="172"/>
      <c r="O330" s="172"/>
      <c r="P330" s="172"/>
      <c r="Q330" s="172"/>
      <c r="R330" s="175"/>
      <c r="T330" s="176"/>
      <c r="U330" s="172"/>
      <c r="V330" s="172"/>
      <c r="W330" s="172"/>
      <c r="X330" s="172"/>
      <c r="Y330" s="172"/>
      <c r="Z330" s="172"/>
      <c r="AA330" s="177"/>
      <c r="AT330" s="178" t="s">
        <v>166</v>
      </c>
      <c r="AU330" s="178" t="s">
        <v>133</v>
      </c>
      <c r="AV330" s="10" t="s">
        <v>133</v>
      </c>
      <c r="AW330" s="10" t="s">
        <v>36</v>
      </c>
      <c r="AX330" s="10" t="s">
        <v>79</v>
      </c>
      <c r="AY330" s="178" t="s">
        <v>154</v>
      </c>
    </row>
    <row r="331" spans="2:65" s="10" customFormat="1" ht="16.5" customHeight="1">
      <c r="B331" s="171"/>
      <c r="C331" s="172"/>
      <c r="D331" s="172"/>
      <c r="E331" s="173" t="s">
        <v>22</v>
      </c>
      <c r="F331" s="271" t="s">
        <v>683</v>
      </c>
      <c r="G331" s="272"/>
      <c r="H331" s="272"/>
      <c r="I331" s="272"/>
      <c r="J331" s="172"/>
      <c r="K331" s="174">
        <v>5.6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166</v>
      </c>
      <c r="AU331" s="178" t="s">
        <v>133</v>
      </c>
      <c r="AV331" s="10" t="s">
        <v>133</v>
      </c>
      <c r="AW331" s="10" t="s">
        <v>36</v>
      </c>
      <c r="AX331" s="10" t="s">
        <v>79</v>
      </c>
      <c r="AY331" s="178" t="s">
        <v>154</v>
      </c>
    </row>
    <row r="332" spans="2:65" s="12" customFormat="1" ht="16.5" customHeight="1">
      <c r="B332" s="186"/>
      <c r="C332" s="187"/>
      <c r="D332" s="187"/>
      <c r="E332" s="188" t="s">
        <v>22</v>
      </c>
      <c r="F332" s="273" t="s">
        <v>203</v>
      </c>
      <c r="G332" s="274"/>
      <c r="H332" s="274"/>
      <c r="I332" s="274"/>
      <c r="J332" s="187"/>
      <c r="K332" s="189">
        <v>9.3000000000000007</v>
      </c>
      <c r="L332" s="187"/>
      <c r="M332" s="187"/>
      <c r="N332" s="187"/>
      <c r="O332" s="187"/>
      <c r="P332" s="187"/>
      <c r="Q332" s="187"/>
      <c r="R332" s="190"/>
      <c r="T332" s="191"/>
      <c r="U332" s="187"/>
      <c r="V332" s="187"/>
      <c r="W332" s="187"/>
      <c r="X332" s="187"/>
      <c r="Y332" s="187"/>
      <c r="Z332" s="187"/>
      <c r="AA332" s="192"/>
      <c r="AT332" s="193" t="s">
        <v>166</v>
      </c>
      <c r="AU332" s="193" t="s">
        <v>133</v>
      </c>
      <c r="AV332" s="12" t="s">
        <v>159</v>
      </c>
      <c r="AW332" s="12" t="s">
        <v>36</v>
      </c>
      <c r="AX332" s="12" t="s">
        <v>84</v>
      </c>
      <c r="AY332" s="193" t="s">
        <v>154</v>
      </c>
    </row>
    <row r="333" spans="2:65" s="1" customFormat="1" ht="16.5" customHeight="1">
      <c r="B333" s="37"/>
      <c r="C333" s="164" t="s">
        <v>684</v>
      </c>
      <c r="D333" s="164" t="s">
        <v>155</v>
      </c>
      <c r="E333" s="165" t="s">
        <v>685</v>
      </c>
      <c r="F333" s="263" t="s">
        <v>686</v>
      </c>
      <c r="G333" s="263"/>
      <c r="H333" s="263"/>
      <c r="I333" s="263"/>
      <c r="J333" s="166" t="s">
        <v>163</v>
      </c>
      <c r="K333" s="167">
        <v>21.3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22</v>
      </c>
      <c r="U333" s="46" t="s">
        <v>46</v>
      </c>
      <c r="V333" s="38"/>
      <c r="W333" s="169">
        <f>V333*K333</f>
        <v>0</v>
      </c>
      <c r="X333" s="169">
        <v>2.9999999999999997E-4</v>
      </c>
      <c r="Y333" s="169">
        <f>X333*K333</f>
        <v>6.3899999999999998E-3</v>
      </c>
      <c r="Z333" s="169">
        <v>0</v>
      </c>
      <c r="AA333" s="170">
        <f>Z333*K333</f>
        <v>0</v>
      </c>
      <c r="AR333" s="21" t="s">
        <v>234</v>
      </c>
      <c r="AT333" s="21" t="s">
        <v>155</v>
      </c>
      <c r="AU333" s="21" t="s">
        <v>133</v>
      </c>
      <c r="AY333" s="21" t="s">
        <v>154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133</v>
      </c>
      <c r="BK333" s="107">
        <f>ROUND(L333*K333,2)</f>
        <v>0</v>
      </c>
      <c r="BL333" s="21" t="s">
        <v>234</v>
      </c>
      <c r="BM333" s="21" t="s">
        <v>687</v>
      </c>
    </row>
    <row r="334" spans="2:65" s="1" customFormat="1" ht="25.5" customHeight="1">
      <c r="B334" s="37"/>
      <c r="C334" s="164" t="s">
        <v>688</v>
      </c>
      <c r="D334" s="164" t="s">
        <v>155</v>
      </c>
      <c r="E334" s="165" t="s">
        <v>689</v>
      </c>
      <c r="F334" s="263" t="s">
        <v>690</v>
      </c>
      <c r="G334" s="263"/>
      <c r="H334" s="263"/>
      <c r="I334" s="263"/>
      <c r="J334" s="166" t="s">
        <v>337</v>
      </c>
      <c r="K334" s="167">
        <v>0.39800000000000002</v>
      </c>
      <c r="L334" s="264">
        <v>0</v>
      </c>
      <c r="M334" s="265"/>
      <c r="N334" s="266">
        <f>ROUND(L334*K334,2)</f>
        <v>0</v>
      </c>
      <c r="O334" s="266"/>
      <c r="P334" s="266"/>
      <c r="Q334" s="266"/>
      <c r="R334" s="39"/>
      <c r="T334" s="168" t="s">
        <v>22</v>
      </c>
      <c r="U334" s="46" t="s">
        <v>46</v>
      </c>
      <c r="V334" s="38"/>
      <c r="W334" s="169">
        <f>V334*K334</f>
        <v>0</v>
      </c>
      <c r="X334" s="169">
        <v>0</v>
      </c>
      <c r="Y334" s="169">
        <f>X334*K334</f>
        <v>0</v>
      </c>
      <c r="Z334" s="169">
        <v>0</v>
      </c>
      <c r="AA334" s="170">
        <f>Z334*K334</f>
        <v>0</v>
      </c>
      <c r="AR334" s="21" t="s">
        <v>234</v>
      </c>
      <c r="AT334" s="21" t="s">
        <v>155</v>
      </c>
      <c r="AU334" s="21" t="s">
        <v>133</v>
      </c>
      <c r="AY334" s="21" t="s">
        <v>154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1" t="s">
        <v>133</v>
      </c>
      <c r="BK334" s="107">
        <f>ROUND(L334*K334,2)</f>
        <v>0</v>
      </c>
      <c r="BL334" s="21" t="s">
        <v>234</v>
      </c>
      <c r="BM334" s="21" t="s">
        <v>691</v>
      </c>
    </row>
    <row r="335" spans="2:65" s="9" customFormat="1" ht="29.85" customHeight="1">
      <c r="B335" s="153"/>
      <c r="C335" s="154"/>
      <c r="D335" s="163" t="s">
        <v>125</v>
      </c>
      <c r="E335" s="163"/>
      <c r="F335" s="163"/>
      <c r="G335" s="163"/>
      <c r="H335" s="163"/>
      <c r="I335" s="163"/>
      <c r="J335" s="163"/>
      <c r="K335" s="163"/>
      <c r="L335" s="163"/>
      <c r="M335" s="163"/>
      <c r="N335" s="284">
        <f>BK335</f>
        <v>0</v>
      </c>
      <c r="O335" s="285"/>
      <c r="P335" s="285"/>
      <c r="Q335" s="285"/>
      <c r="R335" s="156"/>
      <c r="T335" s="157"/>
      <c r="U335" s="154"/>
      <c r="V335" s="154"/>
      <c r="W335" s="158">
        <f>SUM(W336:W342)</f>
        <v>0</v>
      </c>
      <c r="X335" s="154"/>
      <c r="Y335" s="158">
        <f>SUM(Y336:Y342)</f>
        <v>9.9649999999999999E-3</v>
      </c>
      <c r="Z335" s="154"/>
      <c r="AA335" s="159">
        <f>SUM(AA336:AA342)</f>
        <v>0</v>
      </c>
      <c r="AR335" s="160" t="s">
        <v>133</v>
      </c>
      <c r="AT335" s="161" t="s">
        <v>78</v>
      </c>
      <c r="AU335" s="161" t="s">
        <v>84</v>
      </c>
      <c r="AY335" s="160" t="s">
        <v>154</v>
      </c>
      <c r="BK335" s="162">
        <f>SUM(BK336:BK342)</f>
        <v>0</v>
      </c>
    </row>
    <row r="336" spans="2:65" s="1" customFormat="1" ht="25.5" customHeight="1">
      <c r="B336" s="37"/>
      <c r="C336" s="164" t="s">
        <v>692</v>
      </c>
      <c r="D336" s="164" t="s">
        <v>155</v>
      </c>
      <c r="E336" s="165" t="s">
        <v>693</v>
      </c>
      <c r="F336" s="263" t="s">
        <v>694</v>
      </c>
      <c r="G336" s="263"/>
      <c r="H336" s="263"/>
      <c r="I336" s="263"/>
      <c r="J336" s="166" t="s">
        <v>163</v>
      </c>
      <c r="K336" s="167">
        <v>2.2000000000000002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0</v>
      </c>
      <c r="Y336" s="169">
        <f>X336*K336</f>
        <v>0</v>
      </c>
      <c r="Z336" s="169">
        <v>0</v>
      </c>
      <c r="AA336" s="170">
        <f>Z336*K336</f>
        <v>0</v>
      </c>
      <c r="AR336" s="21" t="s">
        <v>234</v>
      </c>
      <c r="AT336" s="21" t="s">
        <v>155</v>
      </c>
      <c r="AU336" s="21" t="s">
        <v>133</v>
      </c>
      <c r="AY336" s="21" t="s">
        <v>154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133</v>
      </c>
      <c r="BK336" s="107">
        <f>ROUND(L336*K336,2)</f>
        <v>0</v>
      </c>
      <c r="BL336" s="21" t="s">
        <v>234</v>
      </c>
      <c r="BM336" s="21" t="s">
        <v>695</v>
      </c>
    </row>
    <row r="337" spans="2:65" s="11" customFormat="1" ht="16.5" customHeight="1">
      <c r="B337" s="179"/>
      <c r="C337" s="180"/>
      <c r="D337" s="180"/>
      <c r="E337" s="181" t="s">
        <v>22</v>
      </c>
      <c r="F337" s="269" t="s">
        <v>696</v>
      </c>
      <c r="G337" s="270"/>
      <c r="H337" s="270"/>
      <c r="I337" s="270"/>
      <c r="J337" s="180"/>
      <c r="K337" s="181" t="s">
        <v>22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166</v>
      </c>
      <c r="AU337" s="185" t="s">
        <v>133</v>
      </c>
      <c r="AV337" s="11" t="s">
        <v>84</v>
      </c>
      <c r="AW337" s="11" t="s">
        <v>36</v>
      </c>
      <c r="AX337" s="11" t="s">
        <v>79</v>
      </c>
      <c r="AY337" s="185" t="s">
        <v>154</v>
      </c>
    </row>
    <row r="338" spans="2:65" s="10" customFormat="1" ht="16.5" customHeight="1">
      <c r="B338" s="171"/>
      <c r="C338" s="172"/>
      <c r="D338" s="172"/>
      <c r="E338" s="173" t="s">
        <v>22</v>
      </c>
      <c r="F338" s="271" t="s">
        <v>697</v>
      </c>
      <c r="G338" s="272"/>
      <c r="H338" s="272"/>
      <c r="I338" s="272"/>
      <c r="J338" s="172"/>
      <c r="K338" s="174">
        <v>2.2000000000000002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166</v>
      </c>
      <c r="AU338" s="178" t="s">
        <v>133</v>
      </c>
      <c r="AV338" s="10" t="s">
        <v>133</v>
      </c>
      <c r="AW338" s="10" t="s">
        <v>36</v>
      </c>
      <c r="AX338" s="10" t="s">
        <v>84</v>
      </c>
      <c r="AY338" s="178" t="s">
        <v>154</v>
      </c>
    </row>
    <row r="339" spans="2:65" s="1" customFormat="1" ht="38.25" customHeight="1">
      <c r="B339" s="37"/>
      <c r="C339" s="164" t="s">
        <v>698</v>
      </c>
      <c r="D339" s="164" t="s">
        <v>155</v>
      </c>
      <c r="E339" s="165" t="s">
        <v>699</v>
      </c>
      <c r="F339" s="263" t="s">
        <v>700</v>
      </c>
      <c r="G339" s="263"/>
      <c r="H339" s="263"/>
      <c r="I339" s="263"/>
      <c r="J339" s="166" t="s">
        <v>163</v>
      </c>
      <c r="K339" s="167">
        <v>5.5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2.3000000000000001E-4</v>
      </c>
      <c r="Y339" s="169">
        <f>X339*K339</f>
        <v>1.2650000000000001E-3</v>
      </c>
      <c r="Z339" s="169">
        <v>0</v>
      </c>
      <c r="AA339" s="170">
        <f>Z339*K339</f>
        <v>0</v>
      </c>
      <c r="AR339" s="21" t="s">
        <v>234</v>
      </c>
      <c r="AT339" s="21" t="s">
        <v>155</v>
      </c>
      <c r="AU339" s="21" t="s">
        <v>133</v>
      </c>
      <c r="AY339" s="21" t="s">
        <v>154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133</v>
      </c>
      <c r="BK339" s="107">
        <f>ROUND(L339*K339,2)</f>
        <v>0</v>
      </c>
      <c r="BL339" s="21" t="s">
        <v>234</v>
      </c>
      <c r="BM339" s="21" t="s">
        <v>701</v>
      </c>
    </row>
    <row r="340" spans="2:65" s="11" customFormat="1" ht="16.5" customHeight="1">
      <c r="B340" s="179"/>
      <c r="C340" s="180"/>
      <c r="D340" s="180"/>
      <c r="E340" s="181" t="s">
        <v>22</v>
      </c>
      <c r="F340" s="269" t="s">
        <v>702</v>
      </c>
      <c r="G340" s="270"/>
      <c r="H340" s="270"/>
      <c r="I340" s="270"/>
      <c r="J340" s="180"/>
      <c r="K340" s="181" t="s">
        <v>22</v>
      </c>
      <c r="L340" s="180"/>
      <c r="M340" s="180"/>
      <c r="N340" s="180"/>
      <c r="O340" s="180"/>
      <c r="P340" s="180"/>
      <c r="Q340" s="180"/>
      <c r="R340" s="182"/>
      <c r="T340" s="183"/>
      <c r="U340" s="180"/>
      <c r="V340" s="180"/>
      <c r="W340" s="180"/>
      <c r="X340" s="180"/>
      <c r="Y340" s="180"/>
      <c r="Z340" s="180"/>
      <c r="AA340" s="184"/>
      <c r="AT340" s="185" t="s">
        <v>166</v>
      </c>
      <c r="AU340" s="185" t="s">
        <v>133</v>
      </c>
      <c r="AV340" s="11" t="s">
        <v>84</v>
      </c>
      <c r="AW340" s="11" t="s">
        <v>36</v>
      </c>
      <c r="AX340" s="11" t="s">
        <v>79</v>
      </c>
      <c r="AY340" s="185" t="s">
        <v>154</v>
      </c>
    </row>
    <row r="341" spans="2:65" s="10" customFormat="1" ht="16.5" customHeight="1">
      <c r="B341" s="171"/>
      <c r="C341" s="172"/>
      <c r="D341" s="172"/>
      <c r="E341" s="173" t="s">
        <v>22</v>
      </c>
      <c r="F341" s="271" t="s">
        <v>703</v>
      </c>
      <c r="G341" s="272"/>
      <c r="H341" s="272"/>
      <c r="I341" s="272"/>
      <c r="J341" s="172"/>
      <c r="K341" s="174">
        <v>5.5</v>
      </c>
      <c r="L341" s="172"/>
      <c r="M341" s="172"/>
      <c r="N341" s="172"/>
      <c r="O341" s="172"/>
      <c r="P341" s="172"/>
      <c r="Q341" s="172"/>
      <c r="R341" s="175"/>
      <c r="T341" s="176"/>
      <c r="U341" s="172"/>
      <c r="V341" s="172"/>
      <c r="W341" s="172"/>
      <c r="X341" s="172"/>
      <c r="Y341" s="172"/>
      <c r="Z341" s="172"/>
      <c r="AA341" s="177"/>
      <c r="AT341" s="178" t="s">
        <v>166</v>
      </c>
      <c r="AU341" s="178" t="s">
        <v>133</v>
      </c>
      <c r="AV341" s="10" t="s">
        <v>133</v>
      </c>
      <c r="AW341" s="10" t="s">
        <v>36</v>
      </c>
      <c r="AX341" s="10" t="s">
        <v>84</v>
      </c>
      <c r="AY341" s="178" t="s">
        <v>154</v>
      </c>
    </row>
    <row r="342" spans="2:65" s="1" customFormat="1" ht="25.5" customHeight="1">
      <c r="B342" s="37"/>
      <c r="C342" s="164" t="s">
        <v>704</v>
      </c>
      <c r="D342" s="164" t="s">
        <v>155</v>
      </c>
      <c r="E342" s="165" t="s">
        <v>705</v>
      </c>
      <c r="F342" s="263" t="s">
        <v>706</v>
      </c>
      <c r="G342" s="263"/>
      <c r="H342" s="263"/>
      <c r="I342" s="263"/>
      <c r="J342" s="166" t="s">
        <v>163</v>
      </c>
      <c r="K342" s="167">
        <v>15</v>
      </c>
      <c r="L342" s="264">
        <v>0</v>
      </c>
      <c r="M342" s="265"/>
      <c r="N342" s="266">
        <f>ROUND(L342*K342,2)</f>
        <v>0</v>
      </c>
      <c r="O342" s="266"/>
      <c r="P342" s="266"/>
      <c r="Q342" s="266"/>
      <c r="R342" s="39"/>
      <c r="T342" s="168" t="s">
        <v>22</v>
      </c>
      <c r="U342" s="46" t="s">
        <v>46</v>
      </c>
      <c r="V342" s="38"/>
      <c r="W342" s="169">
        <f>V342*K342</f>
        <v>0</v>
      </c>
      <c r="X342" s="169">
        <v>5.8E-4</v>
      </c>
      <c r="Y342" s="169">
        <f>X342*K342</f>
        <v>8.6999999999999994E-3</v>
      </c>
      <c r="Z342" s="169">
        <v>0</v>
      </c>
      <c r="AA342" s="170">
        <f>Z342*K342</f>
        <v>0</v>
      </c>
      <c r="AR342" s="21" t="s">
        <v>234</v>
      </c>
      <c r="AT342" s="21" t="s">
        <v>155</v>
      </c>
      <c r="AU342" s="21" t="s">
        <v>133</v>
      </c>
      <c r="AY342" s="21" t="s">
        <v>154</v>
      </c>
      <c r="BE342" s="107">
        <f>IF(U342="základní",N342,0)</f>
        <v>0</v>
      </c>
      <c r="BF342" s="107">
        <f>IF(U342="snížená",N342,0)</f>
        <v>0</v>
      </c>
      <c r="BG342" s="107">
        <f>IF(U342="zákl. přenesená",N342,0)</f>
        <v>0</v>
      </c>
      <c r="BH342" s="107">
        <f>IF(U342="sníž. přenesená",N342,0)</f>
        <v>0</v>
      </c>
      <c r="BI342" s="107">
        <f>IF(U342="nulová",N342,0)</f>
        <v>0</v>
      </c>
      <c r="BJ342" s="21" t="s">
        <v>133</v>
      </c>
      <c r="BK342" s="107">
        <f>ROUND(L342*K342,2)</f>
        <v>0</v>
      </c>
      <c r="BL342" s="21" t="s">
        <v>234</v>
      </c>
      <c r="BM342" s="21" t="s">
        <v>707</v>
      </c>
    </row>
    <row r="343" spans="2:65" s="9" customFormat="1" ht="29.85" customHeight="1">
      <c r="B343" s="153"/>
      <c r="C343" s="154"/>
      <c r="D343" s="163" t="s">
        <v>126</v>
      </c>
      <c r="E343" s="163"/>
      <c r="F343" s="163"/>
      <c r="G343" s="163"/>
      <c r="H343" s="163"/>
      <c r="I343" s="163"/>
      <c r="J343" s="163"/>
      <c r="K343" s="163"/>
      <c r="L343" s="163"/>
      <c r="M343" s="163"/>
      <c r="N343" s="284">
        <f>BK343</f>
        <v>0</v>
      </c>
      <c r="O343" s="285"/>
      <c r="P343" s="285"/>
      <c r="Q343" s="285"/>
      <c r="R343" s="156"/>
      <c r="T343" s="157"/>
      <c r="U343" s="154"/>
      <c r="V343" s="154"/>
      <c r="W343" s="158">
        <f>SUM(W344:W365)</f>
        <v>0</v>
      </c>
      <c r="X343" s="154"/>
      <c r="Y343" s="158">
        <f>SUM(Y344:Y365)</f>
        <v>5.9923793000000003E-2</v>
      </c>
      <c r="Z343" s="154"/>
      <c r="AA343" s="159">
        <f>SUM(AA344:AA365)</f>
        <v>3.1010399999999997E-2</v>
      </c>
      <c r="AR343" s="160" t="s">
        <v>133</v>
      </c>
      <c r="AT343" s="161" t="s">
        <v>78</v>
      </c>
      <c r="AU343" s="161" t="s">
        <v>84</v>
      </c>
      <c r="AY343" s="160" t="s">
        <v>154</v>
      </c>
      <c r="BK343" s="162">
        <f>SUM(BK344:BK365)</f>
        <v>0</v>
      </c>
    </row>
    <row r="344" spans="2:65" s="1" customFormat="1" ht="25.5" customHeight="1">
      <c r="B344" s="37"/>
      <c r="C344" s="164" t="s">
        <v>708</v>
      </c>
      <c r="D344" s="164" t="s">
        <v>155</v>
      </c>
      <c r="E344" s="165" t="s">
        <v>709</v>
      </c>
      <c r="F344" s="263" t="s">
        <v>710</v>
      </c>
      <c r="G344" s="263"/>
      <c r="H344" s="263"/>
      <c r="I344" s="263"/>
      <c r="J344" s="166" t="s">
        <v>163</v>
      </c>
      <c r="K344" s="167">
        <v>103.36799999999999</v>
      </c>
      <c r="L344" s="264">
        <v>0</v>
      </c>
      <c r="M344" s="265"/>
      <c r="N344" s="266">
        <f>ROUND(L344*K344,2)</f>
        <v>0</v>
      </c>
      <c r="O344" s="266"/>
      <c r="P344" s="266"/>
      <c r="Q344" s="266"/>
      <c r="R344" s="39"/>
      <c r="T344" s="168" t="s">
        <v>22</v>
      </c>
      <c r="U344" s="46" t="s">
        <v>46</v>
      </c>
      <c r="V344" s="38"/>
      <c r="W344" s="169">
        <f>V344*K344</f>
        <v>0</v>
      </c>
      <c r="X344" s="169">
        <v>0</v>
      </c>
      <c r="Y344" s="169">
        <f>X344*K344</f>
        <v>0</v>
      </c>
      <c r="Z344" s="169">
        <v>1.4999999999999999E-4</v>
      </c>
      <c r="AA344" s="170">
        <f>Z344*K344</f>
        <v>1.5505199999999998E-2</v>
      </c>
      <c r="AR344" s="21" t="s">
        <v>234</v>
      </c>
      <c r="AT344" s="21" t="s">
        <v>155</v>
      </c>
      <c r="AU344" s="21" t="s">
        <v>133</v>
      </c>
      <c r="AY344" s="21" t="s">
        <v>154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133</v>
      </c>
      <c r="BK344" s="107">
        <f>ROUND(L344*K344,2)</f>
        <v>0</v>
      </c>
      <c r="BL344" s="21" t="s">
        <v>234</v>
      </c>
      <c r="BM344" s="21" t="s">
        <v>711</v>
      </c>
    </row>
    <row r="345" spans="2:65" s="11" customFormat="1" ht="16.5" customHeight="1">
      <c r="B345" s="179"/>
      <c r="C345" s="180"/>
      <c r="D345" s="180"/>
      <c r="E345" s="181" t="s">
        <v>22</v>
      </c>
      <c r="F345" s="269" t="s">
        <v>712</v>
      </c>
      <c r="G345" s="270"/>
      <c r="H345" s="270"/>
      <c r="I345" s="270"/>
      <c r="J345" s="180"/>
      <c r="K345" s="181" t="s">
        <v>22</v>
      </c>
      <c r="L345" s="180"/>
      <c r="M345" s="180"/>
      <c r="N345" s="180"/>
      <c r="O345" s="180"/>
      <c r="P345" s="180"/>
      <c r="Q345" s="180"/>
      <c r="R345" s="182"/>
      <c r="T345" s="183"/>
      <c r="U345" s="180"/>
      <c r="V345" s="180"/>
      <c r="W345" s="180"/>
      <c r="X345" s="180"/>
      <c r="Y345" s="180"/>
      <c r="Z345" s="180"/>
      <c r="AA345" s="184"/>
      <c r="AT345" s="185" t="s">
        <v>166</v>
      </c>
      <c r="AU345" s="185" t="s">
        <v>133</v>
      </c>
      <c r="AV345" s="11" t="s">
        <v>84</v>
      </c>
      <c r="AW345" s="11" t="s">
        <v>36</v>
      </c>
      <c r="AX345" s="11" t="s">
        <v>79</v>
      </c>
      <c r="AY345" s="185" t="s">
        <v>154</v>
      </c>
    </row>
    <row r="346" spans="2:65" s="10" customFormat="1" ht="16.5" customHeight="1">
      <c r="B346" s="171"/>
      <c r="C346" s="172"/>
      <c r="D346" s="172"/>
      <c r="E346" s="173" t="s">
        <v>22</v>
      </c>
      <c r="F346" s="271" t="s">
        <v>713</v>
      </c>
      <c r="G346" s="272"/>
      <c r="H346" s="272"/>
      <c r="I346" s="272"/>
      <c r="J346" s="172"/>
      <c r="K346" s="174">
        <v>21.096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166</v>
      </c>
      <c r="AU346" s="178" t="s">
        <v>133</v>
      </c>
      <c r="AV346" s="10" t="s">
        <v>133</v>
      </c>
      <c r="AW346" s="10" t="s">
        <v>36</v>
      </c>
      <c r="AX346" s="10" t="s">
        <v>79</v>
      </c>
      <c r="AY346" s="178" t="s">
        <v>154</v>
      </c>
    </row>
    <row r="347" spans="2:65" s="10" customFormat="1" ht="16.5" customHeight="1">
      <c r="B347" s="171"/>
      <c r="C347" s="172"/>
      <c r="D347" s="172"/>
      <c r="E347" s="173" t="s">
        <v>22</v>
      </c>
      <c r="F347" s="271" t="s">
        <v>214</v>
      </c>
      <c r="G347" s="272"/>
      <c r="H347" s="272"/>
      <c r="I347" s="272"/>
      <c r="J347" s="172"/>
      <c r="K347" s="174">
        <v>30.242000000000001</v>
      </c>
      <c r="L347" s="172"/>
      <c r="M347" s="172"/>
      <c r="N347" s="172"/>
      <c r="O347" s="172"/>
      <c r="P347" s="172"/>
      <c r="Q347" s="172"/>
      <c r="R347" s="175"/>
      <c r="T347" s="176"/>
      <c r="U347" s="172"/>
      <c r="V347" s="172"/>
      <c r="W347" s="172"/>
      <c r="X347" s="172"/>
      <c r="Y347" s="172"/>
      <c r="Z347" s="172"/>
      <c r="AA347" s="177"/>
      <c r="AT347" s="178" t="s">
        <v>166</v>
      </c>
      <c r="AU347" s="178" t="s">
        <v>133</v>
      </c>
      <c r="AV347" s="10" t="s">
        <v>133</v>
      </c>
      <c r="AW347" s="10" t="s">
        <v>36</v>
      </c>
      <c r="AX347" s="10" t="s">
        <v>79</v>
      </c>
      <c r="AY347" s="178" t="s">
        <v>154</v>
      </c>
    </row>
    <row r="348" spans="2:65" s="10" customFormat="1" ht="16.5" customHeight="1">
      <c r="B348" s="171"/>
      <c r="C348" s="172"/>
      <c r="D348" s="172"/>
      <c r="E348" s="173" t="s">
        <v>22</v>
      </c>
      <c r="F348" s="271" t="s">
        <v>714</v>
      </c>
      <c r="G348" s="272"/>
      <c r="H348" s="272"/>
      <c r="I348" s="272"/>
      <c r="J348" s="172"/>
      <c r="K348" s="174">
        <v>52.03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166</v>
      </c>
      <c r="AU348" s="178" t="s">
        <v>133</v>
      </c>
      <c r="AV348" s="10" t="s">
        <v>133</v>
      </c>
      <c r="AW348" s="10" t="s">
        <v>36</v>
      </c>
      <c r="AX348" s="10" t="s">
        <v>79</v>
      </c>
      <c r="AY348" s="178" t="s">
        <v>154</v>
      </c>
    </row>
    <row r="349" spans="2:65" s="12" customFormat="1" ht="16.5" customHeight="1">
      <c r="B349" s="186"/>
      <c r="C349" s="187"/>
      <c r="D349" s="187"/>
      <c r="E349" s="188" t="s">
        <v>22</v>
      </c>
      <c r="F349" s="273" t="s">
        <v>203</v>
      </c>
      <c r="G349" s="274"/>
      <c r="H349" s="274"/>
      <c r="I349" s="274"/>
      <c r="J349" s="187"/>
      <c r="K349" s="189">
        <v>103.36799999999999</v>
      </c>
      <c r="L349" s="187"/>
      <c r="M349" s="187"/>
      <c r="N349" s="187"/>
      <c r="O349" s="187"/>
      <c r="P349" s="187"/>
      <c r="Q349" s="187"/>
      <c r="R349" s="190"/>
      <c r="T349" s="191"/>
      <c r="U349" s="187"/>
      <c r="V349" s="187"/>
      <c r="W349" s="187"/>
      <c r="X349" s="187"/>
      <c r="Y349" s="187"/>
      <c r="Z349" s="187"/>
      <c r="AA349" s="192"/>
      <c r="AT349" s="193" t="s">
        <v>166</v>
      </c>
      <c r="AU349" s="193" t="s">
        <v>133</v>
      </c>
      <c r="AV349" s="12" t="s">
        <v>159</v>
      </c>
      <c r="AW349" s="12" t="s">
        <v>36</v>
      </c>
      <c r="AX349" s="12" t="s">
        <v>84</v>
      </c>
      <c r="AY349" s="193" t="s">
        <v>154</v>
      </c>
    </row>
    <row r="350" spans="2:65" s="1" customFormat="1" ht="25.5" customHeight="1">
      <c r="B350" s="37"/>
      <c r="C350" s="164" t="s">
        <v>715</v>
      </c>
      <c r="D350" s="164" t="s">
        <v>155</v>
      </c>
      <c r="E350" s="165" t="s">
        <v>716</v>
      </c>
      <c r="F350" s="263" t="s">
        <v>717</v>
      </c>
      <c r="G350" s="263"/>
      <c r="H350" s="263"/>
      <c r="I350" s="263"/>
      <c r="J350" s="166" t="s">
        <v>163</v>
      </c>
      <c r="K350" s="167">
        <v>103.36799999999999</v>
      </c>
      <c r="L350" s="264">
        <v>0</v>
      </c>
      <c r="M350" s="265"/>
      <c r="N350" s="266">
        <f>ROUND(L350*K350,2)</f>
        <v>0</v>
      </c>
      <c r="O350" s="266"/>
      <c r="P350" s="266"/>
      <c r="Q350" s="266"/>
      <c r="R350" s="39"/>
      <c r="T350" s="168" t="s">
        <v>22</v>
      </c>
      <c r="U350" s="46" t="s">
        <v>46</v>
      </c>
      <c r="V350" s="38"/>
      <c r="W350" s="169">
        <f>V350*K350</f>
        <v>0</v>
      </c>
      <c r="X350" s="169">
        <v>0</v>
      </c>
      <c r="Y350" s="169">
        <f>X350*K350</f>
        <v>0</v>
      </c>
      <c r="Z350" s="169">
        <v>1.4999999999999999E-4</v>
      </c>
      <c r="AA350" s="170">
        <f>Z350*K350</f>
        <v>1.5505199999999998E-2</v>
      </c>
      <c r="AR350" s="21" t="s">
        <v>234</v>
      </c>
      <c r="AT350" s="21" t="s">
        <v>155</v>
      </c>
      <c r="AU350" s="21" t="s">
        <v>133</v>
      </c>
      <c r="AY350" s="21" t="s">
        <v>154</v>
      </c>
      <c r="BE350" s="107">
        <f>IF(U350="základní",N350,0)</f>
        <v>0</v>
      </c>
      <c r="BF350" s="107">
        <f>IF(U350="snížená",N350,0)</f>
        <v>0</v>
      </c>
      <c r="BG350" s="107">
        <f>IF(U350="zákl. přenesená",N350,0)</f>
        <v>0</v>
      </c>
      <c r="BH350" s="107">
        <f>IF(U350="sníž. přenesená",N350,0)</f>
        <v>0</v>
      </c>
      <c r="BI350" s="107">
        <f>IF(U350="nulová",N350,0)</f>
        <v>0</v>
      </c>
      <c r="BJ350" s="21" t="s">
        <v>133</v>
      </c>
      <c r="BK350" s="107">
        <f>ROUND(L350*K350,2)</f>
        <v>0</v>
      </c>
      <c r="BL350" s="21" t="s">
        <v>234</v>
      </c>
      <c r="BM350" s="21" t="s">
        <v>718</v>
      </c>
    </row>
    <row r="351" spans="2:65" s="10" customFormat="1" ht="16.5" customHeight="1">
      <c r="B351" s="171"/>
      <c r="C351" s="172"/>
      <c r="D351" s="172"/>
      <c r="E351" s="173" t="s">
        <v>22</v>
      </c>
      <c r="F351" s="267" t="s">
        <v>713</v>
      </c>
      <c r="G351" s="268"/>
      <c r="H351" s="268"/>
      <c r="I351" s="268"/>
      <c r="J351" s="172"/>
      <c r="K351" s="174">
        <v>21.096</v>
      </c>
      <c r="L351" s="172"/>
      <c r="M351" s="172"/>
      <c r="N351" s="172"/>
      <c r="O351" s="172"/>
      <c r="P351" s="172"/>
      <c r="Q351" s="172"/>
      <c r="R351" s="175"/>
      <c r="T351" s="176"/>
      <c r="U351" s="172"/>
      <c r="V351" s="172"/>
      <c r="W351" s="172"/>
      <c r="X351" s="172"/>
      <c r="Y351" s="172"/>
      <c r="Z351" s="172"/>
      <c r="AA351" s="177"/>
      <c r="AT351" s="178" t="s">
        <v>166</v>
      </c>
      <c r="AU351" s="178" t="s">
        <v>133</v>
      </c>
      <c r="AV351" s="10" t="s">
        <v>133</v>
      </c>
      <c r="AW351" s="10" t="s">
        <v>36</v>
      </c>
      <c r="AX351" s="10" t="s">
        <v>79</v>
      </c>
      <c r="AY351" s="178" t="s">
        <v>154</v>
      </c>
    </row>
    <row r="352" spans="2:65" s="10" customFormat="1" ht="16.5" customHeight="1">
      <c r="B352" s="171"/>
      <c r="C352" s="172"/>
      <c r="D352" s="172"/>
      <c r="E352" s="173" t="s">
        <v>22</v>
      </c>
      <c r="F352" s="271" t="s">
        <v>214</v>
      </c>
      <c r="G352" s="272"/>
      <c r="H352" s="272"/>
      <c r="I352" s="272"/>
      <c r="J352" s="172"/>
      <c r="K352" s="174">
        <v>30.242000000000001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166</v>
      </c>
      <c r="AU352" s="178" t="s">
        <v>133</v>
      </c>
      <c r="AV352" s="10" t="s">
        <v>133</v>
      </c>
      <c r="AW352" s="10" t="s">
        <v>36</v>
      </c>
      <c r="AX352" s="10" t="s">
        <v>79</v>
      </c>
      <c r="AY352" s="178" t="s">
        <v>154</v>
      </c>
    </row>
    <row r="353" spans="2:65" s="10" customFormat="1" ht="16.5" customHeight="1">
      <c r="B353" s="171"/>
      <c r="C353" s="172"/>
      <c r="D353" s="172"/>
      <c r="E353" s="173" t="s">
        <v>22</v>
      </c>
      <c r="F353" s="271" t="s">
        <v>714</v>
      </c>
      <c r="G353" s="272"/>
      <c r="H353" s="272"/>
      <c r="I353" s="272"/>
      <c r="J353" s="172"/>
      <c r="K353" s="174">
        <v>52.03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166</v>
      </c>
      <c r="AU353" s="178" t="s">
        <v>133</v>
      </c>
      <c r="AV353" s="10" t="s">
        <v>133</v>
      </c>
      <c r="AW353" s="10" t="s">
        <v>36</v>
      </c>
      <c r="AX353" s="10" t="s">
        <v>79</v>
      </c>
      <c r="AY353" s="178" t="s">
        <v>154</v>
      </c>
    </row>
    <row r="354" spans="2:65" s="12" customFormat="1" ht="16.5" customHeight="1">
      <c r="B354" s="186"/>
      <c r="C354" s="187"/>
      <c r="D354" s="187"/>
      <c r="E354" s="188" t="s">
        <v>22</v>
      </c>
      <c r="F354" s="273" t="s">
        <v>203</v>
      </c>
      <c r="G354" s="274"/>
      <c r="H354" s="274"/>
      <c r="I354" s="274"/>
      <c r="J354" s="187"/>
      <c r="K354" s="189">
        <v>103.36799999999999</v>
      </c>
      <c r="L354" s="187"/>
      <c r="M354" s="187"/>
      <c r="N354" s="187"/>
      <c r="O354" s="187"/>
      <c r="P354" s="187"/>
      <c r="Q354" s="187"/>
      <c r="R354" s="190"/>
      <c r="T354" s="191"/>
      <c r="U354" s="187"/>
      <c r="V354" s="187"/>
      <c r="W354" s="187"/>
      <c r="X354" s="187"/>
      <c r="Y354" s="187"/>
      <c r="Z354" s="187"/>
      <c r="AA354" s="192"/>
      <c r="AT354" s="193" t="s">
        <v>166</v>
      </c>
      <c r="AU354" s="193" t="s">
        <v>133</v>
      </c>
      <c r="AV354" s="12" t="s">
        <v>159</v>
      </c>
      <c r="AW354" s="12" t="s">
        <v>36</v>
      </c>
      <c r="AX354" s="12" t="s">
        <v>84</v>
      </c>
      <c r="AY354" s="193" t="s">
        <v>154</v>
      </c>
    </row>
    <row r="355" spans="2:65" s="1" customFormat="1" ht="25.5" customHeight="1">
      <c r="B355" s="37"/>
      <c r="C355" s="164" t="s">
        <v>719</v>
      </c>
      <c r="D355" s="164" t="s">
        <v>155</v>
      </c>
      <c r="E355" s="165" t="s">
        <v>720</v>
      </c>
      <c r="F355" s="263" t="s">
        <v>721</v>
      </c>
      <c r="G355" s="263"/>
      <c r="H355" s="263"/>
      <c r="I355" s="263"/>
      <c r="J355" s="166" t="s">
        <v>163</v>
      </c>
      <c r="K355" s="167">
        <v>4.6500000000000004</v>
      </c>
      <c r="L355" s="264">
        <v>0</v>
      </c>
      <c r="M355" s="265"/>
      <c r="N355" s="266">
        <f>ROUND(L355*K355,2)</f>
        <v>0</v>
      </c>
      <c r="O355" s="266"/>
      <c r="P355" s="266"/>
      <c r="Q355" s="266"/>
      <c r="R355" s="39"/>
      <c r="T355" s="168" t="s">
        <v>22</v>
      </c>
      <c r="U355" s="46" t="s">
        <v>46</v>
      </c>
      <c r="V355" s="38"/>
      <c r="W355" s="169">
        <f>V355*K355</f>
        <v>0</v>
      </c>
      <c r="X355" s="169">
        <v>0</v>
      </c>
      <c r="Y355" s="169">
        <f>X355*K355</f>
        <v>0</v>
      </c>
      <c r="Z355" s="169">
        <v>0</v>
      </c>
      <c r="AA355" s="170">
        <f>Z355*K355</f>
        <v>0</v>
      </c>
      <c r="AR355" s="21" t="s">
        <v>234</v>
      </c>
      <c r="AT355" s="21" t="s">
        <v>155</v>
      </c>
      <c r="AU355" s="21" t="s">
        <v>133</v>
      </c>
      <c r="AY355" s="21" t="s">
        <v>154</v>
      </c>
      <c r="BE355" s="107">
        <f>IF(U355="základní",N355,0)</f>
        <v>0</v>
      </c>
      <c r="BF355" s="107">
        <f>IF(U355="snížená",N355,0)</f>
        <v>0</v>
      </c>
      <c r="BG355" s="107">
        <f>IF(U355="zákl. přenesená",N355,0)</f>
        <v>0</v>
      </c>
      <c r="BH355" s="107">
        <f>IF(U355="sníž. přenesená",N355,0)</f>
        <v>0</v>
      </c>
      <c r="BI355" s="107">
        <f>IF(U355="nulová",N355,0)</f>
        <v>0</v>
      </c>
      <c r="BJ355" s="21" t="s">
        <v>133</v>
      </c>
      <c r="BK355" s="107">
        <f>ROUND(L355*K355,2)</f>
        <v>0</v>
      </c>
      <c r="BL355" s="21" t="s">
        <v>234</v>
      </c>
      <c r="BM355" s="21" t="s">
        <v>722</v>
      </c>
    </row>
    <row r="356" spans="2:65" s="10" customFormat="1" ht="16.5" customHeight="1">
      <c r="B356" s="171"/>
      <c r="C356" s="172"/>
      <c r="D356" s="172"/>
      <c r="E356" s="173" t="s">
        <v>22</v>
      </c>
      <c r="F356" s="267" t="s">
        <v>723</v>
      </c>
      <c r="G356" s="268"/>
      <c r="H356" s="268"/>
      <c r="I356" s="268"/>
      <c r="J356" s="172"/>
      <c r="K356" s="174">
        <v>4.6500000000000004</v>
      </c>
      <c r="L356" s="172"/>
      <c r="M356" s="172"/>
      <c r="N356" s="172"/>
      <c r="O356" s="172"/>
      <c r="P356" s="172"/>
      <c r="Q356" s="172"/>
      <c r="R356" s="175"/>
      <c r="T356" s="176"/>
      <c r="U356" s="172"/>
      <c r="V356" s="172"/>
      <c r="W356" s="172"/>
      <c r="X356" s="172"/>
      <c r="Y356" s="172"/>
      <c r="Z356" s="172"/>
      <c r="AA356" s="177"/>
      <c r="AT356" s="178" t="s">
        <v>166</v>
      </c>
      <c r="AU356" s="178" t="s">
        <v>133</v>
      </c>
      <c r="AV356" s="10" t="s">
        <v>133</v>
      </c>
      <c r="AW356" s="10" t="s">
        <v>36</v>
      </c>
      <c r="AX356" s="10" t="s">
        <v>84</v>
      </c>
      <c r="AY356" s="178" t="s">
        <v>154</v>
      </c>
    </row>
    <row r="357" spans="2:65" s="1" customFormat="1" ht="16.5" customHeight="1">
      <c r="B357" s="37"/>
      <c r="C357" s="194" t="s">
        <v>724</v>
      </c>
      <c r="D357" s="194" t="s">
        <v>227</v>
      </c>
      <c r="E357" s="195" t="s">
        <v>725</v>
      </c>
      <c r="F357" s="275" t="s">
        <v>726</v>
      </c>
      <c r="G357" s="275"/>
      <c r="H357" s="275"/>
      <c r="I357" s="275"/>
      <c r="J357" s="196" t="s">
        <v>163</v>
      </c>
      <c r="K357" s="197">
        <v>4.883</v>
      </c>
      <c r="L357" s="276">
        <v>0</v>
      </c>
      <c r="M357" s="277"/>
      <c r="N357" s="278">
        <f>ROUND(L357*K357,2)</f>
        <v>0</v>
      </c>
      <c r="O357" s="266"/>
      <c r="P357" s="266"/>
      <c r="Q357" s="266"/>
      <c r="R357" s="39"/>
      <c r="T357" s="168" t="s">
        <v>22</v>
      </c>
      <c r="U357" s="46" t="s">
        <v>46</v>
      </c>
      <c r="V357" s="38"/>
      <c r="W357" s="169">
        <f>V357*K357</f>
        <v>0</v>
      </c>
      <c r="X357" s="169">
        <v>9.9999999999999995E-7</v>
      </c>
      <c r="Y357" s="169">
        <f>X357*K357</f>
        <v>4.8829999999999997E-6</v>
      </c>
      <c r="Z357" s="169">
        <v>0</v>
      </c>
      <c r="AA357" s="170">
        <f>Z357*K357</f>
        <v>0</v>
      </c>
      <c r="AR357" s="21" t="s">
        <v>304</v>
      </c>
      <c r="AT357" s="21" t="s">
        <v>227</v>
      </c>
      <c r="AU357" s="21" t="s">
        <v>133</v>
      </c>
      <c r="AY357" s="21" t="s">
        <v>154</v>
      </c>
      <c r="BE357" s="107">
        <f>IF(U357="základní",N357,0)</f>
        <v>0</v>
      </c>
      <c r="BF357" s="107">
        <f>IF(U357="snížená",N357,0)</f>
        <v>0</v>
      </c>
      <c r="BG357" s="107">
        <f>IF(U357="zákl. přenesená",N357,0)</f>
        <v>0</v>
      </c>
      <c r="BH357" s="107">
        <f>IF(U357="sníž. přenesená",N357,0)</f>
        <v>0</v>
      </c>
      <c r="BI357" s="107">
        <f>IF(U357="nulová",N357,0)</f>
        <v>0</v>
      </c>
      <c r="BJ357" s="21" t="s">
        <v>133</v>
      </c>
      <c r="BK357" s="107">
        <f>ROUND(L357*K357,2)</f>
        <v>0</v>
      </c>
      <c r="BL357" s="21" t="s">
        <v>234</v>
      </c>
      <c r="BM357" s="21" t="s">
        <v>727</v>
      </c>
    </row>
    <row r="358" spans="2:65" s="1" customFormat="1" ht="25.5" customHeight="1">
      <c r="B358" s="37"/>
      <c r="C358" s="164" t="s">
        <v>728</v>
      </c>
      <c r="D358" s="164" t="s">
        <v>155</v>
      </c>
      <c r="E358" s="165" t="s">
        <v>729</v>
      </c>
      <c r="F358" s="263" t="s">
        <v>730</v>
      </c>
      <c r="G358" s="263"/>
      <c r="H358" s="263"/>
      <c r="I358" s="263"/>
      <c r="J358" s="166" t="s">
        <v>163</v>
      </c>
      <c r="K358" s="167">
        <v>161.94300000000001</v>
      </c>
      <c r="L358" s="264">
        <v>0</v>
      </c>
      <c r="M358" s="265"/>
      <c r="N358" s="266">
        <f>ROUND(L358*K358,2)</f>
        <v>0</v>
      </c>
      <c r="O358" s="266"/>
      <c r="P358" s="266"/>
      <c r="Q358" s="266"/>
      <c r="R358" s="39"/>
      <c r="T358" s="168" t="s">
        <v>22</v>
      </c>
      <c r="U358" s="46" t="s">
        <v>46</v>
      </c>
      <c r="V358" s="38"/>
      <c r="W358" s="169">
        <f>V358*K358</f>
        <v>0</v>
      </c>
      <c r="X358" s="169">
        <v>2.0000000000000001E-4</v>
      </c>
      <c r="Y358" s="169">
        <f>X358*K358</f>
        <v>3.2388600000000003E-2</v>
      </c>
      <c r="Z358" s="169">
        <v>0</v>
      </c>
      <c r="AA358" s="170">
        <f>Z358*K358</f>
        <v>0</v>
      </c>
      <c r="AR358" s="21" t="s">
        <v>234</v>
      </c>
      <c r="AT358" s="21" t="s">
        <v>155</v>
      </c>
      <c r="AU358" s="21" t="s">
        <v>133</v>
      </c>
      <c r="AY358" s="21" t="s">
        <v>154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133</v>
      </c>
      <c r="BK358" s="107">
        <f>ROUND(L358*K358,2)</f>
        <v>0</v>
      </c>
      <c r="BL358" s="21" t="s">
        <v>234</v>
      </c>
      <c r="BM358" s="21" t="s">
        <v>731</v>
      </c>
    </row>
    <row r="359" spans="2:65" s="10" customFormat="1" ht="16.5" customHeight="1">
      <c r="B359" s="171"/>
      <c r="C359" s="172"/>
      <c r="D359" s="172"/>
      <c r="E359" s="173" t="s">
        <v>22</v>
      </c>
      <c r="F359" s="267" t="s">
        <v>732</v>
      </c>
      <c r="G359" s="268"/>
      <c r="H359" s="268"/>
      <c r="I359" s="268"/>
      <c r="J359" s="172"/>
      <c r="K359" s="174">
        <v>42.8</v>
      </c>
      <c r="L359" s="172"/>
      <c r="M359" s="172"/>
      <c r="N359" s="172"/>
      <c r="O359" s="172"/>
      <c r="P359" s="172"/>
      <c r="Q359" s="172"/>
      <c r="R359" s="175"/>
      <c r="T359" s="176"/>
      <c r="U359" s="172"/>
      <c r="V359" s="172"/>
      <c r="W359" s="172"/>
      <c r="X359" s="172"/>
      <c r="Y359" s="172"/>
      <c r="Z359" s="172"/>
      <c r="AA359" s="177"/>
      <c r="AT359" s="178" t="s">
        <v>166</v>
      </c>
      <c r="AU359" s="178" t="s">
        <v>133</v>
      </c>
      <c r="AV359" s="10" t="s">
        <v>133</v>
      </c>
      <c r="AW359" s="10" t="s">
        <v>36</v>
      </c>
      <c r="AX359" s="10" t="s">
        <v>79</v>
      </c>
      <c r="AY359" s="178" t="s">
        <v>154</v>
      </c>
    </row>
    <row r="360" spans="2:65" s="10" customFormat="1" ht="16.5" customHeight="1">
      <c r="B360" s="171"/>
      <c r="C360" s="172"/>
      <c r="D360" s="172"/>
      <c r="E360" s="173" t="s">
        <v>22</v>
      </c>
      <c r="F360" s="271" t="s">
        <v>733</v>
      </c>
      <c r="G360" s="272"/>
      <c r="H360" s="272"/>
      <c r="I360" s="272"/>
      <c r="J360" s="172"/>
      <c r="K360" s="174">
        <v>119.143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166</v>
      </c>
      <c r="AU360" s="178" t="s">
        <v>133</v>
      </c>
      <c r="AV360" s="10" t="s">
        <v>133</v>
      </c>
      <c r="AW360" s="10" t="s">
        <v>36</v>
      </c>
      <c r="AX360" s="10" t="s">
        <v>79</v>
      </c>
      <c r="AY360" s="178" t="s">
        <v>154</v>
      </c>
    </row>
    <row r="361" spans="2:65" s="12" customFormat="1" ht="16.5" customHeight="1">
      <c r="B361" s="186"/>
      <c r="C361" s="187"/>
      <c r="D361" s="187"/>
      <c r="E361" s="188" t="s">
        <v>22</v>
      </c>
      <c r="F361" s="273" t="s">
        <v>203</v>
      </c>
      <c r="G361" s="274"/>
      <c r="H361" s="274"/>
      <c r="I361" s="274"/>
      <c r="J361" s="187"/>
      <c r="K361" s="189">
        <v>161.94300000000001</v>
      </c>
      <c r="L361" s="187"/>
      <c r="M361" s="187"/>
      <c r="N361" s="187"/>
      <c r="O361" s="187"/>
      <c r="P361" s="187"/>
      <c r="Q361" s="187"/>
      <c r="R361" s="190"/>
      <c r="T361" s="191"/>
      <c r="U361" s="187"/>
      <c r="V361" s="187"/>
      <c r="W361" s="187"/>
      <c r="X361" s="187"/>
      <c r="Y361" s="187"/>
      <c r="Z361" s="187"/>
      <c r="AA361" s="192"/>
      <c r="AT361" s="193" t="s">
        <v>166</v>
      </c>
      <c r="AU361" s="193" t="s">
        <v>133</v>
      </c>
      <c r="AV361" s="12" t="s">
        <v>159</v>
      </c>
      <c r="AW361" s="12" t="s">
        <v>36</v>
      </c>
      <c r="AX361" s="12" t="s">
        <v>84</v>
      </c>
      <c r="AY361" s="193" t="s">
        <v>154</v>
      </c>
    </row>
    <row r="362" spans="2:65" s="1" customFormat="1" ht="38.25" customHeight="1">
      <c r="B362" s="37"/>
      <c r="C362" s="164" t="s">
        <v>734</v>
      </c>
      <c r="D362" s="164" t="s">
        <v>155</v>
      </c>
      <c r="E362" s="165" t="s">
        <v>735</v>
      </c>
      <c r="F362" s="263" t="s">
        <v>736</v>
      </c>
      <c r="G362" s="263"/>
      <c r="H362" s="263"/>
      <c r="I362" s="263"/>
      <c r="J362" s="166" t="s">
        <v>163</v>
      </c>
      <c r="K362" s="167">
        <v>161.94300000000001</v>
      </c>
      <c r="L362" s="264">
        <v>0</v>
      </c>
      <c r="M362" s="265"/>
      <c r="N362" s="266">
        <f>ROUND(L362*K362,2)</f>
        <v>0</v>
      </c>
      <c r="O362" s="266"/>
      <c r="P362" s="266"/>
      <c r="Q362" s="266"/>
      <c r="R362" s="39"/>
      <c r="T362" s="168" t="s">
        <v>22</v>
      </c>
      <c r="U362" s="46" t="s">
        <v>46</v>
      </c>
      <c r="V362" s="38"/>
      <c r="W362" s="169">
        <f>V362*K362</f>
        <v>0</v>
      </c>
      <c r="X362" s="169">
        <v>1.7000000000000001E-4</v>
      </c>
      <c r="Y362" s="169">
        <f>X362*K362</f>
        <v>2.7530310000000006E-2</v>
      </c>
      <c r="Z362" s="169">
        <v>0</v>
      </c>
      <c r="AA362" s="170">
        <f>Z362*K362</f>
        <v>0</v>
      </c>
      <c r="AR362" s="21" t="s">
        <v>234</v>
      </c>
      <c r="AT362" s="21" t="s">
        <v>155</v>
      </c>
      <c r="AU362" s="21" t="s">
        <v>133</v>
      </c>
      <c r="AY362" s="21" t="s">
        <v>154</v>
      </c>
      <c r="BE362" s="107">
        <f>IF(U362="základní",N362,0)</f>
        <v>0</v>
      </c>
      <c r="BF362" s="107">
        <f>IF(U362="snížená",N362,0)</f>
        <v>0</v>
      </c>
      <c r="BG362" s="107">
        <f>IF(U362="zákl. přenesená",N362,0)</f>
        <v>0</v>
      </c>
      <c r="BH362" s="107">
        <f>IF(U362="sníž. přenesená",N362,0)</f>
        <v>0</v>
      </c>
      <c r="BI362" s="107">
        <f>IF(U362="nulová",N362,0)</f>
        <v>0</v>
      </c>
      <c r="BJ362" s="21" t="s">
        <v>133</v>
      </c>
      <c r="BK362" s="107">
        <f>ROUND(L362*K362,2)</f>
        <v>0</v>
      </c>
      <c r="BL362" s="21" t="s">
        <v>234</v>
      </c>
      <c r="BM362" s="21" t="s">
        <v>737</v>
      </c>
    </row>
    <row r="363" spans="2:65" s="10" customFormat="1" ht="16.5" customHeight="1">
      <c r="B363" s="171"/>
      <c r="C363" s="172"/>
      <c r="D363" s="172"/>
      <c r="E363" s="173" t="s">
        <v>22</v>
      </c>
      <c r="F363" s="267" t="s">
        <v>738</v>
      </c>
      <c r="G363" s="268"/>
      <c r="H363" s="268"/>
      <c r="I363" s="268"/>
      <c r="J363" s="172"/>
      <c r="K363" s="174">
        <v>161.94300000000001</v>
      </c>
      <c r="L363" s="172"/>
      <c r="M363" s="172"/>
      <c r="N363" s="172"/>
      <c r="O363" s="172"/>
      <c r="P363" s="172"/>
      <c r="Q363" s="172"/>
      <c r="R363" s="175"/>
      <c r="T363" s="176"/>
      <c r="U363" s="172"/>
      <c r="V363" s="172"/>
      <c r="W363" s="172"/>
      <c r="X363" s="172"/>
      <c r="Y363" s="172"/>
      <c r="Z363" s="172"/>
      <c r="AA363" s="177"/>
      <c r="AT363" s="178" t="s">
        <v>166</v>
      </c>
      <c r="AU363" s="178" t="s">
        <v>133</v>
      </c>
      <c r="AV363" s="10" t="s">
        <v>133</v>
      </c>
      <c r="AW363" s="10" t="s">
        <v>36</v>
      </c>
      <c r="AX363" s="10" t="s">
        <v>84</v>
      </c>
      <c r="AY363" s="178" t="s">
        <v>154</v>
      </c>
    </row>
    <row r="364" spans="2:65" s="1" customFormat="1" ht="25.5" customHeight="1">
      <c r="B364" s="37"/>
      <c r="C364" s="164" t="s">
        <v>739</v>
      </c>
      <c r="D364" s="164" t="s">
        <v>155</v>
      </c>
      <c r="E364" s="165" t="s">
        <v>740</v>
      </c>
      <c r="F364" s="263" t="s">
        <v>741</v>
      </c>
      <c r="G364" s="263"/>
      <c r="H364" s="263"/>
      <c r="I364" s="263"/>
      <c r="J364" s="166" t="s">
        <v>163</v>
      </c>
      <c r="K364" s="167">
        <v>42.8</v>
      </c>
      <c r="L364" s="264">
        <v>0</v>
      </c>
      <c r="M364" s="265"/>
      <c r="N364" s="266">
        <f>ROUND(L364*K364,2)</f>
        <v>0</v>
      </c>
      <c r="O364" s="266"/>
      <c r="P364" s="266"/>
      <c r="Q364" s="266"/>
      <c r="R364" s="39"/>
      <c r="T364" s="168" t="s">
        <v>22</v>
      </c>
      <c r="U364" s="46" t="s">
        <v>46</v>
      </c>
      <c r="V364" s="38"/>
      <c r="W364" s="169">
        <f>V364*K364</f>
        <v>0</v>
      </c>
      <c r="X364" s="169">
        <v>0</v>
      </c>
      <c r="Y364" s="169">
        <f>X364*K364</f>
        <v>0</v>
      </c>
      <c r="Z364" s="169">
        <v>0</v>
      </c>
      <c r="AA364" s="170">
        <f>Z364*K364</f>
        <v>0</v>
      </c>
      <c r="AR364" s="21" t="s">
        <v>234</v>
      </c>
      <c r="AT364" s="21" t="s">
        <v>155</v>
      </c>
      <c r="AU364" s="21" t="s">
        <v>133</v>
      </c>
      <c r="AY364" s="21" t="s">
        <v>154</v>
      </c>
      <c r="BE364" s="107">
        <f>IF(U364="základní",N364,0)</f>
        <v>0</v>
      </c>
      <c r="BF364" s="107">
        <f>IF(U364="snížená",N364,0)</f>
        <v>0</v>
      </c>
      <c r="BG364" s="107">
        <f>IF(U364="zákl. přenesená",N364,0)</f>
        <v>0</v>
      </c>
      <c r="BH364" s="107">
        <f>IF(U364="sníž. přenesená",N364,0)</f>
        <v>0</v>
      </c>
      <c r="BI364" s="107">
        <f>IF(U364="nulová",N364,0)</f>
        <v>0</v>
      </c>
      <c r="BJ364" s="21" t="s">
        <v>133</v>
      </c>
      <c r="BK364" s="107">
        <f>ROUND(L364*K364,2)</f>
        <v>0</v>
      </c>
      <c r="BL364" s="21" t="s">
        <v>234</v>
      </c>
      <c r="BM364" s="21" t="s">
        <v>742</v>
      </c>
    </row>
    <row r="365" spans="2:65" s="10" customFormat="1" ht="16.5" customHeight="1">
      <c r="B365" s="171"/>
      <c r="C365" s="172"/>
      <c r="D365" s="172"/>
      <c r="E365" s="173" t="s">
        <v>22</v>
      </c>
      <c r="F365" s="267" t="s">
        <v>732</v>
      </c>
      <c r="G365" s="268"/>
      <c r="H365" s="268"/>
      <c r="I365" s="268"/>
      <c r="J365" s="172"/>
      <c r="K365" s="174">
        <v>42.8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166</v>
      </c>
      <c r="AU365" s="178" t="s">
        <v>133</v>
      </c>
      <c r="AV365" s="10" t="s">
        <v>133</v>
      </c>
      <c r="AW365" s="10" t="s">
        <v>36</v>
      </c>
      <c r="AX365" s="10" t="s">
        <v>84</v>
      </c>
      <c r="AY365" s="178" t="s">
        <v>154</v>
      </c>
    </row>
    <row r="366" spans="2:65" s="9" customFormat="1" ht="37.35" customHeight="1">
      <c r="B366" s="153"/>
      <c r="C366" s="154"/>
      <c r="D366" s="155" t="s">
        <v>127</v>
      </c>
      <c r="E366" s="155"/>
      <c r="F366" s="155"/>
      <c r="G366" s="155"/>
      <c r="H366" s="155"/>
      <c r="I366" s="155"/>
      <c r="J366" s="155"/>
      <c r="K366" s="155"/>
      <c r="L366" s="155"/>
      <c r="M366" s="155"/>
      <c r="N366" s="281">
        <f>BK366</f>
        <v>0</v>
      </c>
      <c r="O366" s="257"/>
      <c r="P366" s="257"/>
      <c r="Q366" s="257"/>
      <c r="R366" s="156"/>
      <c r="T366" s="157"/>
      <c r="U366" s="154"/>
      <c r="V366" s="154"/>
      <c r="W366" s="158">
        <f>W367+W407</f>
        <v>0</v>
      </c>
      <c r="X366" s="154"/>
      <c r="Y366" s="158">
        <f>Y367+Y407</f>
        <v>0</v>
      </c>
      <c r="Z366" s="154"/>
      <c r="AA366" s="159">
        <f>AA367+AA407</f>
        <v>0</v>
      </c>
      <c r="AR366" s="160" t="s">
        <v>167</v>
      </c>
      <c r="AT366" s="161" t="s">
        <v>78</v>
      </c>
      <c r="AU366" s="161" t="s">
        <v>79</v>
      </c>
      <c r="AY366" s="160" t="s">
        <v>154</v>
      </c>
      <c r="BK366" s="162">
        <f>BK367+BK407</f>
        <v>0</v>
      </c>
    </row>
    <row r="367" spans="2:65" s="9" customFormat="1" ht="19.95" customHeight="1">
      <c r="B367" s="153"/>
      <c r="C367" s="154"/>
      <c r="D367" s="163" t="s">
        <v>128</v>
      </c>
      <c r="E367" s="163"/>
      <c r="F367" s="163"/>
      <c r="G367" s="163"/>
      <c r="H367" s="163"/>
      <c r="I367" s="163"/>
      <c r="J367" s="163"/>
      <c r="K367" s="163"/>
      <c r="L367" s="163"/>
      <c r="M367" s="163"/>
      <c r="N367" s="282">
        <f>BK367</f>
        <v>0</v>
      </c>
      <c r="O367" s="283"/>
      <c r="P367" s="283"/>
      <c r="Q367" s="283"/>
      <c r="R367" s="156"/>
      <c r="T367" s="157"/>
      <c r="U367" s="154"/>
      <c r="V367" s="154"/>
      <c r="W367" s="158">
        <f>SUM(W368:W406)</f>
        <v>0</v>
      </c>
      <c r="X367" s="154"/>
      <c r="Y367" s="158">
        <f>SUM(Y368:Y406)</f>
        <v>0</v>
      </c>
      <c r="Z367" s="154"/>
      <c r="AA367" s="159">
        <f>SUM(AA368:AA406)</f>
        <v>0</v>
      </c>
      <c r="AR367" s="160" t="s">
        <v>167</v>
      </c>
      <c r="AT367" s="161" t="s">
        <v>78</v>
      </c>
      <c r="AU367" s="161" t="s">
        <v>84</v>
      </c>
      <c r="AY367" s="160" t="s">
        <v>154</v>
      </c>
      <c r="BK367" s="162">
        <f>SUM(BK368:BK406)</f>
        <v>0</v>
      </c>
    </row>
    <row r="368" spans="2:65" s="1" customFormat="1" ht="16.5" customHeight="1">
      <c r="B368" s="37"/>
      <c r="C368" s="164" t="s">
        <v>743</v>
      </c>
      <c r="D368" s="164" t="s">
        <v>155</v>
      </c>
      <c r="E368" s="165" t="s">
        <v>744</v>
      </c>
      <c r="F368" s="263" t="s">
        <v>745</v>
      </c>
      <c r="G368" s="263"/>
      <c r="H368" s="263"/>
      <c r="I368" s="263"/>
      <c r="J368" s="166" t="s">
        <v>323</v>
      </c>
      <c r="K368" s="167">
        <v>1</v>
      </c>
      <c r="L368" s="264">
        <v>0</v>
      </c>
      <c r="M368" s="265"/>
      <c r="N368" s="266">
        <f t="shared" ref="N368:N406" si="55">ROUND(L368*K368,2)</f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 t="shared" ref="W368:W406" si="56">V368*K368</f>
        <v>0</v>
      </c>
      <c r="X368" s="169">
        <v>0</v>
      </c>
      <c r="Y368" s="169">
        <f t="shared" ref="Y368:Y406" si="57">X368*K368</f>
        <v>0</v>
      </c>
      <c r="Z368" s="169">
        <v>0</v>
      </c>
      <c r="AA368" s="170">
        <f t="shared" ref="AA368:AA406" si="58">Z368*K368</f>
        <v>0</v>
      </c>
      <c r="AR368" s="21" t="s">
        <v>443</v>
      </c>
      <c r="AT368" s="21" t="s">
        <v>155</v>
      </c>
      <c r="AU368" s="21" t="s">
        <v>133</v>
      </c>
      <c r="AY368" s="21" t="s">
        <v>154</v>
      </c>
      <c r="BE368" s="107">
        <f t="shared" ref="BE368:BE406" si="59">IF(U368="základní",N368,0)</f>
        <v>0</v>
      </c>
      <c r="BF368" s="107">
        <f t="shared" ref="BF368:BF406" si="60">IF(U368="snížená",N368,0)</f>
        <v>0</v>
      </c>
      <c r="BG368" s="107">
        <f t="shared" ref="BG368:BG406" si="61">IF(U368="zákl. přenesená",N368,0)</f>
        <v>0</v>
      </c>
      <c r="BH368" s="107">
        <f t="shared" ref="BH368:BH406" si="62">IF(U368="sníž. přenesená",N368,0)</f>
        <v>0</v>
      </c>
      <c r="BI368" s="107">
        <f t="shared" ref="BI368:BI406" si="63">IF(U368="nulová",N368,0)</f>
        <v>0</v>
      </c>
      <c r="BJ368" s="21" t="s">
        <v>133</v>
      </c>
      <c r="BK368" s="107">
        <f t="shared" ref="BK368:BK406" si="64">ROUND(L368*K368,2)</f>
        <v>0</v>
      </c>
      <c r="BL368" s="21" t="s">
        <v>443</v>
      </c>
      <c r="BM368" s="21" t="s">
        <v>746</v>
      </c>
    </row>
    <row r="369" spans="2:65" s="1" customFormat="1" ht="16.5" customHeight="1">
      <c r="B369" s="37"/>
      <c r="C369" s="164" t="s">
        <v>747</v>
      </c>
      <c r="D369" s="164" t="s">
        <v>155</v>
      </c>
      <c r="E369" s="165" t="s">
        <v>748</v>
      </c>
      <c r="F369" s="263" t="s">
        <v>749</v>
      </c>
      <c r="G369" s="263"/>
      <c r="H369" s="263"/>
      <c r="I369" s="263"/>
      <c r="J369" s="166" t="s">
        <v>323</v>
      </c>
      <c r="K369" s="167">
        <v>1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443</v>
      </c>
      <c r="AT369" s="21" t="s">
        <v>155</v>
      </c>
      <c r="AU369" s="21" t="s">
        <v>133</v>
      </c>
      <c r="AY369" s="21" t="s">
        <v>154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133</v>
      </c>
      <c r="BK369" s="107">
        <f t="shared" si="64"/>
        <v>0</v>
      </c>
      <c r="BL369" s="21" t="s">
        <v>443</v>
      </c>
      <c r="BM369" s="21" t="s">
        <v>750</v>
      </c>
    </row>
    <row r="370" spans="2:65" s="1" customFormat="1" ht="25.5" customHeight="1">
      <c r="B370" s="37"/>
      <c r="C370" s="164" t="s">
        <v>751</v>
      </c>
      <c r="D370" s="164" t="s">
        <v>155</v>
      </c>
      <c r="E370" s="165" t="s">
        <v>752</v>
      </c>
      <c r="F370" s="263" t="s">
        <v>753</v>
      </c>
      <c r="G370" s="263"/>
      <c r="H370" s="263"/>
      <c r="I370" s="263"/>
      <c r="J370" s="166" t="s">
        <v>323</v>
      </c>
      <c r="K370" s="167">
        <v>1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443</v>
      </c>
      <c r="AT370" s="21" t="s">
        <v>155</v>
      </c>
      <c r="AU370" s="21" t="s">
        <v>133</v>
      </c>
      <c r="AY370" s="21" t="s">
        <v>154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133</v>
      </c>
      <c r="BK370" s="107">
        <f t="shared" si="64"/>
        <v>0</v>
      </c>
      <c r="BL370" s="21" t="s">
        <v>443</v>
      </c>
      <c r="BM370" s="21" t="s">
        <v>754</v>
      </c>
    </row>
    <row r="371" spans="2:65" s="1" customFormat="1" ht="16.5" customHeight="1">
      <c r="B371" s="37"/>
      <c r="C371" s="164" t="s">
        <v>755</v>
      </c>
      <c r="D371" s="164" t="s">
        <v>155</v>
      </c>
      <c r="E371" s="165" t="s">
        <v>756</v>
      </c>
      <c r="F371" s="263" t="s">
        <v>757</v>
      </c>
      <c r="G371" s="263"/>
      <c r="H371" s="263"/>
      <c r="I371" s="263"/>
      <c r="J371" s="166" t="s">
        <v>323</v>
      </c>
      <c r="K371" s="167">
        <v>1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443</v>
      </c>
      <c r="AT371" s="21" t="s">
        <v>155</v>
      </c>
      <c r="AU371" s="21" t="s">
        <v>133</v>
      </c>
      <c r="AY371" s="21" t="s">
        <v>154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133</v>
      </c>
      <c r="BK371" s="107">
        <f t="shared" si="64"/>
        <v>0</v>
      </c>
      <c r="BL371" s="21" t="s">
        <v>443</v>
      </c>
      <c r="BM371" s="21" t="s">
        <v>758</v>
      </c>
    </row>
    <row r="372" spans="2:65" s="1" customFormat="1" ht="16.5" customHeight="1">
      <c r="B372" s="37"/>
      <c r="C372" s="164" t="s">
        <v>759</v>
      </c>
      <c r="D372" s="164" t="s">
        <v>155</v>
      </c>
      <c r="E372" s="165" t="s">
        <v>760</v>
      </c>
      <c r="F372" s="263" t="s">
        <v>761</v>
      </c>
      <c r="G372" s="263"/>
      <c r="H372" s="263"/>
      <c r="I372" s="263"/>
      <c r="J372" s="166" t="s">
        <v>323</v>
      </c>
      <c r="K372" s="167">
        <v>1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443</v>
      </c>
      <c r="AT372" s="21" t="s">
        <v>155</v>
      </c>
      <c r="AU372" s="21" t="s">
        <v>133</v>
      </c>
      <c r="AY372" s="21" t="s">
        <v>154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133</v>
      </c>
      <c r="BK372" s="107">
        <f t="shared" si="64"/>
        <v>0</v>
      </c>
      <c r="BL372" s="21" t="s">
        <v>443</v>
      </c>
      <c r="BM372" s="21" t="s">
        <v>762</v>
      </c>
    </row>
    <row r="373" spans="2:65" s="1" customFormat="1" ht="38.25" customHeight="1">
      <c r="B373" s="37"/>
      <c r="C373" s="164" t="s">
        <v>763</v>
      </c>
      <c r="D373" s="164" t="s">
        <v>155</v>
      </c>
      <c r="E373" s="165" t="s">
        <v>764</v>
      </c>
      <c r="F373" s="263" t="s">
        <v>765</v>
      </c>
      <c r="G373" s="263"/>
      <c r="H373" s="263"/>
      <c r="I373" s="263"/>
      <c r="J373" s="166" t="s">
        <v>170</v>
      </c>
      <c r="K373" s="167">
        <v>55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443</v>
      </c>
      <c r="AT373" s="21" t="s">
        <v>155</v>
      </c>
      <c r="AU373" s="21" t="s">
        <v>133</v>
      </c>
      <c r="AY373" s="21" t="s">
        <v>154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133</v>
      </c>
      <c r="BK373" s="107">
        <f t="shared" si="64"/>
        <v>0</v>
      </c>
      <c r="BL373" s="21" t="s">
        <v>443</v>
      </c>
      <c r="BM373" s="21" t="s">
        <v>766</v>
      </c>
    </row>
    <row r="374" spans="2:65" s="1" customFormat="1" ht="38.25" customHeight="1">
      <c r="B374" s="37"/>
      <c r="C374" s="164" t="s">
        <v>767</v>
      </c>
      <c r="D374" s="164" t="s">
        <v>155</v>
      </c>
      <c r="E374" s="165" t="s">
        <v>768</v>
      </c>
      <c r="F374" s="263" t="s">
        <v>769</v>
      </c>
      <c r="G374" s="263"/>
      <c r="H374" s="263"/>
      <c r="I374" s="263"/>
      <c r="J374" s="166" t="s">
        <v>170</v>
      </c>
      <c r="K374" s="167">
        <v>105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443</v>
      </c>
      <c r="AT374" s="21" t="s">
        <v>155</v>
      </c>
      <c r="AU374" s="21" t="s">
        <v>133</v>
      </c>
      <c r="AY374" s="21" t="s">
        <v>154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133</v>
      </c>
      <c r="BK374" s="107">
        <f t="shared" si="64"/>
        <v>0</v>
      </c>
      <c r="BL374" s="21" t="s">
        <v>443</v>
      </c>
      <c r="BM374" s="21" t="s">
        <v>770</v>
      </c>
    </row>
    <row r="375" spans="2:65" s="1" customFormat="1" ht="16.5" customHeight="1">
      <c r="B375" s="37"/>
      <c r="C375" s="164" t="s">
        <v>771</v>
      </c>
      <c r="D375" s="164" t="s">
        <v>155</v>
      </c>
      <c r="E375" s="165" t="s">
        <v>772</v>
      </c>
      <c r="F375" s="263" t="s">
        <v>773</v>
      </c>
      <c r="G375" s="263"/>
      <c r="H375" s="263"/>
      <c r="I375" s="263"/>
      <c r="J375" s="166" t="s">
        <v>170</v>
      </c>
      <c r="K375" s="167">
        <v>15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443</v>
      </c>
      <c r="AT375" s="21" t="s">
        <v>155</v>
      </c>
      <c r="AU375" s="21" t="s">
        <v>133</v>
      </c>
      <c r="AY375" s="21" t="s">
        <v>154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133</v>
      </c>
      <c r="BK375" s="107">
        <f t="shared" si="64"/>
        <v>0</v>
      </c>
      <c r="BL375" s="21" t="s">
        <v>443</v>
      </c>
      <c r="BM375" s="21" t="s">
        <v>774</v>
      </c>
    </row>
    <row r="376" spans="2:65" s="1" customFormat="1" ht="16.5" customHeight="1">
      <c r="B376" s="37"/>
      <c r="C376" s="164" t="s">
        <v>775</v>
      </c>
      <c r="D376" s="164" t="s">
        <v>155</v>
      </c>
      <c r="E376" s="165" t="s">
        <v>776</v>
      </c>
      <c r="F376" s="263" t="s">
        <v>777</v>
      </c>
      <c r="G376" s="263"/>
      <c r="H376" s="263"/>
      <c r="I376" s="263"/>
      <c r="J376" s="166" t="s">
        <v>170</v>
      </c>
      <c r="K376" s="167">
        <v>25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443</v>
      </c>
      <c r="AT376" s="21" t="s">
        <v>155</v>
      </c>
      <c r="AU376" s="21" t="s">
        <v>133</v>
      </c>
      <c r="AY376" s="21" t="s">
        <v>154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133</v>
      </c>
      <c r="BK376" s="107">
        <f t="shared" si="64"/>
        <v>0</v>
      </c>
      <c r="BL376" s="21" t="s">
        <v>443</v>
      </c>
      <c r="BM376" s="21" t="s">
        <v>778</v>
      </c>
    </row>
    <row r="377" spans="2:65" s="1" customFormat="1" ht="16.5" customHeight="1">
      <c r="B377" s="37"/>
      <c r="C377" s="164" t="s">
        <v>779</v>
      </c>
      <c r="D377" s="164" t="s">
        <v>155</v>
      </c>
      <c r="E377" s="165" t="s">
        <v>780</v>
      </c>
      <c r="F377" s="263" t="s">
        <v>781</v>
      </c>
      <c r="G377" s="263"/>
      <c r="H377" s="263"/>
      <c r="I377" s="263"/>
      <c r="J377" s="166" t="s">
        <v>170</v>
      </c>
      <c r="K377" s="167">
        <v>6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443</v>
      </c>
      <c r="AT377" s="21" t="s">
        <v>155</v>
      </c>
      <c r="AU377" s="21" t="s">
        <v>133</v>
      </c>
      <c r="AY377" s="21" t="s">
        <v>154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133</v>
      </c>
      <c r="BK377" s="107">
        <f t="shared" si="64"/>
        <v>0</v>
      </c>
      <c r="BL377" s="21" t="s">
        <v>443</v>
      </c>
      <c r="BM377" s="21" t="s">
        <v>782</v>
      </c>
    </row>
    <row r="378" spans="2:65" s="1" customFormat="1" ht="16.5" customHeight="1">
      <c r="B378" s="37"/>
      <c r="C378" s="164" t="s">
        <v>783</v>
      </c>
      <c r="D378" s="164" t="s">
        <v>155</v>
      </c>
      <c r="E378" s="165" t="s">
        <v>784</v>
      </c>
      <c r="F378" s="263" t="s">
        <v>785</v>
      </c>
      <c r="G378" s="263"/>
      <c r="H378" s="263"/>
      <c r="I378" s="263"/>
      <c r="J378" s="166" t="s">
        <v>170</v>
      </c>
      <c r="K378" s="167">
        <v>10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443</v>
      </c>
      <c r="AT378" s="21" t="s">
        <v>155</v>
      </c>
      <c r="AU378" s="21" t="s">
        <v>133</v>
      </c>
      <c r="AY378" s="21" t="s">
        <v>154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133</v>
      </c>
      <c r="BK378" s="107">
        <f t="shared" si="64"/>
        <v>0</v>
      </c>
      <c r="BL378" s="21" t="s">
        <v>443</v>
      </c>
      <c r="BM378" s="21" t="s">
        <v>786</v>
      </c>
    </row>
    <row r="379" spans="2:65" s="1" customFormat="1" ht="16.5" customHeight="1">
      <c r="B379" s="37"/>
      <c r="C379" s="164" t="s">
        <v>787</v>
      </c>
      <c r="D379" s="164" t="s">
        <v>155</v>
      </c>
      <c r="E379" s="165" t="s">
        <v>788</v>
      </c>
      <c r="F379" s="263" t="s">
        <v>789</v>
      </c>
      <c r="G379" s="263"/>
      <c r="H379" s="263"/>
      <c r="I379" s="263"/>
      <c r="J379" s="166" t="s">
        <v>170</v>
      </c>
      <c r="K379" s="167">
        <v>10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443</v>
      </c>
      <c r="AT379" s="21" t="s">
        <v>155</v>
      </c>
      <c r="AU379" s="21" t="s">
        <v>133</v>
      </c>
      <c r="AY379" s="21" t="s">
        <v>154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133</v>
      </c>
      <c r="BK379" s="107">
        <f t="shared" si="64"/>
        <v>0</v>
      </c>
      <c r="BL379" s="21" t="s">
        <v>443</v>
      </c>
      <c r="BM379" s="21" t="s">
        <v>790</v>
      </c>
    </row>
    <row r="380" spans="2:65" s="1" customFormat="1" ht="16.5" customHeight="1">
      <c r="B380" s="37"/>
      <c r="C380" s="164" t="s">
        <v>791</v>
      </c>
      <c r="D380" s="164" t="s">
        <v>155</v>
      </c>
      <c r="E380" s="165" t="s">
        <v>792</v>
      </c>
      <c r="F380" s="263" t="s">
        <v>793</v>
      </c>
      <c r="G380" s="263"/>
      <c r="H380" s="263"/>
      <c r="I380" s="263"/>
      <c r="J380" s="166" t="s">
        <v>170</v>
      </c>
      <c r="K380" s="167">
        <v>30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443</v>
      </c>
      <c r="AT380" s="21" t="s">
        <v>155</v>
      </c>
      <c r="AU380" s="21" t="s">
        <v>133</v>
      </c>
      <c r="AY380" s="21" t="s">
        <v>154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133</v>
      </c>
      <c r="BK380" s="107">
        <f t="shared" si="64"/>
        <v>0</v>
      </c>
      <c r="BL380" s="21" t="s">
        <v>443</v>
      </c>
      <c r="BM380" s="21" t="s">
        <v>794</v>
      </c>
    </row>
    <row r="381" spans="2:65" s="1" customFormat="1" ht="16.5" customHeight="1">
      <c r="B381" s="37"/>
      <c r="C381" s="164" t="s">
        <v>795</v>
      </c>
      <c r="D381" s="164" t="s">
        <v>155</v>
      </c>
      <c r="E381" s="165" t="s">
        <v>796</v>
      </c>
      <c r="F381" s="263" t="s">
        <v>797</v>
      </c>
      <c r="G381" s="263"/>
      <c r="H381" s="263"/>
      <c r="I381" s="263"/>
      <c r="J381" s="166" t="s">
        <v>170</v>
      </c>
      <c r="K381" s="167">
        <v>20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443</v>
      </c>
      <c r="AT381" s="21" t="s">
        <v>155</v>
      </c>
      <c r="AU381" s="21" t="s">
        <v>133</v>
      </c>
      <c r="AY381" s="21" t="s">
        <v>154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133</v>
      </c>
      <c r="BK381" s="107">
        <f t="shared" si="64"/>
        <v>0</v>
      </c>
      <c r="BL381" s="21" t="s">
        <v>443</v>
      </c>
      <c r="BM381" s="21" t="s">
        <v>798</v>
      </c>
    </row>
    <row r="382" spans="2:65" s="1" customFormat="1" ht="16.5" customHeight="1">
      <c r="B382" s="37"/>
      <c r="C382" s="164" t="s">
        <v>799</v>
      </c>
      <c r="D382" s="164" t="s">
        <v>155</v>
      </c>
      <c r="E382" s="165" t="s">
        <v>800</v>
      </c>
      <c r="F382" s="263" t="s">
        <v>801</v>
      </c>
      <c r="G382" s="263"/>
      <c r="H382" s="263"/>
      <c r="I382" s="263"/>
      <c r="J382" s="166" t="s">
        <v>323</v>
      </c>
      <c r="K382" s="167">
        <v>1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443</v>
      </c>
      <c r="AT382" s="21" t="s">
        <v>155</v>
      </c>
      <c r="AU382" s="21" t="s">
        <v>133</v>
      </c>
      <c r="AY382" s="21" t="s">
        <v>154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133</v>
      </c>
      <c r="BK382" s="107">
        <f t="shared" si="64"/>
        <v>0</v>
      </c>
      <c r="BL382" s="21" t="s">
        <v>443</v>
      </c>
      <c r="BM382" s="21" t="s">
        <v>802</v>
      </c>
    </row>
    <row r="383" spans="2:65" s="1" customFormat="1" ht="16.5" customHeight="1">
      <c r="B383" s="37"/>
      <c r="C383" s="164" t="s">
        <v>803</v>
      </c>
      <c r="D383" s="164" t="s">
        <v>155</v>
      </c>
      <c r="E383" s="165" t="s">
        <v>804</v>
      </c>
      <c r="F383" s="263" t="s">
        <v>805</v>
      </c>
      <c r="G383" s="263"/>
      <c r="H383" s="263"/>
      <c r="I383" s="263"/>
      <c r="J383" s="166" t="s">
        <v>323</v>
      </c>
      <c r="K383" s="167">
        <v>1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443</v>
      </c>
      <c r="AT383" s="21" t="s">
        <v>155</v>
      </c>
      <c r="AU383" s="21" t="s">
        <v>133</v>
      </c>
      <c r="AY383" s="21" t="s">
        <v>154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133</v>
      </c>
      <c r="BK383" s="107">
        <f t="shared" si="64"/>
        <v>0</v>
      </c>
      <c r="BL383" s="21" t="s">
        <v>443</v>
      </c>
      <c r="BM383" s="21" t="s">
        <v>806</v>
      </c>
    </row>
    <row r="384" spans="2:65" s="1" customFormat="1" ht="16.5" customHeight="1">
      <c r="B384" s="37"/>
      <c r="C384" s="164" t="s">
        <v>807</v>
      </c>
      <c r="D384" s="164" t="s">
        <v>155</v>
      </c>
      <c r="E384" s="165" t="s">
        <v>808</v>
      </c>
      <c r="F384" s="263" t="s">
        <v>809</v>
      </c>
      <c r="G384" s="263"/>
      <c r="H384" s="263"/>
      <c r="I384" s="263"/>
      <c r="J384" s="166" t="s">
        <v>323</v>
      </c>
      <c r="K384" s="167">
        <v>2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443</v>
      </c>
      <c r="AT384" s="21" t="s">
        <v>155</v>
      </c>
      <c r="AU384" s="21" t="s">
        <v>133</v>
      </c>
      <c r="AY384" s="21" t="s">
        <v>154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133</v>
      </c>
      <c r="BK384" s="107">
        <f t="shared" si="64"/>
        <v>0</v>
      </c>
      <c r="BL384" s="21" t="s">
        <v>443</v>
      </c>
      <c r="BM384" s="21" t="s">
        <v>810</v>
      </c>
    </row>
    <row r="385" spans="2:65" s="1" customFormat="1" ht="16.5" customHeight="1">
      <c r="B385" s="37"/>
      <c r="C385" s="164" t="s">
        <v>811</v>
      </c>
      <c r="D385" s="164" t="s">
        <v>155</v>
      </c>
      <c r="E385" s="165" t="s">
        <v>812</v>
      </c>
      <c r="F385" s="263" t="s">
        <v>813</v>
      </c>
      <c r="G385" s="263"/>
      <c r="H385" s="263"/>
      <c r="I385" s="263"/>
      <c r="J385" s="166" t="s">
        <v>323</v>
      </c>
      <c r="K385" s="167">
        <v>9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443</v>
      </c>
      <c r="AT385" s="21" t="s">
        <v>155</v>
      </c>
      <c r="AU385" s="21" t="s">
        <v>133</v>
      </c>
      <c r="AY385" s="21" t="s">
        <v>154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133</v>
      </c>
      <c r="BK385" s="107">
        <f t="shared" si="64"/>
        <v>0</v>
      </c>
      <c r="BL385" s="21" t="s">
        <v>443</v>
      </c>
      <c r="BM385" s="21" t="s">
        <v>814</v>
      </c>
    </row>
    <row r="386" spans="2:65" s="1" customFormat="1" ht="16.5" customHeight="1">
      <c r="B386" s="37"/>
      <c r="C386" s="164" t="s">
        <v>815</v>
      </c>
      <c r="D386" s="164" t="s">
        <v>155</v>
      </c>
      <c r="E386" s="165" t="s">
        <v>816</v>
      </c>
      <c r="F386" s="263" t="s">
        <v>817</v>
      </c>
      <c r="G386" s="263"/>
      <c r="H386" s="263"/>
      <c r="I386" s="263"/>
      <c r="J386" s="166" t="s">
        <v>323</v>
      </c>
      <c r="K386" s="167">
        <v>4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443</v>
      </c>
      <c r="AT386" s="21" t="s">
        <v>155</v>
      </c>
      <c r="AU386" s="21" t="s">
        <v>133</v>
      </c>
      <c r="AY386" s="21" t="s">
        <v>154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133</v>
      </c>
      <c r="BK386" s="107">
        <f t="shared" si="64"/>
        <v>0</v>
      </c>
      <c r="BL386" s="21" t="s">
        <v>443</v>
      </c>
      <c r="BM386" s="21" t="s">
        <v>818</v>
      </c>
    </row>
    <row r="387" spans="2:65" s="1" customFormat="1" ht="16.5" customHeight="1">
      <c r="B387" s="37"/>
      <c r="C387" s="164" t="s">
        <v>819</v>
      </c>
      <c r="D387" s="164" t="s">
        <v>155</v>
      </c>
      <c r="E387" s="165" t="s">
        <v>820</v>
      </c>
      <c r="F387" s="263" t="s">
        <v>821</v>
      </c>
      <c r="G387" s="263"/>
      <c r="H387" s="263"/>
      <c r="I387" s="263"/>
      <c r="J387" s="166" t="s">
        <v>323</v>
      </c>
      <c r="K387" s="167">
        <v>2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443</v>
      </c>
      <c r="AT387" s="21" t="s">
        <v>155</v>
      </c>
      <c r="AU387" s="21" t="s">
        <v>133</v>
      </c>
      <c r="AY387" s="21" t="s">
        <v>154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133</v>
      </c>
      <c r="BK387" s="107">
        <f t="shared" si="64"/>
        <v>0</v>
      </c>
      <c r="BL387" s="21" t="s">
        <v>443</v>
      </c>
      <c r="BM387" s="21" t="s">
        <v>822</v>
      </c>
    </row>
    <row r="388" spans="2:65" s="1" customFormat="1" ht="16.5" customHeight="1">
      <c r="B388" s="37"/>
      <c r="C388" s="164" t="s">
        <v>823</v>
      </c>
      <c r="D388" s="164" t="s">
        <v>155</v>
      </c>
      <c r="E388" s="165" t="s">
        <v>824</v>
      </c>
      <c r="F388" s="263" t="s">
        <v>825</v>
      </c>
      <c r="G388" s="263"/>
      <c r="H388" s="263"/>
      <c r="I388" s="263"/>
      <c r="J388" s="166" t="s">
        <v>323</v>
      </c>
      <c r="K388" s="167">
        <v>12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443</v>
      </c>
      <c r="AT388" s="21" t="s">
        <v>155</v>
      </c>
      <c r="AU388" s="21" t="s">
        <v>133</v>
      </c>
      <c r="AY388" s="21" t="s">
        <v>154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133</v>
      </c>
      <c r="BK388" s="107">
        <f t="shared" si="64"/>
        <v>0</v>
      </c>
      <c r="BL388" s="21" t="s">
        <v>443</v>
      </c>
      <c r="BM388" s="21" t="s">
        <v>826</v>
      </c>
    </row>
    <row r="389" spans="2:65" s="1" customFormat="1" ht="16.5" customHeight="1">
      <c r="B389" s="37"/>
      <c r="C389" s="164" t="s">
        <v>827</v>
      </c>
      <c r="D389" s="164" t="s">
        <v>155</v>
      </c>
      <c r="E389" s="165" t="s">
        <v>828</v>
      </c>
      <c r="F389" s="263" t="s">
        <v>829</v>
      </c>
      <c r="G389" s="263"/>
      <c r="H389" s="263"/>
      <c r="I389" s="263"/>
      <c r="J389" s="166" t="s">
        <v>323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443</v>
      </c>
      <c r="AT389" s="21" t="s">
        <v>155</v>
      </c>
      <c r="AU389" s="21" t="s">
        <v>133</v>
      </c>
      <c r="AY389" s="21" t="s">
        <v>154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133</v>
      </c>
      <c r="BK389" s="107">
        <f t="shared" si="64"/>
        <v>0</v>
      </c>
      <c r="BL389" s="21" t="s">
        <v>443</v>
      </c>
      <c r="BM389" s="21" t="s">
        <v>830</v>
      </c>
    </row>
    <row r="390" spans="2:65" s="1" customFormat="1" ht="16.5" customHeight="1">
      <c r="B390" s="37"/>
      <c r="C390" s="164" t="s">
        <v>831</v>
      </c>
      <c r="D390" s="164" t="s">
        <v>155</v>
      </c>
      <c r="E390" s="165" t="s">
        <v>832</v>
      </c>
      <c r="F390" s="263" t="s">
        <v>833</v>
      </c>
      <c r="G390" s="263"/>
      <c r="H390" s="263"/>
      <c r="I390" s="263"/>
      <c r="J390" s="166" t="s">
        <v>323</v>
      </c>
      <c r="K390" s="167">
        <v>8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443</v>
      </c>
      <c r="AT390" s="21" t="s">
        <v>155</v>
      </c>
      <c r="AU390" s="21" t="s">
        <v>133</v>
      </c>
      <c r="AY390" s="21" t="s">
        <v>154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133</v>
      </c>
      <c r="BK390" s="107">
        <f t="shared" si="64"/>
        <v>0</v>
      </c>
      <c r="BL390" s="21" t="s">
        <v>443</v>
      </c>
      <c r="BM390" s="21" t="s">
        <v>834</v>
      </c>
    </row>
    <row r="391" spans="2:65" s="1" customFormat="1" ht="16.5" customHeight="1">
      <c r="B391" s="37"/>
      <c r="C391" s="164" t="s">
        <v>835</v>
      </c>
      <c r="D391" s="164" t="s">
        <v>155</v>
      </c>
      <c r="E391" s="165" t="s">
        <v>836</v>
      </c>
      <c r="F391" s="263" t="s">
        <v>837</v>
      </c>
      <c r="G391" s="263"/>
      <c r="H391" s="263"/>
      <c r="I391" s="263"/>
      <c r="J391" s="166" t="s">
        <v>323</v>
      </c>
      <c r="K391" s="167">
        <v>1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443</v>
      </c>
      <c r="AT391" s="21" t="s">
        <v>155</v>
      </c>
      <c r="AU391" s="21" t="s">
        <v>133</v>
      </c>
      <c r="AY391" s="21" t="s">
        <v>154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133</v>
      </c>
      <c r="BK391" s="107">
        <f t="shared" si="64"/>
        <v>0</v>
      </c>
      <c r="BL391" s="21" t="s">
        <v>443</v>
      </c>
      <c r="BM391" s="21" t="s">
        <v>838</v>
      </c>
    </row>
    <row r="392" spans="2:65" s="1" customFormat="1" ht="16.5" customHeight="1">
      <c r="B392" s="37"/>
      <c r="C392" s="164" t="s">
        <v>839</v>
      </c>
      <c r="D392" s="164" t="s">
        <v>155</v>
      </c>
      <c r="E392" s="165" t="s">
        <v>840</v>
      </c>
      <c r="F392" s="263" t="s">
        <v>841</v>
      </c>
      <c r="G392" s="263"/>
      <c r="H392" s="263"/>
      <c r="I392" s="263"/>
      <c r="J392" s="166" t="s">
        <v>323</v>
      </c>
      <c r="K392" s="167">
        <v>1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443</v>
      </c>
      <c r="AT392" s="21" t="s">
        <v>155</v>
      </c>
      <c r="AU392" s="21" t="s">
        <v>133</v>
      </c>
      <c r="AY392" s="21" t="s">
        <v>154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133</v>
      </c>
      <c r="BK392" s="107">
        <f t="shared" si="64"/>
        <v>0</v>
      </c>
      <c r="BL392" s="21" t="s">
        <v>443</v>
      </c>
      <c r="BM392" s="21" t="s">
        <v>842</v>
      </c>
    </row>
    <row r="393" spans="2:65" s="1" customFormat="1" ht="16.5" customHeight="1">
      <c r="B393" s="37"/>
      <c r="C393" s="164" t="s">
        <v>843</v>
      </c>
      <c r="D393" s="164" t="s">
        <v>155</v>
      </c>
      <c r="E393" s="165" t="s">
        <v>844</v>
      </c>
      <c r="F393" s="263" t="s">
        <v>845</v>
      </c>
      <c r="G393" s="263"/>
      <c r="H393" s="263"/>
      <c r="I393" s="263"/>
      <c r="J393" s="166" t="s">
        <v>323</v>
      </c>
      <c r="K393" s="167">
        <v>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443</v>
      </c>
      <c r="AT393" s="21" t="s">
        <v>155</v>
      </c>
      <c r="AU393" s="21" t="s">
        <v>133</v>
      </c>
      <c r="AY393" s="21" t="s">
        <v>154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133</v>
      </c>
      <c r="BK393" s="107">
        <f t="shared" si="64"/>
        <v>0</v>
      </c>
      <c r="BL393" s="21" t="s">
        <v>443</v>
      </c>
      <c r="BM393" s="21" t="s">
        <v>846</v>
      </c>
    </row>
    <row r="394" spans="2:65" s="1" customFormat="1" ht="16.5" customHeight="1">
      <c r="B394" s="37"/>
      <c r="C394" s="164" t="s">
        <v>847</v>
      </c>
      <c r="D394" s="164" t="s">
        <v>155</v>
      </c>
      <c r="E394" s="165" t="s">
        <v>848</v>
      </c>
      <c r="F394" s="263" t="s">
        <v>849</v>
      </c>
      <c r="G394" s="263"/>
      <c r="H394" s="263"/>
      <c r="I394" s="263"/>
      <c r="J394" s="166" t="s">
        <v>323</v>
      </c>
      <c r="K394" s="167">
        <v>1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443</v>
      </c>
      <c r="AT394" s="21" t="s">
        <v>155</v>
      </c>
      <c r="AU394" s="21" t="s">
        <v>133</v>
      </c>
      <c r="AY394" s="21" t="s">
        <v>154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133</v>
      </c>
      <c r="BK394" s="107">
        <f t="shared" si="64"/>
        <v>0</v>
      </c>
      <c r="BL394" s="21" t="s">
        <v>443</v>
      </c>
      <c r="BM394" s="21" t="s">
        <v>850</v>
      </c>
    </row>
    <row r="395" spans="2:65" s="1" customFormat="1" ht="16.5" customHeight="1">
      <c r="B395" s="37"/>
      <c r="C395" s="164" t="s">
        <v>851</v>
      </c>
      <c r="D395" s="164" t="s">
        <v>155</v>
      </c>
      <c r="E395" s="165" t="s">
        <v>852</v>
      </c>
      <c r="F395" s="263" t="s">
        <v>853</v>
      </c>
      <c r="G395" s="263"/>
      <c r="H395" s="263"/>
      <c r="I395" s="263"/>
      <c r="J395" s="166" t="s">
        <v>323</v>
      </c>
      <c r="K395" s="167">
        <v>3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443</v>
      </c>
      <c r="AT395" s="21" t="s">
        <v>155</v>
      </c>
      <c r="AU395" s="21" t="s">
        <v>133</v>
      </c>
      <c r="AY395" s="21" t="s">
        <v>154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133</v>
      </c>
      <c r="BK395" s="107">
        <f t="shared" si="64"/>
        <v>0</v>
      </c>
      <c r="BL395" s="21" t="s">
        <v>443</v>
      </c>
      <c r="BM395" s="21" t="s">
        <v>854</v>
      </c>
    </row>
    <row r="396" spans="2:65" s="1" customFormat="1" ht="16.5" customHeight="1">
      <c r="B396" s="37"/>
      <c r="C396" s="164" t="s">
        <v>855</v>
      </c>
      <c r="D396" s="164" t="s">
        <v>155</v>
      </c>
      <c r="E396" s="165" t="s">
        <v>856</v>
      </c>
      <c r="F396" s="263" t="s">
        <v>857</v>
      </c>
      <c r="G396" s="263"/>
      <c r="H396" s="263"/>
      <c r="I396" s="263"/>
      <c r="J396" s="166" t="s">
        <v>323</v>
      </c>
      <c r="K396" s="167">
        <v>11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443</v>
      </c>
      <c r="AT396" s="21" t="s">
        <v>155</v>
      </c>
      <c r="AU396" s="21" t="s">
        <v>133</v>
      </c>
      <c r="AY396" s="21" t="s">
        <v>154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133</v>
      </c>
      <c r="BK396" s="107">
        <f t="shared" si="64"/>
        <v>0</v>
      </c>
      <c r="BL396" s="21" t="s">
        <v>443</v>
      </c>
      <c r="BM396" s="21" t="s">
        <v>858</v>
      </c>
    </row>
    <row r="397" spans="2:65" s="1" customFormat="1" ht="16.5" customHeight="1">
      <c r="B397" s="37"/>
      <c r="C397" s="164" t="s">
        <v>859</v>
      </c>
      <c r="D397" s="164" t="s">
        <v>155</v>
      </c>
      <c r="E397" s="165" t="s">
        <v>860</v>
      </c>
      <c r="F397" s="263" t="s">
        <v>861</v>
      </c>
      <c r="G397" s="263"/>
      <c r="H397" s="263"/>
      <c r="I397" s="263"/>
      <c r="J397" s="166" t="s">
        <v>323</v>
      </c>
      <c r="K397" s="167">
        <v>14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443</v>
      </c>
      <c r="AT397" s="21" t="s">
        <v>155</v>
      </c>
      <c r="AU397" s="21" t="s">
        <v>133</v>
      </c>
      <c r="AY397" s="21" t="s">
        <v>154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133</v>
      </c>
      <c r="BK397" s="107">
        <f t="shared" si="64"/>
        <v>0</v>
      </c>
      <c r="BL397" s="21" t="s">
        <v>443</v>
      </c>
      <c r="BM397" s="21" t="s">
        <v>862</v>
      </c>
    </row>
    <row r="398" spans="2:65" s="1" customFormat="1" ht="38.25" customHeight="1">
      <c r="B398" s="37"/>
      <c r="C398" s="164" t="s">
        <v>863</v>
      </c>
      <c r="D398" s="164" t="s">
        <v>155</v>
      </c>
      <c r="E398" s="165" t="s">
        <v>864</v>
      </c>
      <c r="F398" s="263" t="s">
        <v>865</v>
      </c>
      <c r="G398" s="263"/>
      <c r="H398" s="263"/>
      <c r="I398" s="263"/>
      <c r="J398" s="166" t="s">
        <v>158</v>
      </c>
      <c r="K398" s="167">
        <v>3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443</v>
      </c>
      <c r="AT398" s="21" t="s">
        <v>155</v>
      </c>
      <c r="AU398" s="21" t="s">
        <v>133</v>
      </c>
      <c r="AY398" s="21" t="s">
        <v>154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133</v>
      </c>
      <c r="BK398" s="107">
        <f t="shared" si="64"/>
        <v>0</v>
      </c>
      <c r="BL398" s="21" t="s">
        <v>443</v>
      </c>
      <c r="BM398" s="21" t="s">
        <v>866</v>
      </c>
    </row>
    <row r="399" spans="2:65" s="1" customFormat="1" ht="38.25" customHeight="1">
      <c r="B399" s="37"/>
      <c r="C399" s="164" t="s">
        <v>867</v>
      </c>
      <c r="D399" s="164" t="s">
        <v>155</v>
      </c>
      <c r="E399" s="165" t="s">
        <v>868</v>
      </c>
      <c r="F399" s="263" t="s">
        <v>869</v>
      </c>
      <c r="G399" s="263"/>
      <c r="H399" s="263"/>
      <c r="I399" s="263"/>
      <c r="J399" s="166" t="s">
        <v>158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443</v>
      </c>
      <c r="AT399" s="21" t="s">
        <v>155</v>
      </c>
      <c r="AU399" s="21" t="s">
        <v>133</v>
      </c>
      <c r="AY399" s="21" t="s">
        <v>154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133</v>
      </c>
      <c r="BK399" s="107">
        <f t="shared" si="64"/>
        <v>0</v>
      </c>
      <c r="BL399" s="21" t="s">
        <v>443</v>
      </c>
      <c r="BM399" s="21" t="s">
        <v>870</v>
      </c>
    </row>
    <row r="400" spans="2:65" s="1" customFormat="1" ht="38.25" customHeight="1">
      <c r="B400" s="37"/>
      <c r="C400" s="164" t="s">
        <v>871</v>
      </c>
      <c r="D400" s="164" t="s">
        <v>155</v>
      </c>
      <c r="E400" s="165" t="s">
        <v>872</v>
      </c>
      <c r="F400" s="263" t="s">
        <v>873</v>
      </c>
      <c r="G400" s="263"/>
      <c r="H400" s="263"/>
      <c r="I400" s="263"/>
      <c r="J400" s="166" t="s">
        <v>158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443</v>
      </c>
      <c r="AT400" s="21" t="s">
        <v>155</v>
      </c>
      <c r="AU400" s="21" t="s">
        <v>133</v>
      </c>
      <c r="AY400" s="21" t="s">
        <v>154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133</v>
      </c>
      <c r="BK400" s="107">
        <f t="shared" si="64"/>
        <v>0</v>
      </c>
      <c r="BL400" s="21" t="s">
        <v>443</v>
      </c>
      <c r="BM400" s="21" t="s">
        <v>874</v>
      </c>
    </row>
    <row r="401" spans="2:65" s="1" customFormat="1" ht="38.25" customHeight="1">
      <c r="B401" s="37"/>
      <c r="C401" s="164" t="s">
        <v>875</v>
      </c>
      <c r="D401" s="164" t="s">
        <v>155</v>
      </c>
      <c r="E401" s="165" t="s">
        <v>876</v>
      </c>
      <c r="F401" s="263" t="s">
        <v>877</v>
      </c>
      <c r="G401" s="263"/>
      <c r="H401" s="263"/>
      <c r="I401" s="263"/>
      <c r="J401" s="166" t="s">
        <v>158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443</v>
      </c>
      <c r="AT401" s="21" t="s">
        <v>155</v>
      </c>
      <c r="AU401" s="21" t="s">
        <v>133</v>
      </c>
      <c r="AY401" s="21" t="s">
        <v>154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133</v>
      </c>
      <c r="BK401" s="107">
        <f t="shared" si="64"/>
        <v>0</v>
      </c>
      <c r="BL401" s="21" t="s">
        <v>443</v>
      </c>
      <c r="BM401" s="21" t="s">
        <v>878</v>
      </c>
    </row>
    <row r="402" spans="2:65" s="1" customFormat="1" ht="16.5" customHeight="1">
      <c r="B402" s="37"/>
      <c r="C402" s="164" t="s">
        <v>879</v>
      </c>
      <c r="D402" s="164" t="s">
        <v>155</v>
      </c>
      <c r="E402" s="165" t="s">
        <v>880</v>
      </c>
      <c r="F402" s="263" t="s">
        <v>881</v>
      </c>
      <c r="G402" s="263"/>
      <c r="H402" s="263"/>
      <c r="I402" s="263"/>
      <c r="J402" s="166" t="s">
        <v>323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443</v>
      </c>
      <c r="AT402" s="21" t="s">
        <v>155</v>
      </c>
      <c r="AU402" s="21" t="s">
        <v>133</v>
      </c>
      <c r="AY402" s="21" t="s">
        <v>154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133</v>
      </c>
      <c r="BK402" s="107">
        <f t="shared" si="64"/>
        <v>0</v>
      </c>
      <c r="BL402" s="21" t="s">
        <v>443</v>
      </c>
      <c r="BM402" s="21" t="s">
        <v>882</v>
      </c>
    </row>
    <row r="403" spans="2:65" s="1" customFormat="1" ht="16.5" customHeight="1">
      <c r="B403" s="37"/>
      <c r="C403" s="164" t="s">
        <v>883</v>
      </c>
      <c r="D403" s="164" t="s">
        <v>155</v>
      </c>
      <c r="E403" s="165" t="s">
        <v>884</v>
      </c>
      <c r="F403" s="263" t="s">
        <v>885</v>
      </c>
      <c r="G403" s="263"/>
      <c r="H403" s="263"/>
      <c r="I403" s="263"/>
      <c r="J403" s="166" t="s">
        <v>323</v>
      </c>
      <c r="K403" s="167">
        <v>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443</v>
      </c>
      <c r="AT403" s="21" t="s">
        <v>155</v>
      </c>
      <c r="AU403" s="21" t="s">
        <v>133</v>
      </c>
      <c r="AY403" s="21" t="s">
        <v>154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133</v>
      </c>
      <c r="BK403" s="107">
        <f t="shared" si="64"/>
        <v>0</v>
      </c>
      <c r="BL403" s="21" t="s">
        <v>443</v>
      </c>
      <c r="BM403" s="21" t="s">
        <v>886</v>
      </c>
    </row>
    <row r="404" spans="2:65" s="1" customFormat="1" ht="16.5" customHeight="1">
      <c r="B404" s="37"/>
      <c r="C404" s="164" t="s">
        <v>887</v>
      </c>
      <c r="D404" s="164" t="s">
        <v>155</v>
      </c>
      <c r="E404" s="165" t="s">
        <v>888</v>
      </c>
      <c r="F404" s="263" t="s">
        <v>889</v>
      </c>
      <c r="G404" s="263"/>
      <c r="H404" s="263"/>
      <c r="I404" s="263"/>
      <c r="J404" s="166" t="s">
        <v>323</v>
      </c>
      <c r="K404" s="167">
        <v>1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443</v>
      </c>
      <c r="AT404" s="21" t="s">
        <v>155</v>
      </c>
      <c r="AU404" s="21" t="s">
        <v>133</v>
      </c>
      <c r="AY404" s="21" t="s">
        <v>154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133</v>
      </c>
      <c r="BK404" s="107">
        <f t="shared" si="64"/>
        <v>0</v>
      </c>
      <c r="BL404" s="21" t="s">
        <v>443</v>
      </c>
      <c r="BM404" s="21" t="s">
        <v>890</v>
      </c>
    </row>
    <row r="405" spans="2:65" s="1" customFormat="1" ht="16.5" customHeight="1">
      <c r="B405" s="37"/>
      <c r="C405" s="164" t="s">
        <v>891</v>
      </c>
      <c r="D405" s="164" t="s">
        <v>155</v>
      </c>
      <c r="E405" s="165" t="s">
        <v>892</v>
      </c>
      <c r="F405" s="263" t="s">
        <v>893</v>
      </c>
      <c r="G405" s="263"/>
      <c r="H405" s="263"/>
      <c r="I405" s="263"/>
      <c r="J405" s="166" t="s">
        <v>323</v>
      </c>
      <c r="K405" s="167">
        <v>1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443</v>
      </c>
      <c r="AT405" s="21" t="s">
        <v>155</v>
      </c>
      <c r="AU405" s="21" t="s">
        <v>133</v>
      </c>
      <c r="AY405" s="21" t="s">
        <v>154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133</v>
      </c>
      <c r="BK405" s="107">
        <f t="shared" si="64"/>
        <v>0</v>
      </c>
      <c r="BL405" s="21" t="s">
        <v>443</v>
      </c>
      <c r="BM405" s="21" t="s">
        <v>894</v>
      </c>
    </row>
    <row r="406" spans="2:65" s="1" customFormat="1" ht="16.5" customHeight="1">
      <c r="B406" s="37"/>
      <c r="C406" s="164" t="s">
        <v>895</v>
      </c>
      <c r="D406" s="164" t="s">
        <v>155</v>
      </c>
      <c r="E406" s="165" t="s">
        <v>896</v>
      </c>
      <c r="F406" s="263" t="s">
        <v>897</v>
      </c>
      <c r="G406" s="263"/>
      <c r="H406" s="263"/>
      <c r="I406" s="263"/>
      <c r="J406" s="166" t="s">
        <v>323</v>
      </c>
      <c r="K406" s="167">
        <v>1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443</v>
      </c>
      <c r="AT406" s="21" t="s">
        <v>155</v>
      </c>
      <c r="AU406" s="21" t="s">
        <v>133</v>
      </c>
      <c r="AY406" s="21" t="s">
        <v>154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133</v>
      </c>
      <c r="BK406" s="107">
        <f t="shared" si="64"/>
        <v>0</v>
      </c>
      <c r="BL406" s="21" t="s">
        <v>443</v>
      </c>
      <c r="BM406" s="21" t="s">
        <v>898</v>
      </c>
    </row>
    <row r="407" spans="2:65" s="9" customFormat="1" ht="29.85" customHeight="1">
      <c r="B407" s="153"/>
      <c r="C407" s="154"/>
      <c r="D407" s="163" t="s">
        <v>129</v>
      </c>
      <c r="E407" s="163"/>
      <c r="F407" s="163"/>
      <c r="G407" s="163"/>
      <c r="H407" s="163"/>
      <c r="I407" s="163"/>
      <c r="J407" s="163"/>
      <c r="K407" s="163"/>
      <c r="L407" s="163"/>
      <c r="M407" s="163"/>
      <c r="N407" s="284">
        <f>BK407</f>
        <v>0</v>
      </c>
      <c r="O407" s="285"/>
      <c r="P407" s="285"/>
      <c r="Q407" s="285"/>
      <c r="R407" s="156"/>
      <c r="T407" s="157"/>
      <c r="U407" s="154"/>
      <c r="V407" s="154"/>
      <c r="W407" s="158">
        <f>SUM(W408:W411)</f>
        <v>0</v>
      </c>
      <c r="X407" s="154"/>
      <c r="Y407" s="158">
        <f>SUM(Y408:Y411)</f>
        <v>0</v>
      </c>
      <c r="Z407" s="154"/>
      <c r="AA407" s="159">
        <f>SUM(AA408:AA411)</f>
        <v>0</v>
      </c>
      <c r="AR407" s="160" t="s">
        <v>167</v>
      </c>
      <c r="AT407" s="161" t="s">
        <v>78</v>
      </c>
      <c r="AU407" s="161" t="s">
        <v>84</v>
      </c>
      <c r="AY407" s="160" t="s">
        <v>154</v>
      </c>
      <c r="BK407" s="162">
        <f>SUM(BK408:BK411)</f>
        <v>0</v>
      </c>
    </row>
    <row r="408" spans="2:65" s="1" customFormat="1" ht="16.5" customHeight="1">
      <c r="B408" s="37"/>
      <c r="C408" s="164" t="s">
        <v>899</v>
      </c>
      <c r="D408" s="164" t="s">
        <v>155</v>
      </c>
      <c r="E408" s="165" t="s">
        <v>900</v>
      </c>
      <c r="F408" s="263" t="s">
        <v>901</v>
      </c>
      <c r="G408" s="263"/>
      <c r="H408" s="263"/>
      <c r="I408" s="263"/>
      <c r="J408" s="166" t="s">
        <v>158</v>
      </c>
      <c r="K408" s="167">
        <v>1</v>
      </c>
      <c r="L408" s="264">
        <v>0</v>
      </c>
      <c r="M408" s="265"/>
      <c r="N408" s="266">
        <f>ROUND(L408*K408,2)</f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>V408*K408</f>
        <v>0</v>
      </c>
      <c r="X408" s="169">
        <v>0</v>
      </c>
      <c r="Y408" s="169">
        <f>X408*K408</f>
        <v>0</v>
      </c>
      <c r="Z408" s="169">
        <v>0</v>
      </c>
      <c r="AA408" s="170">
        <f>Z408*K408</f>
        <v>0</v>
      </c>
      <c r="AR408" s="21" t="s">
        <v>443</v>
      </c>
      <c r="AT408" s="21" t="s">
        <v>155</v>
      </c>
      <c r="AU408" s="21" t="s">
        <v>133</v>
      </c>
      <c r="AY408" s="21" t="s">
        <v>154</v>
      </c>
      <c r="BE408" s="107">
        <f>IF(U408="základní",N408,0)</f>
        <v>0</v>
      </c>
      <c r="BF408" s="107">
        <f>IF(U408="snížená",N408,0)</f>
        <v>0</v>
      </c>
      <c r="BG408" s="107">
        <f>IF(U408="zákl. přenesená",N408,0)</f>
        <v>0</v>
      </c>
      <c r="BH408" s="107">
        <f>IF(U408="sníž. přenesená",N408,0)</f>
        <v>0</v>
      </c>
      <c r="BI408" s="107">
        <f>IF(U408="nulová",N408,0)</f>
        <v>0</v>
      </c>
      <c r="BJ408" s="21" t="s">
        <v>133</v>
      </c>
      <c r="BK408" s="107">
        <f>ROUND(L408*K408,2)</f>
        <v>0</v>
      </c>
      <c r="BL408" s="21" t="s">
        <v>443</v>
      </c>
      <c r="BM408" s="21" t="s">
        <v>902</v>
      </c>
    </row>
    <row r="409" spans="2:65" s="1" customFormat="1" ht="25.5" customHeight="1">
      <c r="B409" s="37"/>
      <c r="C409" s="164" t="s">
        <v>903</v>
      </c>
      <c r="D409" s="164" t="s">
        <v>155</v>
      </c>
      <c r="E409" s="165" t="s">
        <v>904</v>
      </c>
      <c r="F409" s="263" t="s">
        <v>905</v>
      </c>
      <c r="G409" s="263"/>
      <c r="H409" s="263"/>
      <c r="I409" s="263"/>
      <c r="J409" s="166" t="s">
        <v>158</v>
      </c>
      <c r="K409" s="167">
        <v>1</v>
      </c>
      <c r="L409" s="264">
        <v>0</v>
      </c>
      <c r="M409" s="265"/>
      <c r="N409" s="266">
        <f>ROUND(L409*K409,2)</f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>V409*K409</f>
        <v>0</v>
      </c>
      <c r="X409" s="169">
        <v>0</v>
      </c>
      <c r="Y409" s="169">
        <f>X409*K409</f>
        <v>0</v>
      </c>
      <c r="Z409" s="169">
        <v>0</v>
      </c>
      <c r="AA409" s="170">
        <f>Z409*K409</f>
        <v>0</v>
      </c>
      <c r="AR409" s="21" t="s">
        <v>443</v>
      </c>
      <c r="AT409" s="21" t="s">
        <v>155</v>
      </c>
      <c r="AU409" s="21" t="s">
        <v>133</v>
      </c>
      <c r="AY409" s="21" t="s">
        <v>154</v>
      </c>
      <c r="BE409" s="107">
        <f>IF(U409="základní",N409,0)</f>
        <v>0</v>
      </c>
      <c r="BF409" s="107">
        <f>IF(U409="snížená",N409,0)</f>
        <v>0</v>
      </c>
      <c r="BG409" s="107">
        <f>IF(U409="zákl. přenesená",N409,0)</f>
        <v>0</v>
      </c>
      <c r="BH409" s="107">
        <f>IF(U409="sníž. přenesená",N409,0)</f>
        <v>0</v>
      </c>
      <c r="BI409" s="107">
        <f>IF(U409="nulová",N409,0)</f>
        <v>0</v>
      </c>
      <c r="BJ409" s="21" t="s">
        <v>133</v>
      </c>
      <c r="BK409" s="107">
        <f>ROUND(L409*K409,2)</f>
        <v>0</v>
      </c>
      <c r="BL409" s="21" t="s">
        <v>443</v>
      </c>
      <c r="BM409" s="21" t="s">
        <v>906</v>
      </c>
    </row>
    <row r="410" spans="2:65" s="1" customFormat="1" ht="16.5" customHeight="1">
      <c r="B410" s="37"/>
      <c r="C410" s="164" t="s">
        <v>907</v>
      </c>
      <c r="D410" s="164" t="s">
        <v>155</v>
      </c>
      <c r="E410" s="165" t="s">
        <v>908</v>
      </c>
      <c r="F410" s="263" t="s">
        <v>909</v>
      </c>
      <c r="G410" s="263"/>
      <c r="H410" s="263"/>
      <c r="I410" s="263"/>
      <c r="J410" s="166" t="s">
        <v>170</v>
      </c>
      <c r="K410" s="167">
        <v>1.5</v>
      </c>
      <c r="L410" s="264">
        <v>0</v>
      </c>
      <c r="M410" s="265"/>
      <c r="N410" s="266">
        <f>ROUND(L410*K410,2)</f>
        <v>0</v>
      </c>
      <c r="O410" s="266"/>
      <c r="P410" s="266"/>
      <c r="Q410" s="266"/>
      <c r="R410" s="39"/>
      <c r="T410" s="168" t="s">
        <v>22</v>
      </c>
      <c r="U410" s="46" t="s">
        <v>46</v>
      </c>
      <c r="V410" s="38"/>
      <c r="W410" s="169">
        <f>V410*K410</f>
        <v>0</v>
      </c>
      <c r="X410" s="169">
        <v>0</v>
      </c>
      <c r="Y410" s="169">
        <f>X410*K410</f>
        <v>0</v>
      </c>
      <c r="Z410" s="169">
        <v>0</v>
      </c>
      <c r="AA410" s="170">
        <f>Z410*K410</f>
        <v>0</v>
      </c>
      <c r="AR410" s="21" t="s">
        <v>443</v>
      </c>
      <c r="AT410" s="21" t="s">
        <v>155</v>
      </c>
      <c r="AU410" s="21" t="s">
        <v>133</v>
      </c>
      <c r="AY410" s="21" t="s">
        <v>154</v>
      </c>
      <c r="BE410" s="107">
        <f>IF(U410="základní",N410,0)</f>
        <v>0</v>
      </c>
      <c r="BF410" s="107">
        <f>IF(U410="snížená",N410,0)</f>
        <v>0</v>
      </c>
      <c r="BG410" s="107">
        <f>IF(U410="zákl. přenesená",N410,0)</f>
        <v>0</v>
      </c>
      <c r="BH410" s="107">
        <f>IF(U410="sníž. přenesená",N410,0)</f>
        <v>0</v>
      </c>
      <c r="BI410" s="107">
        <f>IF(U410="nulová",N410,0)</f>
        <v>0</v>
      </c>
      <c r="BJ410" s="21" t="s">
        <v>133</v>
      </c>
      <c r="BK410" s="107">
        <f>ROUND(L410*K410,2)</f>
        <v>0</v>
      </c>
      <c r="BL410" s="21" t="s">
        <v>443</v>
      </c>
      <c r="BM410" s="21" t="s">
        <v>910</v>
      </c>
    </row>
    <row r="411" spans="2:65" s="1" customFormat="1" ht="25.5" customHeight="1">
      <c r="B411" s="37"/>
      <c r="C411" s="164" t="s">
        <v>911</v>
      </c>
      <c r="D411" s="164" t="s">
        <v>155</v>
      </c>
      <c r="E411" s="165" t="s">
        <v>912</v>
      </c>
      <c r="F411" s="263" t="s">
        <v>913</v>
      </c>
      <c r="G411" s="263"/>
      <c r="H411" s="263"/>
      <c r="I411" s="263"/>
      <c r="J411" s="166" t="s">
        <v>158</v>
      </c>
      <c r="K411" s="167">
        <v>1</v>
      </c>
      <c r="L411" s="264">
        <v>0</v>
      </c>
      <c r="M411" s="265"/>
      <c r="N411" s="266">
        <f>ROUND(L411*K411,2)</f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>V411*K411</f>
        <v>0</v>
      </c>
      <c r="X411" s="169">
        <v>0</v>
      </c>
      <c r="Y411" s="169">
        <f>X411*K411</f>
        <v>0</v>
      </c>
      <c r="Z411" s="169">
        <v>0</v>
      </c>
      <c r="AA411" s="170">
        <f>Z411*K411</f>
        <v>0</v>
      </c>
      <c r="AR411" s="21" t="s">
        <v>443</v>
      </c>
      <c r="AT411" s="21" t="s">
        <v>155</v>
      </c>
      <c r="AU411" s="21" t="s">
        <v>133</v>
      </c>
      <c r="AY411" s="21" t="s">
        <v>154</v>
      </c>
      <c r="BE411" s="107">
        <f>IF(U411="základní",N411,0)</f>
        <v>0</v>
      </c>
      <c r="BF411" s="107">
        <f>IF(U411="snížená",N411,0)</f>
        <v>0</v>
      </c>
      <c r="BG411" s="107">
        <f>IF(U411="zákl. přenesená",N411,0)</f>
        <v>0</v>
      </c>
      <c r="BH411" s="107">
        <f>IF(U411="sníž. přenesená",N411,0)</f>
        <v>0</v>
      </c>
      <c r="BI411" s="107">
        <f>IF(U411="nulová",N411,0)</f>
        <v>0</v>
      </c>
      <c r="BJ411" s="21" t="s">
        <v>133</v>
      </c>
      <c r="BK411" s="107">
        <f>ROUND(L411*K411,2)</f>
        <v>0</v>
      </c>
      <c r="BL411" s="21" t="s">
        <v>443</v>
      </c>
      <c r="BM411" s="21" t="s">
        <v>914</v>
      </c>
    </row>
    <row r="412" spans="2:65" s="1" customFormat="1" ht="49.95" customHeight="1">
      <c r="B412" s="37"/>
      <c r="C412" s="38"/>
      <c r="D412" s="155" t="s">
        <v>915</v>
      </c>
      <c r="E412" s="38"/>
      <c r="F412" s="38"/>
      <c r="G412" s="38"/>
      <c r="H412" s="38"/>
      <c r="I412" s="38"/>
      <c r="J412" s="38"/>
      <c r="K412" s="38"/>
      <c r="L412" s="38"/>
      <c r="M412" s="38"/>
      <c r="N412" s="286">
        <f>BK412</f>
        <v>0</v>
      </c>
      <c r="O412" s="287"/>
      <c r="P412" s="287"/>
      <c r="Q412" s="287"/>
      <c r="R412" s="39"/>
      <c r="T412" s="144"/>
      <c r="U412" s="58"/>
      <c r="V412" s="58"/>
      <c r="W412" s="58"/>
      <c r="X412" s="58"/>
      <c r="Y412" s="58"/>
      <c r="Z412" s="58"/>
      <c r="AA412" s="60"/>
      <c r="AT412" s="21" t="s">
        <v>78</v>
      </c>
      <c r="AU412" s="21" t="s">
        <v>79</v>
      </c>
      <c r="AY412" s="21" t="s">
        <v>916</v>
      </c>
      <c r="BK412" s="107">
        <v>0</v>
      </c>
    </row>
    <row r="413" spans="2:65" s="1" customFormat="1" ht="6.9" customHeight="1">
      <c r="B413" s="61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3"/>
    </row>
  </sheetData>
  <sheetProtection algorithmName="SHA-512" hashValue="/Pd3er5UIsZL0nW6uvzK9sHxCAzXMhHxszOX12aZoDBgclIYuJH3qU4bUf6HjYpyNThl1G4qnPz+DH7hcstMBg==" saltValue="1XNU3Gyp/mu6nekJAeWxqnNsc67Mgu7A5gMVQMyLt/2ioFRtn85STKDyw/9eGkCteknTwAvh5F7d0GbDqePjBA==" spinCount="10" sheet="1" objects="1" scenarios="1" formatColumns="0" formatRows="0"/>
  <mergeCells count="707">
    <mergeCell ref="N343:Q343"/>
    <mergeCell ref="N366:Q366"/>
    <mergeCell ref="N367:Q367"/>
    <mergeCell ref="N407:Q407"/>
    <mergeCell ref="N412:Q412"/>
    <mergeCell ref="H1:K1"/>
    <mergeCell ref="S2:AC2"/>
    <mergeCell ref="F410:I410"/>
    <mergeCell ref="L410:M410"/>
    <mergeCell ref="N410:Q410"/>
    <mergeCell ref="F411:I411"/>
    <mergeCell ref="L411:M411"/>
    <mergeCell ref="N411:Q411"/>
    <mergeCell ref="N136:Q136"/>
    <mergeCell ref="N137:Q137"/>
    <mergeCell ref="N138:Q138"/>
    <mergeCell ref="N147:Q147"/>
    <mergeCell ref="N149:Q149"/>
    <mergeCell ref="N176:Q176"/>
    <mergeCell ref="N208:Q208"/>
    <mergeCell ref="N214:Q214"/>
    <mergeCell ref="N215:Q215"/>
    <mergeCell ref="N224:Q224"/>
    <mergeCell ref="N228:Q228"/>
    <mergeCell ref="N239:Q239"/>
    <mergeCell ref="N249:Q249"/>
    <mergeCell ref="N266:Q266"/>
    <mergeCell ref="N273:Q273"/>
    <mergeCell ref="N285:Q285"/>
    <mergeCell ref="N293:Q293"/>
    <mergeCell ref="N297:Q297"/>
    <mergeCell ref="F406:I406"/>
    <mergeCell ref="L406:M406"/>
    <mergeCell ref="N406:Q406"/>
    <mergeCell ref="F408:I408"/>
    <mergeCell ref="L408:M408"/>
    <mergeCell ref="N408:Q408"/>
    <mergeCell ref="F409:I409"/>
    <mergeCell ref="L409:M409"/>
    <mergeCell ref="N409:Q409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63:I363"/>
    <mergeCell ref="F364:I364"/>
    <mergeCell ref="L364:M364"/>
    <mergeCell ref="N364:Q364"/>
    <mergeCell ref="F365:I365"/>
    <mergeCell ref="F368:I368"/>
    <mergeCell ref="L368:M368"/>
    <mergeCell ref="N368:Q368"/>
    <mergeCell ref="F369:I369"/>
    <mergeCell ref="L369:M369"/>
    <mergeCell ref="N369:Q369"/>
    <mergeCell ref="F358:I358"/>
    <mergeCell ref="L358:M358"/>
    <mergeCell ref="N358:Q358"/>
    <mergeCell ref="F359:I359"/>
    <mergeCell ref="F360:I360"/>
    <mergeCell ref="F361:I361"/>
    <mergeCell ref="F362:I362"/>
    <mergeCell ref="L362:M362"/>
    <mergeCell ref="N362:Q362"/>
    <mergeCell ref="F351:I351"/>
    <mergeCell ref="F352:I352"/>
    <mergeCell ref="F353:I353"/>
    <mergeCell ref="F354:I354"/>
    <mergeCell ref="F355:I355"/>
    <mergeCell ref="L355:M355"/>
    <mergeCell ref="N355:Q355"/>
    <mergeCell ref="F356:I356"/>
    <mergeCell ref="F357:I357"/>
    <mergeCell ref="L357:M357"/>
    <mergeCell ref="N357:Q357"/>
    <mergeCell ref="F344:I344"/>
    <mergeCell ref="L344:M344"/>
    <mergeCell ref="N344:Q344"/>
    <mergeCell ref="F345:I345"/>
    <mergeCell ref="F346:I346"/>
    <mergeCell ref="F347:I347"/>
    <mergeCell ref="F348:I348"/>
    <mergeCell ref="F349:I349"/>
    <mergeCell ref="F350:I350"/>
    <mergeCell ref="L350:M350"/>
    <mergeCell ref="N350:Q350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L342:M342"/>
    <mergeCell ref="N342:Q342"/>
    <mergeCell ref="F332:I332"/>
    <mergeCell ref="F333:I333"/>
    <mergeCell ref="L333:M333"/>
    <mergeCell ref="N333:Q333"/>
    <mergeCell ref="F334:I334"/>
    <mergeCell ref="L334:M334"/>
    <mergeCell ref="N334:Q334"/>
    <mergeCell ref="F336:I336"/>
    <mergeCell ref="L336:M336"/>
    <mergeCell ref="N336:Q336"/>
    <mergeCell ref="N335:Q335"/>
    <mergeCell ref="F325:I325"/>
    <mergeCell ref="F326:I326"/>
    <mergeCell ref="F327:I327"/>
    <mergeCell ref="F328:I328"/>
    <mergeCell ref="F329:I329"/>
    <mergeCell ref="L329:M329"/>
    <mergeCell ref="N329:Q329"/>
    <mergeCell ref="F330:I330"/>
    <mergeCell ref="F331:I331"/>
    <mergeCell ref="F319:I319"/>
    <mergeCell ref="L319:M319"/>
    <mergeCell ref="N319:Q319"/>
    <mergeCell ref="F320:I320"/>
    <mergeCell ref="F321:I321"/>
    <mergeCell ref="F322:I322"/>
    <mergeCell ref="F323:I323"/>
    <mergeCell ref="F324:I324"/>
    <mergeCell ref="L324:M324"/>
    <mergeCell ref="N324:Q324"/>
    <mergeCell ref="F313:I313"/>
    <mergeCell ref="F314:I314"/>
    <mergeCell ref="F315:I315"/>
    <mergeCell ref="F316:I316"/>
    <mergeCell ref="F317:I317"/>
    <mergeCell ref="L317:M317"/>
    <mergeCell ref="N317:Q317"/>
    <mergeCell ref="F318:I318"/>
    <mergeCell ref="L318:M318"/>
    <mergeCell ref="N318:Q318"/>
    <mergeCell ref="F309:I309"/>
    <mergeCell ref="L309:M309"/>
    <mergeCell ref="N309:Q309"/>
    <mergeCell ref="F310:I310"/>
    <mergeCell ref="L310:M310"/>
    <mergeCell ref="N310:Q310"/>
    <mergeCell ref="F312:I312"/>
    <mergeCell ref="L312:M312"/>
    <mergeCell ref="N312:Q312"/>
    <mergeCell ref="N311:Q311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1:I301"/>
    <mergeCell ref="F302:I302"/>
    <mergeCell ref="F303:I303"/>
    <mergeCell ref="L303:M303"/>
    <mergeCell ref="N303:Q303"/>
    <mergeCell ref="F304:I304"/>
    <mergeCell ref="L304:M304"/>
    <mergeCell ref="N304:Q304"/>
    <mergeCell ref="F305:I305"/>
    <mergeCell ref="F295:I295"/>
    <mergeCell ref="F296:I296"/>
    <mergeCell ref="L296:M296"/>
    <mergeCell ref="N296:Q296"/>
    <mergeCell ref="F298:I298"/>
    <mergeCell ref="L298:M298"/>
    <mergeCell ref="N298:Q298"/>
    <mergeCell ref="F299:I299"/>
    <mergeCell ref="F300:I300"/>
    <mergeCell ref="F291:I291"/>
    <mergeCell ref="L291:M291"/>
    <mergeCell ref="N291:Q291"/>
    <mergeCell ref="F292:I292"/>
    <mergeCell ref="L292:M292"/>
    <mergeCell ref="N292:Q292"/>
    <mergeCell ref="F294:I294"/>
    <mergeCell ref="L294:M294"/>
    <mergeCell ref="N294:Q294"/>
    <mergeCell ref="F287:I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3:I283"/>
    <mergeCell ref="L283:M283"/>
    <mergeCell ref="N283:Q283"/>
    <mergeCell ref="F284:I284"/>
    <mergeCell ref="L284:M284"/>
    <mergeCell ref="N284:Q284"/>
    <mergeCell ref="F286:I286"/>
    <mergeCell ref="L286:M286"/>
    <mergeCell ref="N286:Q286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68:I268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L272:M272"/>
    <mergeCell ref="N272:Q272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F234:I234"/>
    <mergeCell ref="L234:M234"/>
    <mergeCell ref="N234:Q234"/>
    <mergeCell ref="F235:I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7:I227"/>
    <mergeCell ref="L227:M227"/>
    <mergeCell ref="N227:Q227"/>
    <mergeCell ref="F229:I229"/>
    <mergeCell ref="L229:M229"/>
    <mergeCell ref="N229:Q229"/>
    <mergeCell ref="F230:I230"/>
    <mergeCell ref="L230:M230"/>
    <mergeCell ref="N230:Q230"/>
    <mergeCell ref="F221:I221"/>
    <mergeCell ref="F222:I222"/>
    <mergeCell ref="L222:M222"/>
    <mergeCell ref="N222:Q222"/>
    <mergeCell ref="F223:I223"/>
    <mergeCell ref="F225:I225"/>
    <mergeCell ref="L225:M225"/>
    <mergeCell ref="N225:Q225"/>
    <mergeCell ref="F226:I226"/>
    <mergeCell ref="L226:M226"/>
    <mergeCell ref="N226:Q226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6:I206"/>
    <mergeCell ref="L206:M206"/>
    <mergeCell ref="N206:Q206"/>
    <mergeCell ref="F207:I207"/>
    <mergeCell ref="F209:I209"/>
    <mergeCell ref="L209:M209"/>
    <mergeCell ref="N209:Q209"/>
    <mergeCell ref="F210:I210"/>
    <mergeCell ref="L210:M210"/>
    <mergeCell ref="N210:Q210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L205:M205"/>
    <mergeCell ref="N205:Q205"/>
    <mergeCell ref="F197:I197"/>
    <mergeCell ref="L197:M197"/>
    <mergeCell ref="N197:Q197"/>
    <mergeCell ref="F198:I198"/>
    <mergeCell ref="L198:M198"/>
    <mergeCell ref="N198:Q198"/>
    <mergeCell ref="F199:I199"/>
    <mergeCell ref="F200:I200"/>
    <mergeCell ref="L200:M200"/>
    <mergeCell ref="N200:Q200"/>
    <mergeCell ref="F192:I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F191:I191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45:I145"/>
    <mergeCell ref="L145:M145"/>
    <mergeCell ref="N145:Q145"/>
    <mergeCell ref="F146:I146"/>
    <mergeCell ref="F148:I148"/>
    <mergeCell ref="L148:M148"/>
    <mergeCell ref="N148:Q148"/>
    <mergeCell ref="F150:I150"/>
    <mergeCell ref="L150:M150"/>
    <mergeCell ref="N150:Q150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F128:P128"/>
    <mergeCell ref="M130:P130"/>
    <mergeCell ref="M132:Q132"/>
    <mergeCell ref="M133:Q133"/>
    <mergeCell ref="F135:I135"/>
    <mergeCell ref="L135:M135"/>
    <mergeCell ref="N135:Q135"/>
    <mergeCell ref="F139:I139"/>
    <mergeCell ref="L139:M139"/>
    <mergeCell ref="N139:Q139"/>
    <mergeCell ref="D115:H115"/>
    <mergeCell ref="N115:Q115"/>
    <mergeCell ref="D116:H116"/>
    <mergeCell ref="N116:Q116"/>
    <mergeCell ref="D117:H117"/>
    <mergeCell ref="N117:Q117"/>
    <mergeCell ref="N118:Q118"/>
    <mergeCell ref="L120:Q120"/>
    <mergeCell ref="C126:Q126"/>
    <mergeCell ref="N107:Q107"/>
    <mergeCell ref="N108:Q108"/>
    <mergeCell ref="N109:Q109"/>
    <mergeCell ref="N110:Q110"/>
    <mergeCell ref="N112:Q112"/>
    <mergeCell ref="D113:H113"/>
    <mergeCell ref="N113:Q113"/>
    <mergeCell ref="D114:H114"/>
    <mergeCell ref="N114:Q114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2018-07-10T10:53:54Z</dcterms:created>
  <dcterms:modified xsi:type="dcterms:W3CDTF">2018-07-10T10:56:23Z</dcterms:modified>
</cp:coreProperties>
</file>