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up - Stavební úpravy ko..." sheetId="2" r:id="rId2"/>
  </sheets>
  <definedNames>
    <definedName name="_xlnm.Print_Area" localSheetId="0">'Rekapitulace stavby'!$D$4:$AO$36,'Rekapitulace stavby'!$C$42:$AQ$56</definedName>
    <definedName name="_xlnm._FilterDatabase" localSheetId="1" hidden="1">'Koup - Stavební úpravy ko...'!$C$97:$K$274</definedName>
    <definedName name="_xlnm.Print_Area" localSheetId="1">'Koup - Stavební úpravy ko...'!$C$4:$J$37,'Koup - Stavební úpravy ko...'!$C$43:$J$81,'Koup - Stavební úpravy ko...'!$C$87:$K$274</definedName>
    <definedName name="_xlnm.Print_Titles" localSheetId="0">'Rekapitulace stavby'!$52:$52</definedName>
    <definedName name="_xlnm.Print_Titles" localSheetId="1">'Koup - Stavební úpravy ko...'!$97:$97</definedName>
  </definedNames>
  <calcPr fullCalcOnLoad="1"/>
</workbook>
</file>

<file path=xl/sharedStrings.xml><?xml version="1.0" encoding="utf-8"?>
<sst xmlns="http://schemas.openxmlformats.org/spreadsheetml/2006/main" count="2507" uniqueCount="666">
  <si>
    <t>Export Komplet</t>
  </si>
  <si>
    <t/>
  </si>
  <si>
    <t>2.0</t>
  </si>
  <si>
    <t>ZAMOK</t>
  </si>
  <si>
    <t>False</t>
  </si>
  <si>
    <t>{0c7883d2-50a9-45ba-8759-c1ffb283886f}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</si>
  <si>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</si>
  <si>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</si>
  <si>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</si>
  <si>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</si>
  <si>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</si>
  <si>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</si>
  <si>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</si>
  <si>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</si>
  <si>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Koup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</si>
  <si>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</si>
  <si>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</si>
  <si>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koupelny - Vondroušova 1193, byt č. 11</t>
  </si>
  <si>
    <t>KSO:</t>
  </si>
  <si>
    <t>CC-CZ:</t>
  </si>
  <si>
    <t>Místo:</t>
  </si>
  <si>
    <t xml:space="preserve"> </t>
  </si>
  <si>
    <t>Datum:</t>
  </si>
  <si>
    <t>27. 2. 2019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</si>
  <si>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</si>
  <si>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</si>
  <si>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</si>
  <si>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</si>
  <si>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</si>
  <si>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</si>
  <si>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</si>
  <si>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</si>
  <si>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</si>
  <si>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</si>
  <si>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</si>
  <si>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</si>
  <si>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</si>
  <si>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</si>
  <si>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</si>
  <si>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</si>
  <si>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</si>
  <si>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</si>
  <si>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</si>
  <si>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</si>
  <si>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</si>
  <si>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</si>
  <si>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</si>
  <si>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</si>
  <si>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</si>
  <si>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</si>
  <si>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</si>
  <si>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</si>
  <si>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</si>
  <si>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</si>
  <si>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</si>
  <si>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</si>
  <si>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</si>
  <si>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</si>
  <si>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</si>
  <si>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</si>
  <si>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</si>
  <si>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</si>
  <si>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</si>
  <si>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</si>
  <si>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</si>
  <si>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</si>
  <si>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</si>
  <si>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</si>
  <si>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</si>
  <si>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</si>
  <si>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</si>
  <si>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</si>
  <si>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</si>
  <si>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</si>
  <si>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</si>
  <si>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</si>
  <si>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</si>
  <si>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</si>
  <si>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</si>
  <si>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</si>
  <si>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</si>
  <si>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</si>
  <si>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</si>
  <si>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</si>
  <si>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</si>
  <si>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</si>
  <si>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</si>
  <si>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</si>
  <si>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002 - Vzduchotechnika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</si>
  <si>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</si>
  <si>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</si>
  <si>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</si>
  <si>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</si>
  <si>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</si>
  <si>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</si>
  <si>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</si>
  <si>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771 - Podlahy z dlaždic</t>
  </si>
  <si>
    <t xml:space="preserve">    776 - Podlahy povlakové</t>
  </si>
  <si>
    <t xml:space="preserve">    781 - Dokončovací práce - obklady</t>
  </si>
  <si>
    <t>Elektroinstalace - Elektroinstalace</t>
  </si>
  <si>
    <t xml:space="preserve">    D2 - montáže</t>
  </si>
  <si>
    <t xml:space="preserve">    Elektroinstalace – m - Elektroinstalace – materiál</t>
  </si>
  <si>
    <t>Svítidla - Svítidla</t>
  </si>
  <si>
    <t xml:space="preserve">    D3 - montáže</t>
  </si>
  <si>
    <t xml:space="preserve">    D4 - materiál</t>
  </si>
  <si>
    <t xml:space="preserve">    HZS - HZS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</si>
  <si>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</si>
  <si>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</si>
  <si>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</si>
  <si>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</si>
  <si>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</si>
  <si>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</si>
  <si>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</si>
  <si>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</si>
  <si>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</si>
  <si>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</si>
  <si>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</si>
  <si>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</si>
  <si>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</si>
  <si>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</si>
  <si>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</si>
  <si>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</si>
  <si>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</si>
  <si>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</si>
  <si>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</si>
  <si>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346272266</t>
  </si>
  <si>
    <t>Přizdívka z pórobetonových tvárnic tl 200 mm</t>
  </si>
  <si>
    <t>m2</t>
  </si>
  <si>
    <t>CS ÚRS 2019 01</t>
  </si>
  <si>
    <t>4</t>
  </si>
  <si>
    <t>369555273</t>
  </si>
  <si>
    <t>VV</t>
  </si>
  <si>
    <t>1*1,15</t>
  </si>
  <si>
    <t>6</t>
  </si>
  <si>
    <t>Úpravy povrchů, podlahy a osazování výplní</t>
  </si>
  <si>
    <t>631319181</t>
  </si>
  <si>
    <t>Příplatek k mazanině tl do 80 mm za sklon do 35°</t>
  </si>
  <si>
    <t>m3</t>
  </si>
  <si>
    <t>-132219073</t>
  </si>
  <si>
    <t>6,478*0,07</t>
  </si>
  <si>
    <t>632451214</t>
  </si>
  <si>
    <t>Potěr cementový samonivelační litý C20 tl do 50 mm</t>
  </si>
  <si>
    <t>-1187885625</t>
  </si>
  <si>
    <t>2,78*2,69-1*1</t>
  </si>
  <si>
    <t>632451291</t>
  </si>
  <si>
    <t>Příplatek k cementovému samonivelačnímu litému potěru C20 ZKD 5 mm tloušťky přes 50 mm</t>
  </si>
  <si>
    <t>-299701503</t>
  </si>
  <si>
    <t>6,478*4</t>
  </si>
  <si>
    <t>5</t>
  </si>
  <si>
    <t>644941119</t>
  </si>
  <si>
    <t>Montáž a dodávka instalačních dvířek 800/800</t>
  </si>
  <si>
    <t>kpl</t>
  </si>
  <si>
    <t>-1634629570</t>
  </si>
  <si>
    <t>9</t>
  </si>
  <si>
    <t>Ostatní konstrukce a práce, bourání</t>
  </si>
  <si>
    <t>952901111</t>
  </si>
  <si>
    <t>Vyčištění budov bytové a občanské výstavby při výšce podlaží do 4 m</t>
  </si>
  <si>
    <t>469790731</t>
  </si>
  <si>
    <t>2*2,69+6,478</t>
  </si>
  <si>
    <t>7</t>
  </si>
  <si>
    <t>965042141</t>
  </si>
  <si>
    <t>Bourání podkladů pod dlažby nebo mazanin betonových nebo z litého asfaltu tl do 100 mm pl přes 4 m2</t>
  </si>
  <si>
    <t>-1141420318</t>
  </si>
  <si>
    <t>6,478*0,065</t>
  </si>
  <si>
    <t>8</t>
  </si>
  <si>
    <t>977311112</t>
  </si>
  <si>
    <t>Řezání stávajících betonových mazanin nevyztužených hl do 100 mm</t>
  </si>
  <si>
    <t>m</t>
  </si>
  <si>
    <t>-1190475385</t>
  </si>
  <si>
    <t>(2,78*2+2,69*2)</t>
  </si>
  <si>
    <t>978059541</t>
  </si>
  <si>
    <t>Odsekání a odebrání obkladů stěn z vnitřních obkládaček plochy přes 1 m2</t>
  </si>
  <si>
    <t>-1726149846</t>
  </si>
  <si>
    <t>(2,78*2+2,69*2)*2-0,9*2</t>
  </si>
  <si>
    <t>997</t>
  </si>
  <si>
    <t>Přesun sutě</t>
  </si>
  <si>
    <t>10</t>
  </si>
  <si>
    <t>997013157</t>
  </si>
  <si>
    <t>Vnitrostaveništní doprava suti a vybouraných hmot pro budovy v do 24 m s omezením mechanizace</t>
  </si>
  <si>
    <t>t</t>
  </si>
  <si>
    <t>573585599</t>
  </si>
  <si>
    <t>11</t>
  </si>
  <si>
    <t>997013501</t>
  </si>
  <si>
    <t>Odvoz suti a vybouraných hmot na skládku nebo meziskládku do 1 km se složením</t>
  </si>
  <si>
    <t>-650763385</t>
  </si>
  <si>
    <t>12</t>
  </si>
  <si>
    <t>997013509</t>
  </si>
  <si>
    <t>Příplatek k odvozu suti a vybouraných hmot na skládku ZKD 1 km přes 1 km</t>
  </si>
  <si>
    <t>359528110</t>
  </si>
  <si>
    <t>13</t>
  </si>
  <si>
    <t>997013831</t>
  </si>
  <si>
    <t>Poplatek za uložení stavebního směsného odpadu na skládce (skládkovné)</t>
  </si>
  <si>
    <t>1223878201</t>
  </si>
  <si>
    <t>14</t>
  </si>
  <si>
    <t>997221611</t>
  </si>
  <si>
    <t>Nakládání suti na dopravní prostředky pro vodorovnou dopravu</t>
  </si>
  <si>
    <t>-2095871595</t>
  </si>
  <si>
    <t>998</t>
  </si>
  <si>
    <t>Přesun hmot</t>
  </si>
  <si>
    <t>998011003</t>
  </si>
  <si>
    <t>Přesun hmot pro budovy zděné v do 24 m</t>
  </si>
  <si>
    <t>-781793265</t>
  </si>
  <si>
    <t>PSV</t>
  </si>
  <si>
    <t>Práce a dodávky PSV</t>
  </si>
  <si>
    <t>002</t>
  </si>
  <si>
    <t>Vzduchotechnika</t>
  </si>
  <si>
    <t>16</t>
  </si>
  <si>
    <t>M</t>
  </si>
  <si>
    <t>V001</t>
  </si>
  <si>
    <t>Nástěnný ventilátor se zpětnou klapkou s montáží na stěnu a s doběhem ( ?p= 20 Pa, V=150 m3/h, 20W, 230V)</t>
  </si>
  <si>
    <t>kus</t>
  </si>
  <si>
    <t>242561227</t>
  </si>
  <si>
    <t>17</t>
  </si>
  <si>
    <t>V002</t>
  </si>
  <si>
    <t>Montáž nástěnného ventilátoru</t>
  </si>
  <si>
    <t>-1283023949</t>
  </si>
  <si>
    <t>711</t>
  </si>
  <si>
    <t>Izolace proti vodě, vlhkosti a plynům</t>
  </si>
  <si>
    <t>18</t>
  </si>
  <si>
    <t>711191201</t>
  </si>
  <si>
    <t>Provedení izolace proti zemní vlhkosti hydroizolační stěrkou vodorovné na betonu, 2 vrstvy</t>
  </si>
  <si>
    <t>1201577617</t>
  </si>
  <si>
    <t>19</t>
  </si>
  <si>
    <t>711192202</t>
  </si>
  <si>
    <t>Provedení izolace proti zemní vlhkosti hydroizolační stěrkou svislé na zdivu, 2 vrstvy</t>
  </si>
  <si>
    <t>-416051688</t>
  </si>
  <si>
    <t>2,78*2+2,69*2+(1,78+1*1)*1</t>
  </si>
  <si>
    <t>20</t>
  </si>
  <si>
    <t>11163000</t>
  </si>
  <si>
    <t xml:space="preserve">stěrka hydroizolační </t>
  </si>
  <si>
    <t>kg</t>
  </si>
  <si>
    <t>-1075124241</t>
  </si>
  <si>
    <t>13,72*1,65</t>
  </si>
  <si>
    <t>6,478*1,5</t>
  </si>
  <si>
    <t>Součet</t>
  </si>
  <si>
    <t>711199101</t>
  </si>
  <si>
    <t>Provedení těsnícího pásu do spoje dilatační nebo styčné spáry podlaha - stěna</t>
  </si>
  <si>
    <t>-1499997651</t>
  </si>
  <si>
    <t>2,79*2+2,69*2+0,7*2</t>
  </si>
  <si>
    <t>0,3*6+1*2</t>
  </si>
  <si>
    <t>22</t>
  </si>
  <si>
    <t>28355020</t>
  </si>
  <si>
    <t>páska pružná těsnící hydroizolační š do 85mm</t>
  </si>
  <si>
    <t>540935524</t>
  </si>
  <si>
    <t>23</t>
  </si>
  <si>
    <t>711199102</t>
  </si>
  <si>
    <t>Provedení těsnícího koutu pro vnější nebo vnitřní roh spáry podlaha - stěna</t>
  </si>
  <si>
    <t>322519745</t>
  </si>
  <si>
    <t>24</t>
  </si>
  <si>
    <t>998711103</t>
  </si>
  <si>
    <t>Přesun hmot tonážní pro izolace proti vodě, vlhkosti a plynům v objektech výšky do 60 m</t>
  </si>
  <si>
    <t>-344511961</t>
  </si>
  <si>
    <t>713</t>
  </si>
  <si>
    <t>Izolace tepelné</t>
  </si>
  <si>
    <t>25</t>
  </si>
  <si>
    <t>713121111</t>
  </si>
  <si>
    <t>Montáž izolace tepelné podlah volně kladenými rohožemi, pásy, dílci, deskami 1 vrstva</t>
  </si>
  <si>
    <t>320511061</t>
  </si>
  <si>
    <t>26</t>
  </si>
  <si>
    <t>631414300</t>
  </si>
  <si>
    <t>deska izolační podlahová NOBASIL PTN tl.20/15 mm</t>
  </si>
  <si>
    <t>1547162096</t>
  </si>
  <si>
    <t>6,478*1,1 'Přepočtené koeficientem množství</t>
  </si>
  <si>
    <t>27</t>
  </si>
  <si>
    <t>713121211</t>
  </si>
  <si>
    <t>Montáž izolace tepelné podlah volně kladenými okrajovými pásky</t>
  </si>
  <si>
    <t>-2039684466</t>
  </si>
  <si>
    <t>2,78*2+2,69*2</t>
  </si>
  <si>
    <t>28</t>
  </si>
  <si>
    <t>631402730</t>
  </si>
  <si>
    <t>pásek okrajový ROCKWOOL STEPROCK š 80 mm tl.12 mm</t>
  </si>
  <si>
    <t>954271532</t>
  </si>
  <si>
    <t>10,94*1,1 'Přepočtené koeficientem množství</t>
  </si>
  <si>
    <t>29</t>
  </si>
  <si>
    <t>713191133</t>
  </si>
  <si>
    <t>Montáž izolace tepelné podlah, stropů vrchem nebo střech překrytí fólií s přelepeným spojem</t>
  </si>
  <si>
    <t>576026515</t>
  </si>
  <si>
    <t>30</t>
  </si>
  <si>
    <t>283233140</t>
  </si>
  <si>
    <t>fólie PE FOLDEX PS, tl. 0,2 mm, 2 x 50 m, 100 m2/role</t>
  </si>
  <si>
    <t>-1136334863</t>
  </si>
  <si>
    <t>31</t>
  </si>
  <si>
    <t>998713203</t>
  </si>
  <si>
    <t>Přesun hmot procentní pro izolace tepelné v objektech v do 24 m</t>
  </si>
  <si>
    <t>%</t>
  </si>
  <si>
    <t>410699716</t>
  </si>
  <si>
    <t>721</t>
  </si>
  <si>
    <t>Zdravotechnika - vnitřní kanalizace</t>
  </si>
  <si>
    <t>32</t>
  </si>
  <si>
    <t>721174043</t>
  </si>
  <si>
    <t>Potrubí kanalizační z PP připojovací DN 50</t>
  </si>
  <si>
    <t>-1852663843</t>
  </si>
  <si>
    <t>33</t>
  </si>
  <si>
    <t>721174044</t>
  </si>
  <si>
    <t>Potrubí kanalizační z PP připojovací DN 70</t>
  </si>
  <si>
    <t>1591368060</t>
  </si>
  <si>
    <t>34</t>
  </si>
  <si>
    <t>721174045</t>
  </si>
  <si>
    <t>Potrubí kanalizační z PP připojovací DN 110</t>
  </si>
  <si>
    <t>-1581655493</t>
  </si>
  <si>
    <t>35</t>
  </si>
  <si>
    <t>721194105</t>
  </si>
  <si>
    <t>Vyvedení a upevnění odpadních výpustek DN 50</t>
  </si>
  <si>
    <t>1759559530</t>
  </si>
  <si>
    <t>36</t>
  </si>
  <si>
    <t>721194109</t>
  </si>
  <si>
    <t>Vyvedení a upevnění odpadních výpustek DN 100</t>
  </si>
  <si>
    <t>1086783989</t>
  </si>
  <si>
    <t>37</t>
  </si>
  <si>
    <t>721211401.1</t>
  </si>
  <si>
    <t>Vpusť podlahová s vodorovným odtokem DN 50/95 - vodní hladina a plastová mřížka</t>
  </si>
  <si>
    <t>810563307</t>
  </si>
  <si>
    <t>38</t>
  </si>
  <si>
    <t>721290111</t>
  </si>
  <si>
    <t>Zkouška těsnosti potrubí kanalizace vodou do DN 125</t>
  </si>
  <si>
    <t>1897291214</t>
  </si>
  <si>
    <t>4+4+2</t>
  </si>
  <si>
    <t>39</t>
  </si>
  <si>
    <t>721KX101</t>
  </si>
  <si>
    <t>Podomítková zápachová uzávěrka DN40/50 pro pračky v kombinaci s připojením rozvodu vody (mosazná nástěnka 1/2“ vnitřní závit), připojovacím kolenem, montážní deska, montážní kryt a zátka v balení, krycí</t>
  </si>
  <si>
    <t>2056936424</t>
  </si>
  <si>
    <t>40</t>
  </si>
  <si>
    <t>998721203</t>
  </si>
  <si>
    <t>Přesun hmot procentní pro vnitřní kanalizace v objektech v do 24 m</t>
  </si>
  <si>
    <t>-339539424</t>
  </si>
  <si>
    <t>41</t>
  </si>
  <si>
    <t>998721293</t>
  </si>
  <si>
    <t>Příplatek k přesunu hmot procentní 721 za zvětšený přesun do 500 m</t>
  </si>
  <si>
    <t>1263713692</t>
  </si>
  <si>
    <t>722</t>
  </si>
  <si>
    <t>Zdravotechnika - vnitřní vodovod</t>
  </si>
  <si>
    <t>42</t>
  </si>
  <si>
    <t>722174023</t>
  </si>
  <si>
    <t>Potrubí vodovodní plastové PPR svar polyfuze PN 20 D 25 x 4,2 mm</t>
  </si>
  <si>
    <t>1325059989</t>
  </si>
  <si>
    <t>43</t>
  </si>
  <si>
    <t>722181221</t>
  </si>
  <si>
    <t>Ochrana vodovodního potrubí přilepenými tepelně izolačními trubicemi z PE tl do 10 mm DN do 22 mm</t>
  </si>
  <si>
    <t>2050491105</t>
  </si>
  <si>
    <t>44</t>
  </si>
  <si>
    <t>722181231</t>
  </si>
  <si>
    <t>Ochrana vodovodního potrubí přilepenými tepelně izolačními trubicemi z PE tl do 15 mm DN do 22 mm</t>
  </si>
  <si>
    <t>-970839388</t>
  </si>
  <si>
    <t>45</t>
  </si>
  <si>
    <t>722220151</t>
  </si>
  <si>
    <t>Nástěnka závitová plastová PPR PN 20 DN 16 x G 1/2</t>
  </si>
  <si>
    <t>167308650</t>
  </si>
  <si>
    <t>46</t>
  </si>
  <si>
    <t>722290226</t>
  </si>
  <si>
    <t>Zkouška těsnosti vodovodního potrubí do DN 50</t>
  </si>
  <si>
    <t>-1807611879</t>
  </si>
  <si>
    <t>47</t>
  </si>
  <si>
    <t>998722203</t>
  </si>
  <si>
    <t>Přesun hmot procentní pro vnitřní vodovod v objektech v do 24 m</t>
  </si>
  <si>
    <t>-76670640</t>
  </si>
  <si>
    <t>48</t>
  </si>
  <si>
    <t>998722293</t>
  </si>
  <si>
    <t>Příplatek k přesunu hmot procentní 722 za zvětšený přesun do 500 m</t>
  </si>
  <si>
    <t>1474718740</t>
  </si>
  <si>
    <t>725</t>
  </si>
  <si>
    <t>Zdravotechnika - zařizovací předměty</t>
  </si>
  <si>
    <t>49</t>
  </si>
  <si>
    <t>725110811</t>
  </si>
  <si>
    <t>Demontáž klozetů splachovací s nádrží</t>
  </si>
  <si>
    <t>soubor</t>
  </si>
  <si>
    <t>1289252717</t>
  </si>
  <si>
    <t>50</t>
  </si>
  <si>
    <t>725112022</t>
  </si>
  <si>
    <t>Klozet keramický závěsný na nosné stěny s hlubokým splachováním odpad vodorovný</t>
  </si>
  <si>
    <t>249823939</t>
  </si>
  <si>
    <t>51</t>
  </si>
  <si>
    <t>72511X101</t>
  </si>
  <si>
    <t>Samostatná bidetová sprška s držákem, sprchovou hadicí a ovládací páčkou - materiál: ABS chrom, délka sprchy 11cm, délka hadice 125cm</t>
  </si>
  <si>
    <t>-1246197972</t>
  </si>
  <si>
    <t>52</t>
  </si>
  <si>
    <t>72511X102</t>
  </si>
  <si>
    <t>Umyvadlo keramické připevněné na stěnu šrouby bílé bez krytu na sifon 640 mm x 550 mm hranaté odpovídající požadavkům ZTP</t>
  </si>
  <si>
    <t>16551536</t>
  </si>
  <si>
    <t>53</t>
  </si>
  <si>
    <t>725210821</t>
  </si>
  <si>
    <t>Demontáž umyvadel bez výtokových armatur</t>
  </si>
  <si>
    <t>387302312</t>
  </si>
  <si>
    <t>54</t>
  </si>
  <si>
    <t>725220831</t>
  </si>
  <si>
    <t>Demontáž van litinová rohová</t>
  </si>
  <si>
    <t>-996804425</t>
  </si>
  <si>
    <t>55</t>
  </si>
  <si>
    <t>725245104</t>
  </si>
  <si>
    <t>Zástěna sprchová jednokřídlá do výšky 2000 mm a šířky 1000 mm</t>
  </si>
  <si>
    <t>808454658</t>
  </si>
  <si>
    <t>56</t>
  </si>
  <si>
    <t>725291703</t>
  </si>
  <si>
    <t>Doplňky zařízení koupelen a záchodů smaltované madlo rovné dl 500 mm</t>
  </si>
  <si>
    <t>-810894752</t>
  </si>
  <si>
    <t>57</t>
  </si>
  <si>
    <t>725291706</t>
  </si>
  <si>
    <t>Doplňky zařízení koupelen a záchodů smaltované madlo rovné dl 800 mm</t>
  </si>
  <si>
    <t>1330772442</t>
  </si>
  <si>
    <t>58</t>
  </si>
  <si>
    <t>725291722</t>
  </si>
  <si>
    <t>Doplňky zařízení koupelen a záchodů smaltované madlo krakorcové sklopné dl 834 mm</t>
  </si>
  <si>
    <t>-56019471</t>
  </si>
  <si>
    <t>59</t>
  </si>
  <si>
    <t>72529X</t>
  </si>
  <si>
    <t>Zrcadlo sklopné 400/600 bílé,D+M</t>
  </si>
  <si>
    <t>-1406750430</t>
  </si>
  <si>
    <t>60</t>
  </si>
  <si>
    <t>72529xxx</t>
  </si>
  <si>
    <t>Topný el. žebřík 450/966,D+M</t>
  </si>
  <si>
    <t>kp</t>
  </si>
  <si>
    <t>-1966173628</t>
  </si>
  <si>
    <t>61</t>
  </si>
  <si>
    <t>72529xxxx</t>
  </si>
  <si>
    <t>Sklopné sedátko s opěrnou nohou 440/460/470,D+M</t>
  </si>
  <si>
    <t>-1660729017</t>
  </si>
  <si>
    <t>62</t>
  </si>
  <si>
    <t>725820801</t>
  </si>
  <si>
    <t>Demontáž baterie nástěnné do G 3 / 4</t>
  </si>
  <si>
    <t>731996784</t>
  </si>
  <si>
    <t>63</t>
  </si>
  <si>
    <t>725822611</t>
  </si>
  <si>
    <t>Baterie umyvadlové stojánkové pákové bez výpusti</t>
  </si>
  <si>
    <t>875746430</t>
  </si>
  <si>
    <t>64</t>
  </si>
  <si>
    <t>725840850</t>
  </si>
  <si>
    <t>Demontáž baterie sprch T 954 diferenciální do G 3/4x1</t>
  </si>
  <si>
    <t>938712136</t>
  </si>
  <si>
    <t>65</t>
  </si>
  <si>
    <t>725841311</t>
  </si>
  <si>
    <t>Baterie sprchové nástěnné pákové Vč. Sprch hlvavice</t>
  </si>
  <si>
    <t>-680369792</t>
  </si>
  <si>
    <t>66</t>
  </si>
  <si>
    <t>725850800</t>
  </si>
  <si>
    <t>Demontáž ventilů odpadních T 900 až T 902</t>
  </si>
  <si>
    <t>53301935</t>
  </si>
  <si>
    <t>67</t>
  </si>
  <si>
    <t>725861102</t>
  </si>
  <si>
    <t>Zápachová uzávěrka pro umyvadla DN 40</t>
  </si>
  <si>
    <t>-747715736</t>
  </si>
  <si>
    <t>68</t>
  </si>
  <si>
    <t>725865501</t>
  </si>
  <si>
    <t>Odpadní souprava DN 40/50 se zápachovou uzávěrkou</t>
  </si>
  <si>
    <t>605252263</t>
  </si>
  <si>
    <t>69</t>
  </si>
  <si>
    <t>998725203</t>
  </si>
  <si>
    <t>Přesun hmot procentní pro zařizovací předměty v objektech v do 24 m</t>
  </si>
  <si>
    <t>1153387329</t>
  </si>
  <si>
    <t>726</t>
  </si>
  <si>
    <t>Zdravotechnika - předstěnové instalace</t>
  </si>
  <si>
    <t>70</t>
  </si>
  <si>
    <t>726131041</t>
  </si>
  <si>
    <t>Instalační předstěna - klozet závěsný v 1120 mm s ovládáním zepředu do lehkých stěn s kovovou kcí</t>
  </si>
  <si>
    <t>-1452604724</t>
  </si>
  <si>
    <t>71</t>
  </si>
  <si>
    <t>726191001</t>
  </si>
  <si>
    <t>Zvukoizolační souprava pro klozet</t>
  </si>
  <si>
    <t>-1412049112</t>
  </si>
  <si>
    <t>72</t>
  </si>
  <si>
    <t>726191002</t>
  </si>
  <si>
    <t>Souprava pro předstěnovou montáž</t>
  </si>
  <si>
    <t>-1975535515</t>
  </si>
  <si>
    <t>73</t>
  </si>
  <si>
    <t>998726213</t>
  </si>
  <si>
    <t>Přesun hmot procentní pro instalační prefabrikáty v objektech v do 24 m</t>
  </si>
  <si>
    <t>-1528262291</t>
  </si>
  <si>
    <t>74</t>
  </si>
  <si>
    <t>998726293</t>
  </si>
  <si>
    <t>Příplatek k přesunu hmot procentní 726 za zvětšený přesun do 500 m</t>
  </si>
  <si>
    <t>-1571575807</t>
  </si>
  <si>
    <t>735</t>
  </si>
  <si>
    <t>Ústřední vytápění - otopná tělesa</t>
  </si>
  <si>
    <t>75</t>
  </si>
  <si>
    <t>735164521</t>
  </si>
  <si>
    <t>Montáž otopného tělesa trubkového na stěny výšky tělesa do 1340 mm vč. uchycení</t>
  </si>
  <si>
    <t>313480482</t>
  </si>
  <si>
    <t>76</t>
  </si>
  <si>
    <t>735XOT0100</t>
  </si>
  <si>
    <t>otopné těleso trubkové koupelnové elektrické přímotopné V960mm Š450mm</t>
  </si>
  <si>
    <t>1256414613</t>
  </si>
  <si>
    <t>771</t>
  </si>
  <si>
    <t>Podlahy z dlaždic</t>
  </si>
  <si>
    <t>77</t>
  </si>
  <si>
    <t>771574117</t>
  </si>
  <si>
    <t>Montáž podlah keramických režných hladkých lepených flexibilním lepidlem do 35 ks/m2</t>
  </si>
  <si>
    <t>-433865027</t>
  </si>
  <si>
    <t>78</t>
  </si>
  <si>
    <t>597614081</t>
  </si>
  <si>
    <t>dlaždice keramické protiskluzné</t>
  </si>
  <si>
    <t>-428897629</t>
  </si>
  <si>
    <t>79</t>
  </si>
  <si>
    <t>771591111</t>
  </si>
  <si>
    <t>Podlahy penetrace podkladu</t>
  </si>
  <si>
    <t>-1284394055</t>
  </si>
  <si>
    <t>80</t>
  </si>
  <si>
    <t>771990111</t>
  </si>
  <si>
    <t>Vyrovnání podkladu samonivelační stěrkou tl 4 mm pevnosti 15 Mpa</t>
  </si>
  <si>
    <t>1228391226</t>
  </si>
  <si>
    <t>81</t>
  </si>
  <si>
    <t>998771203</t>
  </si>
  <si>
    <t>Přesun hmot procentní pro podlahy z dlaždic v objektech v do 24 m</t>
  </si>
  <si>
    <t>1221281250</t>
  </si>
  <si>
    <t>776</t>
  </si>
  <si>
    <t>Podlahy povlakové</t>
  </si>
  <si>
    <t>82</t>
  </si>
  <si>
    <t>776201811</t>
  </si>
  <si>
    <t>Demontáž lepených povlakových podlah bez podložky ručně</t>
  </si>
  <si>
    <t>-1650942550</t>
  </si>
  <si>
    <t>83</t>
  </si>
  <si>
    <t>776410811</t>
  </si>
  <si>
    <t>Odstranění soklíků a lišt pryžových nebo plastových</t>
  </si>
  <si>
    <t>1182873654</t>
  </si>
  <si>
    <t>84</t>
  </si>
  <si>
    <t>776991821</t>
  </si>
  <si>
    <t>Odstranění lepidla ručně z podlah</t>
  </si>
  <si>
    <t>442650450</t>
  </si>
  <si>
    <t>781</t>
  </si>
  <si>
    <t>Dokončovací práce - obklady</t>
  </si>
  <si>
    <t>85</t>
  </si>
  <si>
    <t>781474115</t>
  </si>
  <si>
    <t>Montáž obkladů vnitřních keramických hladkých do 25 ks/m2 lepených flexibilním lepidlem</t>
  </si>
  <si>
    <t>202467391</t>
  </si>
  <si>
    <t>86</t>
  </si>
  <si>
    <t>597610000</t>
  </si>
  <si>
    <t>obkládačky keramické</t>
  </si>
  <si>
    <t>-814833092</t>
  </si>
  <si>
    <t>20,08*1,1 'Přepočtené koeficientem množství</t>
  </si>
  <si>
    <t>87</t>
  </si>
  <si>
    <t>781479194</t>
  </si>
  <si>
    <t>Příplatek k montáži obkladů vnitřních keramických hladkých za nerovný povrch</t>
  </si>
  <si>
    <t>1146616425</t>
  </si>
  <si>
    <t>88</t>
  </si>
  <si>
    <t>781494111</t>
  </si>
  <si>
    <t>Plastové profily rohové lepené flexibilním lepidlem</t>
  </si>
  <si>
    <t>1938298159</t>
  </si>
  <si>
    <t>89</t>
  </si>
  <si>
    <t>781494511</t>
  </si>
  <si>
    <t>Plastové profily ukončovací lepené flexibilním lepidlem</t>
  </si>
  <si>
    <t>-1526176076</t>
  </si>
  <si>
    <t>90</t>
  </si>
  <si>
    <t>781495111</t>
  </si>
  <si>
    <t>Penetrace podkladu vnitřních obkladů</t>
  </si>
  <si>
    <t>2010306775</t>
  </si>
  <si>
    <t>91</t>
  </si>
  <si>
    <t>781739194</t>
  </si>
  <si>
    <t>Příplatek k montáži obkladů vnějších z obkladaček cihelných za nerovný povrch</t>
  </si>
  <si>
    <t>CS ÚRS 2017 02</t>
  </si>
  <si>
    <t>-1523828009</t>
  </si>
  <si>
    <t>20,08</t>
  </si>
  <si>
    <t>92</t>
  </si>
  <si>
    <t>998781203</t>
  </si>
  <si>
    <t>Přesun hmot procentní pro obklady keramické v objektech v do 24 m</t>
  </si>
  <si>
    <t>1154638234</t>
  </si>
  <si>
    <t>Elektroinstalace</t>
  </si>
  <si>
    <t>D2</t>
  </si>
  <si>
    <t>montáže</t>
  </si>
  <si>
    <t>93</t>
  </si>
  <si>
    <t>7411</t>
  </si>
  <si>
    <t>Vodič CY4 žl.zel.</t>
  </si>
  <si>
    <t>-1942862813</t>
  </si>
  <si>
    <t>94</t>
  </si>
  <si>
    <t>7412</t>
  </si>
  <si>
    <t>Kabel CYKY 3Ox1,5</t>
  </si>
  <si>
    <t>18791285</t>
  </si>
  <si>
    <t>95</t>
  </si>
  <si>
    <t>7413</t>
  </si>
  <si>
    <t>Kabel CYKY 3Jx1,5</t>
  </si>
  <si>
    <t>131018884</t>
  </si>
  <si>
    <t>96</t>
  </si>
  <si>
    <t>7414</t>
  </si>
  <si>
    <t>Kabel CYKY 3Jx2,5</t>
  </si>
  <si>
    <t>464580522</t>
  </si>
  <si>
    <t>97</t>
  </si>
  <si>
    <t>7415</t>
  </si>
  <si>
    <t>LV 40x40 elektroinstalační profil</t>
  </si>
  <si>
    <t>-1069026719</t>
  </si>
  <si>
    <t>98</t>
  </si>
  <si>
    <t>7416</t>
  </si>
  <si>
    <t>Krabice přístrojová KP68</t>
  </si>
  <si>
    <t>ks</t>
  </si>
  <si>
    <t>238767468</t>
  </si>
  <si>
    <t>99</t>
  </si>
  <si>
    <t>7417</t>
  </si>
  <si>
    <t>Krabice rozvodná KR 68</t>
  </si>
  <si>
    <t>2028388674</t>
  </si>
  <si>
    <t>100</t>
  </si>
  <si>
    <t>7418</t>
  </si>
  <si>
    <t>spínač č.1, bílý, IP20</t>
  </si>
  <si>
    <t>-1839329437</t>
  </si>
  <si>
    <t>101</t>
  </si>
  <si>
    <t>7419</t>
  </si>
  <si>
    <t>spínač č.5, bílý, IP20</t>
  </si>
  <si>
    <t>1934358873</t>
  </si>
  <si>
    <t>102</t>
  </si>
  <si>
    <t>7420</t>
  </si>
  <si>
    <t>zásuvka 230V/16A bílá, IP20</t>
  </si>
  <si>
    <t>-129560602</t>
  </si>
  <si>
    <t>103</t>
  </si>
  <si>
    <t>7421</t>
  </si>
  <si>
    <t>Doplnění stávající rozvaděče 2x2/16A/30mA, 1x1/10A</t>
  </si>
  <si>
    <t>-2038994149</t>
  </si>
  <si>
    <t>Elektroinstalace – m</t>
  </si>
  <si>
    <t>Elektroinstalace – materiál</t>
  </si>
  <si>
    <t>104</t>
  </si>
  <si>
    <t>1399343940</t>
  </si>
  <si>
    <t>105</t>
  </si>
  <si>
    <t>-440091189</t>
  </si>
  <si>
    <t>106</t>
  </si>
  <si>
    <t>840815688</t>
  </si>
  <si>
    <t>107</t>
  </si>
  <si>
    <t>-1187779806</t>
  </si>
  <si>
    <t>108</t>
  </si>
  <si>
    <t>267448396</t>
  </si>
  <si>
    <t>109</t>
  </si>
  <si>
    <t>4649967</t>
  </si>
  <si>
    <t>110</t>
  </si>
  <si>
    <t>-1936580768</t>
  </si>
  <si>
    <t>111</t>
  </si>
  <si>
    <t>-597521627</t>
  </si>
  <si>
    <t>112</t>
  </si>
  <si>
    <t>-642126914</t>
  </si>
  <si>
    <t>113</t>
  </si>
  <si>
    <t>-1961564343</t>
  </si>
  <si>
    <t>114</t>
  </si>
  <si>
    <t>-312738486</t>
  </si>
  <si>
    <t>115</t>
  </si>
  <si>
    <t>Podružný materiál, PPV</t>
  </si>
  <si>
    <t>1836762307</t>
  </si>
  <si>
    <t>Svítidla</t>
  </si>
  <si>
    <t>D3</t>
  </si>
  <si>
    <t>116</t>
  </si>
  <si>
    <t>7421.1</t>
  </si>
  <si>
    <t>Svítidlo LED přiszaené do 20W, IP44, včetně příslušenství</t>
  </si>
  <si>
    <t>475914696</t>
  </si>
  <si>
    <t>117</t>
  </si>
  <si>
    <t>7422</t>
  </si>
  <si>
    <t>Svítidlo LED nástěnné nad umyvadlem do 10W, IP44, včetně příslušenství</t>
  </si>
  <si>
    <t>2082052825</t>
  </si>
  <si>
    <t>D4</t>
  </si>
  <si>
    <t>materiál</t>
  </si>
  <si>
    <t>118</t>
  </si>
  <si>
    <t>201</t>
  </si>
  <si>
    <t>1027368254</t>
  </si>
  <si>
    <t>119</t>
  </si>
  <si>
    <t>202</t>
  </si>
  <si>
    <t>1096470496</t>
  </si>
  <si>
    <t>120</t>
  </si>
  <si>
    <t>203</t>
  </si>
  <si>
    <t>-974246329</t>
  </si>
  <si>
    <t>HZS</t>
  </si>
  <si>
    <t>121</t>
  </si>
  <si>
    <t>7431</t>
  </si>
  <si>
    <t>Demontáže stáv.el.instalace</t>
  </si>
  <si>
    <t>hod</t>
  </si>
  <si>
    <t>-1940452892</t>
  </si>
  <si>
    <t>122</t>
  </si>
  <si>
    <t>7432</t>
  </si>
  <si>
    <t>Koordinace profesí VZT, ZI, ÚT</t>
  </si>
  <si>
    <t>-2126305448</t>
  </si>
  <si>
    <t>123</t>
  </si>
  <si>
    <t>7433</t>
  </si>
  <si>
    <t>Projektová dokumentace skutečného provedení</t>
  </si>
  <si>
    <t>215288085</t>
  </si>
  <si>
    <t>124</t>
  </si>
  <si>
    <t>7434</t>
  </si>
  <si>
    <t>Revize elektroinstalace dle ČSN 33 1500, ČSN 33 2000-6</t>
  </si>
  <si>
    <t>-773333439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</si>
</sst>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Koup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Stavební úpravy koupelny - Vondroušova 1193, byt č. 11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27. 2. 2019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66</v>
      </c>
      <c r="BT54" s="102" t="s">
        <v>67</v>
      </c>
      <c r="BV54" s="102" t="s">
        <v>68</v>
      </c>
      <c r="BW54" s="102" t="s">
        <v>5</v>
      </c>
      <c r="BX54" s="102" t="s">
        <v>69</v>
      </c>
      <c r="CL54" s="102" t="s">
        <v>1</v>
      </c>
    </row>
    <row r="55" spans="1:90" s="5" customFormat="1" ht="27" customHeight="1">
      <c r="A55" s="103" t="s">
        <v>70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'Koup - Stavební úpravy ko...'!J28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71</v>
      </c>
      <c r="AR55" s="110"/>
      <c r="AS55" s="111">
        <v>0</v>
      </c>
      <c r="AT55" s="112">
        <f>ROUND(SUM(AV55:AW55),2)</f>
        <v>0</v>
      </c>
      <c r="AU55" s="113">
        <f>'Koup - Stavební úpravy ko...'!P98</f>
        <v>0</v>
      </c>
      <c r="AV55" s="112">
        <f>'Koup - Stavební úpravy ko...'!J31</f>
        <v>0</v>
      </c>
      <c r="AW55" s="112">
        <f>'Koup - Stavební úpravy ko...'!J32</f>
        <v>0</v>
      </c>
      <c r="AX55" s="112">
        <f>'Koup - Stavební úpravy ko...'!J33</f>
        <v>0</v>
      </c>
      <c r="AY55" s="112">
        <f>'Koup - Stavební úpravy ko...'!J34</f>
        <v>0</v>
      </c>
      <c r="AZ55" s="112">
        <f>'Koup - Stavební úpravy ko...'!F31</f>
        <v>0</v>
      </c>
      <c r="BA55" s="112">
        <f>'Koup - Stavební úpravy ko...'!F32</f>
        <v>0</v>
      </c>
      <c r="BB55" s="112">
        <f>'Koup - Stavební úpravy ko...'!F33</f>
        <v>0</v>
      </c>
      <c r="BC55" s="112">
        <f>'Koup - Stavební úpravy ko...'!F34</f>
        <v>0</v>
      </c>
      <c r="BD55" s="114">
        <f>'Koup - Stavební úpravy ko...'!F35</f>
        <v>0</v>
      </c>
      <c r="BT55" s="115" t="s">
        <v>72</v>
      </c>
      <c r="BU55" s="115" t="s">
        <v>73</v>
      </c>
      <c r="BV55" s="115" t="s">
        <v>68</v>
      </c>
      <c r="BW55" s="115" t="s">
        <v>5</v>
      </c>
      <c r="BX55" s="115" t="s">
        <v>69</v>
      </c>
      <c r="CL55" s="115" t="s">
        <v>1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Koup - Stavební úpravy k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74</v>
      </c>
    </row>
    <row r="4" spans="2:46" ht="24.95" customHeight="1">
      <c r="B4" s="17"/>
      <c r="D4" s="120" t="s">
        <v>75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1" t="s">
        <v>16</v>
      </c>
      <c r="I6" s="122"/>
      <c r="L6" s="40"/>
    </row>
    <row r="7" spans="2:12" s="1" customFormat="1" ht="36.95" customHeight="1">
      <c r="B7" s="40"/>
      <c r="E7" s="123" t="s">
        <v>17</v>
      </c>
      <c r="F7" s="1"/>
      <c r="G7" s="1"/>
      <c r="H7" s="1"/>
      <c r="I7" s="122"/>
      <c r="L7" s="40"/>
    </row>
    <row r="8" spans="2:12" s="1" customFormat="1" ht="12">
      <c r="B8" s="40"/>
      <c r="I8" s="122"/>
      <c r="L8" s="40"/>
    </row>
    <row r="9" spans="2:12" s="1" customFormat="1" ht="12" customHeight="1">
      <c r="B9" s="40"/>
      <c r="D9" s="121" t="s">
        <v>18</v>
      </c>
      <c r="F9" s="14" t="s">
        <v>1</v>
      </c>
      <c r="I9" s="124" t="s">
        <v>19</v>
      </c>
      <c r="J9" s="14" t="s">
        <v>1</v>
      </c>
      <c r="L9" s="40"/>
    </row>
    <row r="10" spans="2:12" s="1" customFormat="1" ht="12" customHeight="1">
      <c r="B10" s="40"/>
      <c r="D10" s="121" t="s">
        <v>20</v>
      </c>
      <c r="F10" s="14" t="s">
        <v>21</v>
      </c>
      <c r="I10" s="124" t="s">
        <v>22</v>
      </c>
      <c r="J10" s="125" t="str">
        <f>'Rekapitulace stavby'!AN8</f>
        <v>27. 2. 2019</v>
      </c>
      <c r="L10" s="40"/>
    </row>
    <row r="11" spans="2:12" s="1" customFormat="1" ht="10.8" customHeight="1">
      <c r="B11" s="40"/>
      <c r="I11" s="122"/>
      <c r="L11" s="40"/>
    </row>
    <row r="12" spans="2:12" s="1" customFormat="1" ht="12" customHeight="1">
      <c r="B12" s="40"/>
      <c r="D12" s="121" t="s">
        <v>24</v>
      </c>
      <c r="I12" s="124" t="s">
        <v>25</v>
      </c>
      <c r="J12" s="14" t="str">
        <f>IF('Rekapitulace stavby'!AN10="","",'Rekapitulace stavby'!AN10)</f>
        <v/>
      </c>
      <c r="L12" s="40"/>
    </row>
    <row r="13" spans="2:12" s="1" customFormat="1" ht="18" customHeight="1">
      <c r="B13" s="40"/>
      <c r="E13" s="14" t="str">
        <f>IF('Rekapitulace stavby'!E11="","",'Rekapitulace stavby'!E11)</f>
        <v xml:space="preserve"> </v>
      </c>
      <c r="I13" s="124" t="s">
        <v>26</v>
      </c>
      <c r="J13" s="14" t="str">
        <f>IF('Rekapitulace stavby'!AN11="","",'Rekapitulace stavby'!AN11)</f>
        <v/>
      </c>
      <c r="L13" s="40"/>
    </row>
    <row r="14" spans="2:12" s="1" customFormat="1" ht="6.95" customHeight="1">
      <c r="B14" s="40"/>
      <c r="I14" s="122"/>
      <c r="L14" s="40"/>
    </row>
    <row r="15" spans="2:12" s="1" customFormat="1" ht="12" customHeight="1">
      <c r="B15" s="40"/>
      <c r="D15" s="121" t="s">
        <v>27</v>
      </c>
      <c r="I15" s="124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4"/>
      <c r="G16" s="14"/>
      <c r="H16" s="14"/>
      <c r="I16" s="124" t="s">
        <v>26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22"/>
      <c r="L17" s="40"/>
    </row>
    <row r="18" spans="2:12" s="1" customFormat="1" ht="12" customHeight="1">
      <c r="B18" s="40"/>
      <c r="D18" s="121" t="s">
        <v>29</v>
      </c>
      <c r="I18" s="124" t="s">
        <v>25</v>
      </c>
      <c r="J18" s="14" t="str">
        <f>IF('Rekapitulace stavby'!AN16="","",'Rekapitulace stavby'!AN16)</f>
        <v/>
      </c>
      <c r="L18" s="40"/>
    </row>
    <row r="19" spans="2:12" s="1" customFormat="1" ht="18" customHeight="1">
      <c r="B19" s="40"/>
      <c r="E19" s="14" t="str">
        <f>IF('Rekapitulace stavby'!E17="","",'Rekapitulace stavby'!E17)</f>
        <v xml:space="preserve"> </v>
      </c>
      <c r="I19" s="124" t="s">
        <v>26</v>
      </c>
      <c r="J19" s="14" t="str">
        <f>IF('Rekapitulace stavby'!AN17="","",'Rekapitulace stavby'!AN17)</f>
        <v/>
      </c>
      <c r="L19" s="40"/>
    </row>
    <row r="20" spans="2:12" s="1" customFormat="1" ht="6.95" customHeight="1">
      <c r="B20" s="40"/>
      <c r="I20" s="122"/>
      <c r="L20" s="40"/>
    </row>
    <row r="21" spans="2:12" s="1" customFormat="1" ht="12" customHeight="1">
      <c r="B21" s="40"/>
      <c r="D21" s="121" t="s">
        <v>31</v>
      </c>
      <c r="I21" s="124" t="s">
        <v>25</v>
      </c>
      <c r="J21" s="14" t="str">
        <f>IF('Rekapitulace stavby'!AN19="","",'Rekapitulace stavby'!AN19)</f>
        <v/>
      </c>
      <c r="L21" s="40"/>
    </row>
    <row r="22" spans="2:12" s="1" customFormat="1" ht="18" customHeight="1">
      <c r="B22" s="40"/>
      <c r="E22" s="14" t="str">
        <f>IF('Rekapitulace stavby'!E20="","",'Rekapitulace stavby'!E20)</f>
        <v xml:space="preserve"> </v>
      </c>
      <c r="I22" s="124" t="s">
        <v>26</v>
      </c>
      <c r="J22" s="14" t="str">
        <f>IF('Rekapitulace stavby'!AN20="","",'Rekapitulace stavby'!AN20)</f>
        <v/>
      </c>
      <c r="L22" s="40"/>
    </row>
    <row r="23" spans="2:12" s="1" customFormat="1" ht="6.95" customHeight="1">
      <c r="B23" s="40"/>
      <c r="I23" s="122"/>
      <c r="L23" s="40"/>
    </row>
    <row r="24" spans="2:12" s="1" customFormat="1" ht="12" customHeight="1">
      <c r="B24" s="40"/>
      <c r="D24" s="121" t="s">
        <v>32</v>
      </c>
      <c r="I24" s="122"/>
      <c r="L24" s="40"/>
    </row>
    <row r="25" spans="2:12" s="6" customFormat="1" ht="16.5" customHeight="1">
      <c r="B25" s="126"/>
      <c r="E25" s="127" t="s">
        <v>1</v>
      </c>
      <c r="F25" s="127"/>
      <c r="G25" s="127"/>
      <c r="H25" s="127"/>
      <c r="I25" s="128"/>
      <c r="L25" s="126"/>
    </row>
    <row r="26" spans="2:12" s="1" customFormat="1" ht="6.95" customHeight="1">
      <c r="B26" s="40"/>
      <c r="I26" s="122"/>
      <c r="L26" s="40"/>
    </row>
    <row r="27" spans="2:12" s="1" customFormat="1" ht="6.95" customHeight="1">
      <c r="B27" s="40"/>
      <c r="D27" s="68"/>
      <c r="E27" s="68"/>
      <c r="F27" s="68"/>
      <c r="G27" s="68"/>
      <c r="H27" s="68"/>
      <c r="I27" s="129"/>
      <c r="J27" s="68"/>
      <c r="K27" s="68"/>
      <c r="L27" s="40"/>
    </row>
    <row r="28" spans="2:12" s="1" customFormat="1" ht="25.4" customHeight="1">
      <c r="B28" s="40"/>
      <c r="D28" s="130" t="s">
        <v>33</v>
      </c>
      <c r="I28" s="122"/>
      <c r="J28" s="131">
        <f>ROUND(J98,2)</f>
        <v>0</v>
      </c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29"/>
      <c r="J29" s="68"/>
      <c r="K29" s="68"/>
      <c r="L29" s="40"/>
    </row>
    <row r="30" spans="2:12" s="1" customFormat="1" ht="14.4" customHeight="1">
      <c r="B30" s="40"/>
      <c r="F30" s="132" t="s">
        <v>35</v>
      </c>
      <c r="I30" s="133" t="s">
        <v>34</v>
      </c>
      <c r="J30" s="132" t="s">
        <v>36</v>
      </c>
      <c r="L30" s="40"/>
    </row>
    <row r="31" spans="2:12" s="1" customFormat="1" ht="14.4" customHeight="1">
      <c r="B31" s="40"/>
      <c r="D31" s="121" t="s">
        <v>37</v>
      </c>
      <c r="E31" s="121" t="s">
        <v>38</v>
      </c>
      <c r="F31" s="134">
        <f>ROUND((SUM(BE98:BE274)),2)</f>
        <v>0</v>
      </c>
      <c r="I31" s="135">
        <v>0.21</v>
      </c>
      <c r="J31" s="134">
        <f>ROUND(((SUM(BE98:BE274))*I31),2)</f>
        <v>0</v>
      </c>
      <c r="L31" s="40"/>
    </row>
    <row r="32" spans="2:12" s="1" customFormat="1" ht="14.4" customHeight="1">
      <c r="B32" s="40"/>
      <c r="E32" s="121" t="s">
        <v>39</v>
      </c>
      <c r="F32" s="134">
        <f>ROUND((SUM(BF98:BF274)),2)</f>
        <v>0</v>
      </c>
      <c r="I32" s="135">
        <v>0.15</v>
      </c>
      <c r="J32" s="134">
        <f>ROUND(((SUM(BF98:BF274))*I32),2)</f>
        <v>0</v>
      </c>
      <c r="L32" s="40"/>
    </row>
    <row r="33" spans="2:12" s="1" customFormat="1" ht="14.4" customHeight="1" hidden="1">
      <c r="B33" s="40"/>
      <c r="E33" s="121" t="s">
        <v>40</v>
      </c>
      <c r="F33" s="134">
        <f>ROUND((SUM(BG98:BG274)),2)</f>
        <v>0</v>
      </c>
      <c r="I33" s="135">
        <v>0.21</v>
      </c>
      <c r="J33" s="134">
        <f>0</f>
        <v>0</v>
      </c>
      <c r="L33" s="40"/>
    </row>
    <row r="34" spans="2:12" s="1" customFormat="1" ht="14.4" customHeight="1" hidden="1">
      <c r="B34" s="40"/>
      <c r="E34" s="121" t="s">
        <v>41</v>
      </c>
      <c r="F34" s="134">
        <f>ROUND((SUM(BH98:BH274)),2)</f>
        <v>0</v>
      </c>
      <c r="I34" s="135">
        <v>0.15</v>
      </c>
      <c r="J34" s="134">
        <f>0</f>
        <v>0</v>
      </c>
      <c r="L34" s="40"/>
    </row>
    <row r="35" spans="2:12" s="1" customFormat="1" ht="14.4" customHeight="1" hidden="1">
      <c r="B35" s="40"/>
      <c r="E35" s="121" t="s">
        <v>42</v>
      </c>
      <c r="F35" s="134">
        <f>ROUND((SUM(BI98:BI274)),2)</f>
        <v>0</v>
      </c>
      <c r="I35" s="135">
        <v>0</v>
      </c>
      <c r="J35" s="134">
        <f>0</f>
        <v>0</v>
      </c>
      <c r="L35" s="40"/>
    </row>
    <row r="36" spans="2:12" s="1" customFormat="1" ht="6.95" customHeight="1">
      <c r="B36" s="40"/>
      <c r="I36" s="122"/>
      <c r="L36" s="40"/>
    </row>
    <row r="37" spans="2:12" s="1" customFormat="1" ht="25.4" customHeight="1">
      <c r="B37" s="40"/>
      <c r="C37" s="136"/>
      <c r="D37" s="137" t="s">
        <v>43</v>
      </c>
      <c r="E37" s="138"/>
      <c r="F37" s="138"/>
      <c r="G37" s="139" t="s">
        <v>44</v>
      </c>
      <c r="H37" s="140" t="s">
        <v>45</v>
      </c>
      <c r="I37" s="141"/>
      <c r="J37" s="142">
        <f>SUM(J28:J35)</f>
        <v>0</v>
      </c>
      <c r="K37" s="143"/>
      <c r="L37" s="40"/>
    </row>
    <row r="38" spans="2:12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0"/>
    </row>
    <row r="42" spans="2:12" s="1" customFormat="1" ht="6.95" customHeight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0"/>
    </row>
    <row r="43" spans="2:12" s="1" customFormat="1" ht="24.95" customHeight="1">
      <c r="B43" s="35"/>
      <c r="C43" s="20" t="s">
        <v>76</v>
      </c>
      <c r="D43" s="36"/>
      <c r="E43" s="36"/>
      <c r="F43" s="36"/>
      <c r="G43" s="36"/>
      <c r="H43" s="36"/>
      <c r="I43" s="122"/>
      <c r="J43" s="36"/>
      <c r="K43" s="36"/>
      <c r="L43" s="40"/>
    </row>
    <row r="44" spans="2:12" s="1" customFormat="1" ht="6.95" customHeight="1">
      <c r="B44" s="35"/>
      <c r="C44" s="36"/>
      <c r="D44" s="36"/>
      <c r="E44" s="36"/>
      <c r="F44" s="36"/>
      <c r="G44" s="36"/>
      <c r="H44" s="36"/>
      <c r="I44" s="122"/>
      <c r="J44" s="36"/>
      <c r="K44" s="36"/>
      <c r="L44" s="40"/>
    </row>
    <row r="45" spans="2:12" s="1" customFormat="1" ht="12" customHeight="1">
      <c r="B45" s="35"/>
      <c r="C45" s="29" t="s">
        <v>16</v>
      </c>
      <c r="D45" s="36"/>
      <c r="E45" s="36"/>
      <c r="F45" s="36"/>
      <c r="G45" s="36"/>
      <c r="H45" s="36"/>
      <c r="I45" s="122"/>
      <c r="J45" s="36"/>
      <c r="K45" s="36"/>
      <c r="L45" s="40"/>
    </row>
    <row r="46" spans="2:12" s="1" customFormat="1" ht="16.5" customHeight="1">
      <c r="B46" s="35"/>
      <c r="C46" s="36"/>
      <c r="D46" s="36"/>
      <c r="E46" s="61" t="str">
        <f>E7</f>
        <v>Stavební úpravy koupelny - Vondroušova 1193, byt č. 11</v>
      </c>
      <c r="F46" s="36"/>
      <c r="G46" s="36"/>
      <c r="H46" s="36"/>
      <c r="I46" s="122"/>
      <c r="J46" s="36"/>
      <c r="K46" s="36"/>
      <c r="L46" s="40"/>
    </row>
    <row r="47" spans="2:12" s="1" customFormat="1" ht="6.95" customHeight="1">
      <c r="B47" s="35"/>
      <c r="C47" s="36"/>
      <c r="D47" s="36"/>
      <c r="E47" s="36"/>
      <c r="F47" s="36"/>
      <c r="G47" s="36"/>
      <c r="H47" s="36"/>
      <c r="I47" s="122"/>
      <c r="J47" s="36"/>
      <c r="K47" s="36"/>
      <c r="L47" s="40"/>
    </row>
    <row r="48" spans="2:12" s="1" customFormat="1" ht="12" customHeight="1">
      <c r="B48" s="35"/>
      <c r="C48" s="29" t="s">
        <v>20</v>
      </c>
      <c r="D48" s="36"/>
      <c r="E48" s="36"/>
      <c r="F48" s="24" t="str">
        <f>F10</f>
        <v xml:space="preserve"> </v>
      </c>
      <c r="G48" s="36"/>
      <c r="H48" s="36"/>
      <c r="I48" s="124" t="s">
        <v>22</v>
      </c>
      <c r="J48" s="64" t="str">
        <f>IF(J10="","",J10)</f>
        <v>27. 2. 2019</v>
      </c>
      <c r="K48" s="36"/>
      <c r="L48" s="40"/>
    </row>
    <row r="49" spans="2:12" s="1" customFormat="1" ht="6.95" customHeight="1">
      <c r="B49" s="35"/>
      <c r="C49" s="36"/>
      <c r="D49" s="36"/>
      <c r="E49" s="36"/>
      <c r="F49" s="36"/>
      <c r="G49" s="36"/>
      <c r="H49" s="36"/>
      <c r="I49" s="122"/>
      <c r="J49" s="36"/>
      <c r="K49" s="36"/>
      <c r="L49" s="40"/>
    </row>
    <row r="50" spans="2:12" s="1" customFormat="1" ht="13.65" customHeight="1">
      <c r="B50" s="35"/>
      <c r="C50" s="29" t="s">
        <v>24</v>
      </c>
      <c r="D50" s="36"/>
      <c r="E50" s="36"/>
      <c r="F50" s="24" t="str">
        <f>E13</f>
        <v xml:space="preserve"> </v>
      </c>
      <c r="G50" s="36"/>
      <c r="H50" s="36"/>
      <c r="I50" s="124" t="s">
        <v>29</v>
      </c>
      <c r="J50" s="33" t="str">
        <f>E19</f>
        <v xml:space="preserve"> </v>
      </c>
      <c r="K50" s="36"/>
      <c r="L50" s="40"/>
    </row>
    <row r="51" spans="2:12" s="1" customFormat="1" ht="13.65" customHeight="1">
      <c r="B51" s="35"/>
      <c r="C51" s="29" t="s">
        <v>27</v>
      </c>
      <c r="D51" s="36"/>
      <c r="E51" s="36"/>
      <c r="F51" s="24" t="str">
        <f>IF(E16="","",E16)</f>
        <v>Vyplň údaj</v>
      </c>
      <c r="G51" s="36"/>
      <c r="H51" s="36"/>
      <c r="I51" s="124" t="s">
        <v>31</v>
      </c>
      <c r="J51" s="33" t="str">
        <f>E22</f>
        <v xml:space="preserve"> </v>
      </c>
      <c r="K51" s="36"/>
      <c r="L51" s="40"/>
    </row>
    <row r="52" spans="2:12" s="1" customFormat="1" ht="10.3" customHeight="1">
      <c r="B52" s="35"/>
      <c r="C52" s="36"/>
      <c r="D52" s="36"/>
      <c r="E52" s="36"/>
      <c r="F52" s="36"/>
      <c r="G52" s="36"/>
      <c r="H52" s="36"/>
      <c r="I52" s="122"/>
      <c r="J52" s="36"/>
      <c r="K52" s="36"/>
      <c r="L52" s="40"/>
    </row>
    <row r="53" spans="2:12" s="1" customFormat="1" ht="29.25" customHeight="1">
      <c r="B53" s="35"/>
      <c r="C53" s="150" t="s">
        <v>77</v>
      </c>
      <c r="D53" s="151"/>
      <c r="E53" s="151"/>
      <c r="F53" s="151"/>
      <c r="G53" s="151"/>
      <c r="H53" s="151"/>
      <c r="I53" s="152"/>
      <c r="J53" s="153" t="s">
        <v>78</v>
      </c>
      <c r="K53" s="151"/>
      <c r="L53" s="40"/>
    </row>
    <row r="54" spans="2:12" s="1" customFormat="1" ht="10.3" customHeight="1">
      <c r="B54" s="35"/>
      <c r="C54" s="36"/>
      <c r="D54" s="36"/>
      <c r="E54" s="36"/>
      <c r="F54" s="36"/>
      <c r="G54" s="36"/>
      <c r="H54" s="36"/>
      <c r="I54" s="122"/>
      <c r="J54" s="36"/>
      <c r="K54" s="36"/>
      <c r="L54" s="40"/>
    </row>
    <row r="55" spans="2:47" s="1" customFormat="1" ht="22.8" customHeight="1">
      <c r="B55" s="35"/>
      <c r="C55" s="154" t="s">
        <v>79</v>
      </c>
      <c r="D55" s="36"/>
      <c r="E55" s="36"/>
      <c r="F55" s="36"/>
      <c r="G55" s="36"/>
      <c r="H55" s="36"/>
      <c r="I55" s="122"/>
      <c r="J55" s="95">
        <f>J98</f>
        <v>0</v>
      </c>
      <c r="K55" s="36"/>
      <c r="L55" s="40"/>
      <c r="AU55" s="14" t="s">
        <v>80</v>
      </c>
    </row>
    <row r="56" spans="2:12" s="7" customFormat="1" ht="24.95" customHeight="1">
      <c r="B56" s="155"/>
      <c r="C56" s="156"/>
      <c r="D56" s="157" t="s">
        <v>81</v>
      </c>
      <c r="E56" s="158"/>
      <c r="F56" s="158"/>
      <c r="G56" s="158"/>
      <c r="H56" s="158"/>
      <c r="I56" s="159"/>
      <c r="J56" s="160">
        <f>J99</f>
        <v>0</v>
      </c>
      <c r="K56" s="156"/>
      <c r="L56" s="161"/>
    </row>
    <row r="57" spans="2:12" s="8" customFormat="1" ht="19.9" customHeight="1">
      <c r="B57" s="162"/>
      <c r="C57" s="163"/>
      <c r="D57" s="164" t="s">
        <v>82</v>
      </c>
      <c r="E57" s="165"/>
      <c r="F57" s="165"/>
      <c r="G57" s="165"/>
      <c r="H57" s="165"/>
      <c r="I57" s="166"/>
      <c r="J57" s="167">
        <f>J100</f>
        <v>0</v>
      </c>
      <c r="K57" s="163"/>
      <c r="L57" s="168"/>
    </row>
    <row r="58" spans="2:12" s="8" customFormat="1" ht="19.9" customHeight="1">
      <c r="B58" s="162"/>
      <c r="C58" s="163"/>
      <c r="D58" s="164" t="s">
        <v>83</v>
      </c>
      <c r="E58" s="165"/>
      <c r="F58" s="165"/>
      <c r="G58" s="165"/>
      <c r="H58" s="165"/>
      <c r="I58" s="166"/>
      <c r="J58" s="167">
        <f>J103</f>
        <v>0</v>
      </c>
      <c r="K58" s="163"/>
      <c r="L58" s="168"/>
    </row>
    <row r="59" spans="2:12" s="8" customFormat="1" ht="19.9" customHeight="1">
      <c r="B59" s="162"/>
      <c r="C59" s="163"/>
      <c r="D59" s="164" t="s">
        <v>84</v>
      </c>
      <c r="E59" s="165"/>
      <c r="F59" s="165"/>
      <c r="G59" s="165"/>
      <c r="H59" s="165"/>
      <c r="I59" s="166"/>
      <c r="J59" s="167">
        <f>J111</f>
        <v>0</v>
      </c>
      <c r="K59" s="163"/>
      <c r="L59" s="168"/>
    </row>
    <row r="60" spans="2:12" s="8" customFormat="1" ht="19.9" customHeight="1">
      <c r="B60" s="162"/>
      <c r="C60" s="163"/>
      <c r="D60" s="164" t="s">
        <v>85</v>
      </c>
      <c r="E60" s="165"/>
      <c r="F60" s="165"/>
      <c r="G60" s="165"/>
      <c r="H60" s="165"/>
      <c r="I60" s="166"/>
      <c r="J60" s="167">
        <f>J120</f>
        <v>0</v>
      </c>
      <c r="K60" s="163"/>
      <c r="L60" s="168"/>
    </row>
    <row r="61" spans="2:12" s="8" customFormat="1" ht="19.9" customHeight="1">
      <c r="B61" s="162"/>
      <c r="C61" s="163"/>
      <c r="D61" s="164" t="s">
        <v>86</v>
      </c>
      <c r="E61" s="165"/>
      <c r="F61" s="165"/>
      <c r="G61" s="165"/>
      <c r="H61" s="165"/>
      <c r="I61" s="166"/>
      <c r="J61" s="167">
        <f>J126</f>
        <v>0</v>
      </c>
      <c r="K61" s="163"/>
      <c r="L61" s="168"/>
    </row>
    <row r="62" spans="2:12" s="7" customFormat="1" ht="24.95" customHeight="1">
      <c r="B62" s="155"/>
      <c r="C62" s="156"/>
      <c r="D62" s="157" t="s">
        <v>87</v>
      </c>
      <c r="E62" s="158"/>
      <c r="F62" s="158"/>
      <c r="G62" s="158"/>
      <c r="H62" s="158"/>
      <c r="I62" s="159"/>
      <c r="J62" s="160">
        <f>J128</f>
        <v>0</v>
      </c>
      <c r="K62" s="156"/>
      <c r="L62" s="161"/>
    </row>
    <row r="63" spans="2:12" s="8" customFormat="1" ht="19.9" customHeight="1">
      <c r="B63" s="162"/>
      <c r="C63" s="163"/>
      <c r="D63" s="164" t="s">
        <v>88</v>
      </c>
      <c r="E63" s="165"/>
      <c r="F63" s="165"/>
      <c r="G63" s="165"/>
      <c r="H63" s="165"/>
      <c r="I63" s="166"/>
      <c r="J63" s="167">
        <f>J129</f>
        <v>0</v>
      </c>
      <c r="K63" s="163"/>
      <c r="L63" s="168"/>
    </row>
    <row r="64" spans="2:12" s="8" customFormat="1" ht="19.9" customHeight="1">
      <c r="B64" s="162"/>
      <c r="C64" s="163"/>
      <c r="D64" s="164" t="s">
        <v>89</v>
      </c>
      <c r="E64" s="165"/>
      <c r="F64" s="165"/>
      <c r="G64" s="165"/>
      <c r="H64" s="165"/>
      <c r="I64" s="166"/>
      <c r="J64" s="167">
        <f>J132</f>
        <v>0</v>
      </c>
      <c r="K64" s="163"/>
      <c r="L64" s="168"/>
    </row>
    <row r="65" spans="2:12" s="8" customFormat="1" ht="19.9" customHeight="1">
      <c r="B65" s="162"/>
      <c r="C65" s="163"/>
      <c r="D65" s="164" t="s">
        <v>90</v>
      </c>
      <c r="E65" s="165"/>
      <c r="F65" s="165"/>
      <c r="G65" s="165"/>
      <c r="H65" s="165"/>
      <c r="I65" s="166"/>
      <c r="J65" s="167">
        <f>J148</f>
        <v>0</v>
      </c>
      <c r="K65" s="163"/>
      <c r="L65" s="168"/>
    </row>
    <row r="66" spans="2:12" s="8" customFormat="1" ht="19.9" customHeight="1">
      <c r="B66" s="162"/>
      <c r="C66" s="163"/>
      <c r="D66" s="164" t="s">
        <v>91</v>
      </c>
      <c r="E66" s="165"/>
      <c r="F66" s="165"/>
      <c r="G66" s="165"/>
      <c r="H66" s="165"/>
      <c r="I66" s="166"/>
      <c r="J66" s="167">
        <f>J160</f>
        <v>0</v>
      </c>
      <c r="K66" s="163"/>
      <c r="L66" s="168"/>
    </row>
    <row r="67" spans="2:12" s="8" customFormat="1" ht="19.9" customHeight="1">
      <c r="B67" s="162"/>
      <c r="C67" s="163"/>
      <c r="D67" s="164" t="s">
        <v>92</v>
      </c>
      <c r="E67" s="165"/>
      <c r="F67" s="165"/>
      <c r="G67" s="165"/>
      <c r="H67" s="165"/>
      <c r="I67" s="166"/>
      <c r="J67" s="167">
        <f>J173</f>
        <v>0</v>
      </c>
      <c r="K67" s="163"/>
      <c r="L67" s="168"/>
    </row>
    <row r="68" spans="2:12" s="8" customFormat="1" ht="19.9" customHeight="1">
      <c r="B68" s="162"/>
      <c r="C68" s="163"/>
      <c r="D68" s="164" t="s">
        <v>93</v>
      </c>
      <c r="E68" s="165"/>
      <c r="F68" s="165"/>
      <c r="G68" s="165"/>
      <c r="H68" s="165"/>
      <c r="I68" s="166"/>
      <c r="J68" s="167">
        <f>J181</f>
        <v>0</v>
      </c>
      <c r="K68" s="163"/>
      <c r="L68" s="168"/>
    </row>
    <row r="69" spans="2:12" s="8" customFormat="1" ht="19.9" customHeight="1">
      <c r="B69" s="162"/>
      <c r="C69" s="163"/>
      <c r="D69" s="164" t="s">
        <v>94</v>
      </c>
      <c r="E69" s="165"/>
      <c r="F69" s="165"/>
      <c r="G69" s="165"/>
      <c r="H69" s="165"/>
      <c r="I69" s="166"/>
      <c r="J69" s="167">
        <f>J203</f>
        <v>0</v>
      </c>
      <c r="K69" s="163"/>
      <c r="L69" s="168"/>
    </row>
    <row r="70" spans="2:12" s="8" customFormat="1" ht="19.9" customHeight="1">
      <c r="B70" s="162"/>
      <c r="C70" s="163"/>
      <c r="D70" s="164" t="s">
        <v>95</v>
      </c>
      <c r="E70" s="165"/>
      <c r="F70" s="165"/>
      <c r="G70" s="165"/>
      <c r="H70" s="165"/>
      <c r="I70" s="166"/>
      <c r="J70" s="167">
        <f>J209</f>
        <v>0</v>
      </c>
      <c r="K70" s="163"/>
      <c r="L70" s="168"/>
    </row>
    <row r="71" spans="2:12" s="8" customFormat="1" ht="19.9" customHeight="1">
      <c r="B71" s="162"/>
      <c r="C71" s="163"/>
      <c r="D71" s="164" t="s">
        <v>96</v>
      </c>
      <c r="E71" s="165"/>
      <c r="F71" s="165"/>
      <c r="G71" s="165"/>
      <c r="H71" s="165"/>
      <c r="I71" s="166"/>
      <c r="J71" s="167">
        <f>J212</f>
        <v>0</v>
      </c>
      <c r="K71" s="163"/>
      <c r="L71" s="168"/>
    </row>
    <row r="72" spans="2:12" s="8" customFormat="1" ht="19.9" customHeight="1">
      <c r="B72" s="162"/>
      <c r="C72" s="163"/>
      <c r="D72" s="164" t="s">
        <v>97</v>
      </c>
      <c r="E72" s="165"/>
      <c r="F72" s="165"/>
      <c r="G72" s="165"/>
      <c r="H72" s="165"/>
      <c r="I72" s="166"/>
      <c r="J72" s="167">
        <f>J219</f>
        <v>0</v>
      </c>
      <c r="K72" s="163"/>
      <c r="L72" s="168"/>
    </row>
    <row r="73" spans="2:12" s="8" customFormat="1" ht="19.9" customHeight="1">
      <c r="B73" s="162"/>
      <c r="C73" s="163"/>
      <c r="D73" s="164" t="s">
        <v>98</v>
      </c>
      <c r="E73" s="165"/>
      <c r="F73" s="165"/>
      <c r="G73" s="165"/>
      <c r="H73" s="165"/>
      <c r="I73" s="166"/>
      <c r="J73" s="167">
        <f>J224</f>
        <v>0</v>
      </c>
      <c r="K73" s="163"/>
      <c r="L73" s="168"/>
    </row>
    <row r="74" spans="2:12" s="7" customFormat="1" ht="24.95" customHeight="1">
      <c r="B74" s="155"/>
      <c r="C74" s="156"/>
      <c r="D74" s="157" t="s">
        <v>99</v>
      </c>
      <c r="E74" s="158"/>
      <c r="F74" s="158"/>
      <c r="G74" s="158"/>
      <c r="H74" s="158"/>
      <c r="I74" s="159"/>
      <c r="J74" s="160">
        <f>J236</f>
        <v>0</v>
      </c>
      <c r="K74" s="156"/>
      <c r="L74" s="161"/>
    </row>
    <row r="75" spans="2:12" s="8" customFormat="1" ht="19.9" customHeight="1">
      <c r="B75" s="162"/>
      <c r="C75" s="163"/>
      <c r="D75" s="164" t="s">
        <v>100</v>
      </c>
      <c r="E75" s="165"/>
      <c r="F75" s="165"/>
      <c r="G75" s="165"/>
      <c r="H75" s="165"/>
      <c r="I75" s="166"/>
      <c r="J75" s="167">
        <f>J237</f>
        <v>0</v>
      </c>
      <c r="K75" s="163"/>
      <c r="L75" s="168"/>
    </row>
    <row r="76" spans="2:12" s="8" customFormat="1" ht="19.9" customHeight="1">
      <c r="B76" s="162"/>
      <c r="C76" s="163"/>
      <c r="D76" s="164" t="s">
        <v>101</v>
      </c>
      <c r="E76" s="165"/>
      <c r="F76" s="165"/>
      <c r="G76" s="165"/>
      <c r="H76" s="165"/>
      <c r="I76" s="166"/>
      <c r="J76" s="167">
        <f>J249</f>
        <v>0</v>
      </c>
      <c r="K76" s="163"/>
      <c r="L76" s="168"/>
    </row>
    <row r="77" spans="2:12" s="7" customFormat="1" ht="24.95" customHeight="1">
      <c r="B77" s="155"/>
      <c r="C77" s="156"/>
      <c r="D77" s="157" t="s">
        <v>102</v>
      </c>
      <c r="E77" s="158"/>
      <c r="F77" s="158"/>
      <c r="G77" s="158"/>
      <c r="H77" s="158"/>
      <c r="I77" s="159"/>
      <c r="J77" s="160">
        <f>J262</f>
        <v>0</v>
      </c>
      <c r="K77" s="156"/>
      <c r="L77" s="161"/>
    </row>
    <row r="78" spans="2:12" s="8" customFormat="1" ht="19.9" customHeight="1">
      <c r="B78" s="162"/>
      <c r="C78" s="163"/>
      <c r="D78" s="164" t="s">
        <v>103</v>
      </c>
      <c r="E78" s="165"/>
      <c r="F78" s="165"/>
      <c r="G78" s="165"/>
      <c r="H78" s="165"/>
      <c r="I78" s="166"/>
      <c r="J78" s="167">
        <f>J263</f>
        <v>0</v>
      </c>
      <c r="K78" s="163"/>
      <c r="L78" s="168"/>
    </row>
    <row r="79" spans="2:12" s="8" customFormat="1" ht="19.9" customHeight="1">
      <c r="B79" s="162"/>
      <c r="C79" s="163"/>
      <c r="D79" s="164" t="s">
        <v>104</v>
      </c>
      <c r="E79" s="165"/>
      <c r="F79" s="165"/>
      <c r="G79" s="165"/>
      <c r="H79" s="165"/>
      <c r="I79" s="166"/>
      <c r="J79" s="167">
        <f>J266</f>
        <v>0</v>
      </c>
      <c r="K79" s="163"/>
      <c r="L79" s="168"/>
    </row>
    <row r="80" spans="2:12" s="8" customFormat="1" ht="19.9" customHeight="1">
      <c r="B80" s="162"/>
      <c r="C80" s="163"/>
      <c r="D80" s="164" t="s">
        <v>105</v>
      </c>
      <c r="E80" s="165"/>
      <c r="F80" s="165"/>
      <c r="G80" s="165"/>
      <c r="H80" s="165"/>
      <c r="I80" s="166"/>
      <c r="J80" s="167">
        <f>J270</f>
        <v>0</v>
      </c>
      <c r="K80" s="163"/>
      <c r="L80" s="168"/>
    </row>
    <row r="81" spans="2:12" s="1" customFormat="1" ht="21.8" customHeight="1">
      <c r="B81" s="35"/>
      <c r="C81" s="36"/>
      <c r="D81" s="36"/>
      <c r="E81" s="36"/>
      <c r="F81" s="36"/>
      <c r="G81" s="36"/>
      <c r="H81" s="36"/>
      <c r="I81" s="122"/>
      <c r="J81" s="36"/>
      <c r="K81" s="36"/>
      <c r="L81" s="40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46"/>
      <c r="J82" s="55"/>
      <c r="K82" s="55"/>
      <c r="L82" s="40"/>
    </row>
    <row r="86" spans="2:12" s="1" customFormat="1" ht="6.95" customHeight="1">
      <c r="B86" s="56"/>
      <c r="C86" s="57"/>
      <c r="D86" s="57"/>
      <c r="E86" s="57"/>
      <c r="F86" s="57"/>
      <c r="G86" s="57"/>
      <c r="H86" s="57"/>
      <c r="I86" s="149"/>
      <c r="J86" s="57"/>
      <c r="K86" s="57"/>
      <c r="L86" s="40"/>
    </row>
    <row r="87" spans="2:12" s="1" customFormat="1" ht="24.95" customHeight="1">
      <c r="B87" s="35"/>
      <c r="C87" s="20" t="s">
        <v>106</v>
      </c>
      <c r="D87" s="36"/>
      <c r="E87" s="36"/>
      <c r="F87" s="36"/>
      <c r="G87" s="36"/>
      <c r="H87" s="36"/>
      <c r="I87" s="122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40"/>
    </row>
    <row r="89" spans="2:12" s="1" customFormat="1" ht="12" customHeight="1">
      <c r="B89" s="35"/>
      <c r="C89" s="29" t="s">
        <v>16</v>
      </c>
      <c r="D89" s="36"/>
      <c r="E89" s="36"/>
      <c r="F89" s="36"/>
      <c r="G89" s="36"/>
      <c r="H89" s="36"/>
      <c r="I89" s="122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E7</f>
        <v>Stavební úpravy koupelny - Vondroušova 1193, byt č. 11</v>
      </c>
      <c r="F90" s="36"/>
      <c r="G90" s="36"/>
      <c r="H90" s="36"/>
      <c r="I90" s="122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2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F10</f>
        <v xml:space="preserve"> </v>
      </c>
      <c r="G92" s="36"/>
      <c r="H92" s="36"/>
      <c r="I92" s="124" t="s">
        <v>22</v>
      </c>
      <c r="J92" s="64" t="str">
        <f>IF(J10="","",J10)</f>
        <v>27. 2. 2019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E13</f>
        <v xml:space="preserve"> </v>
      </c>
      <c r="G94" s="36"/>
      <c r="H94" s="36"/>
      <c r="I94" s="124" t="s">
        <v>29</v>
      </c>
      <c r="J94" s="33" t="str">
        <f>E19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IF(E16="","",E16)</f>
        <v>Vyplň údaj</v>
      </c>
      <c r="G95" s="36"/>
      <c r="H95" s="36"/>
      <c r="I95" s="124" t="s">
        <v>31</v>
      </c>
      <c r="J95" s="33" t="str">
        <f>E22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2"/>
      <c r="J96" s="36"/>
      <c r="K96" s="36"/>
      <c r="L96" s="40"/>
    </row>
    <row r="97" spans="2:20" s="9" customFormat="1" ht="29.25" customHeight="1">
      <c r="B97" s="169"/>
      <c r="C97" s="170" t="s">
        <v>107</v>
      </c>
      <c r="D97" s="171" t="s">
        <v>52</v>
      </c>
      <c r="E97" s="171" t="s">
        <v>48</v>
      </c>
      <c r="F97" s="171" t="s">
        <v>49</v>
      </c>
      <c r="G97" s="171" t="s">
        <v>108</v>
      </c>
      <c r="H97" s="171" t="s">
        <v>109</v>
      </c>
      <c r="I97" s="172" t="s">
        <v>110</v>
      </c>
      <c r="J97" s="173" t="s">
        <v>78</v>
      </c>
      <c r="K97" s="174" t="s">
        <v>111</v>
      </c>
      <c r="L97" s="175"/>
      <c r="M97" s="85" t="s">
        <v>1</v>
      </c>
      <c r="N97" s="86" t="s">
        <v>37</v>
      </c>
      <c r="O97" s="86" t="s">
        <v>112</v>
      </c>
      <c r="P97" s="86" t="s">
        <v>113</v>
      </c>
      <c r="Q97" s="86" t="s">
        <v>114</v>
      </c>
      <c r="R97" s="86" t="s">
        <v>115</v>
      </c>
      <c r="S97" s="86" t="s">
        <v>116</v>
      </c>
      <c r="T97" s="87" t="s">
        <v>117</v>
      </c>
    </row>
    <row r="98" spans="2:63" s="1" customFormat="1" ht="22.8" customHeight="1">
      <c r="B98" s="35"/>
      <c r="C98" s="92" t="s">
        <v>118</v>
      </c>
      <c r="D98" s="36"/>
      <c r="E98" s="36"/>
      <c r="F98" s="36"/>
      <c r="G98" s="36"/>
      <c r="H98" s="36"/>
      <c r="I98" s="122"/>
      <c r="J98" s="176">
        <f>BK98</f>
        <v>0</v>
      </c>
      <c r="K98" s="36"/>
      <c r="L98" s="40"/>
      <c r="M98" s="88"/>
      <c r="N98" s="89"/>
      <c r="O98" s="89"/>
      <c r="P98" s="177">
        <f>P99+P128+P236+P262</f>
        <v>0</v>
      </c>
      <c r="Q98" s="89"/>
      <c r="R98" s="177">
        <f>R99+R128+R236+R262</f>
        <v>1.3688375999999998</v>
      </c>
      <c r="S98" s="89"/>
      <c r="T98" s="178">
        <f>T99+T128+T236+T262</f>
        <v>0</v>
      </c>
      <c r="AT98" s="14" t="s">
        <v>66</v>
      </c>
      <c r="AU98" s="14" t="s">
        <v>80</v>
      </c>
      <c r="BK98" s="179">
        <f>BK99+BK128+BK236+BK262</f>
        <v>0</v>
      </c>
    </row>
    <row r="99" spans="2:63" s="10" customFormat="1" ht="25.9" customHeight="1">
      <c r="B99" s="180"/>
      <c r="C99" s="181"/>
      <c r="D99" s="182" t="s">
        <v>66</v>
      </c>
      <c r="E99" s="183" t="s">
        <v>119</v>
      </c>
      <c r="F99" s="183" t="s">
        <v>120</v>
      </c>
      <c r="G99" s="181"/>
      <c r="H99" s="181"/>
      <c r="I99" s="184"/>
      <c r="J99" s="185">
        <f>BK99</f>
        <v>0</v>
      </c>
      <c r="K99" s="181"/>
      <c r="L99" s="186"/>
      <c r="M99" s="187"/>
      <c r="N99" s="188"/>
      <c r="O99" s="188"/>
      <c r="P99" s="189">
        <f>P100+P103+P111+P120+P126</f>
        <v>0</v>
      </c>
      <c r="Q99" s="188"/>
      <c r="R99" s="189">
        <f>R100+R103+R111+R120+R126</f>
        <v>1.1748729999999998</v>
      </c>
      <c r="S99" s="188"/>
      <c r="T99" s="190">
        <f>T100+T103+T111+T120+T126</f>
        <v>0</v>
      </c>
      <c r="AR99" s="191" t="s">
        <v>72</v>
      </c>
      <c r="AT99" s="192" t="s">
        <v>66</v>
      </c>
      <c r="AU99" s="192" t="s">
        <v>67</v>
      </c>
      <c r="AY99" s="191" t="s">
        <v>121</v>
      </c>
      <c r="BK99" s="193">
        <f>BK100+BK103+BK111+BK120+BK126</f>
        <v>0</v>
      </c>
    </row>
    <row r="100" spans="2:63" s="10" customFormat="1" ht="22.8" customHeight="1">
      <c r="B100" s="180"/>
      <c r="C100" s="181"/>
      <c r="D100" s="182" t="s">
        <v>66</v>
      </c>
      <c r="E100" s="194" t="s">
        <v>122</v>
      </c>
      <c r="F100" s="194" t="s">
        <v>123</v>
      </c>
      <c r="G100" s="181"/>
      <c r="H100" s="181"/>
      <c r="I100" s="184"/>
      <c r="J100" s="195">
        <f>BK100</f>
        <v>0</v>
      </c>
      <c r="K100" s="181"/>
      <c r="L100" s="186"/>
      <c r="M100" s="187"/>
      <c r="N100" s="188"/>
      <c r="O100" s="188"/>
      <c r="P100" s="189">
        <f>SUM(P101:P102)</f>
        <v>0</v>
      </c>
      <c r="Q100" s="188"/>
      <c r="R100" s="189">
        <f>SUM(R101:R102)</f>
        <v>0.17726099999999997</v>
      </c>
      <c r="S100" s="188"/>
      <c r="T100" s="190">
        <f>SUM(T101:T102)</f>
        <v>0</v>
      </c>
      <c r="AR100" s="191" t="s">
        <v>72</v>
      </c>
      <c r="AT100" s="192" t="s">
        <v>66</v>
      </c>
      <c r="AU100" s="192" t="s">
        <v>72</v>
      </c>
      <c r="AY100" s="191" t="s">
        <v>121</v>
      </c>
      <c r="BK100" s="193">
        <f>SUM(BK101:BK102)</f>
        <v>0</v>
      </c>
    </row>
    <row r="101" spans="2:65" s="1" customFormat="1" ht="16.5" customHeight="1">
      <c r="B101" s="35"/>
      <c r="C101" s="196" t="s">
        <v>72</v>
      </c>
      <c r="D101" s="196" t="s">
        <v>124</v>
      </c>
      <c r="E101" s="197" t="s">
        <v>125</v>
      </c>
      <c r="F101" s="198" t="s">
        <v>126</v>
      </c>
      <c r="G101" s="199" t="s">
        <v>127</v>
      </c>
      <c r="H101" s="200">
        <v>1.15</v>
      </c>
      <c r="I101" s="201"/>
      <c r="J101" s="202">
        <f>ROUND(I101*H101,2)</f>
        <v>0</v>
      </c>
      <c r="K101" s="198" t="s">
        <v>128</v>
      </c>
      <c r="L101" s="40"/>
      <c r="M101" s="203" t="s">
        <v>1</v>
      </c>
      <c r="N101" s="204" t="s">
        <v>39</v>
      </c>
      <c r="O101" s="76"/>
      <c r="P101" s="205">
        <f>O101*H101</f>
        <v>0</v>
      </c>
      <c r="Q101" s="205">
        <v>0.15414</v>
      </c>
      <c r="R101" s="205">
        <f>Q101*H101</f>
        <v>0.17726099999999997</v>
      </c>
      <c r="S101" s="205">
        <v>0</v>
      </c>
      <c r="T101" s="206">
        <f>S101*H101</f>
        <v>0</v>
      </c>
      <c r="AR101" s="14" t="s">
        <v>129</v>
      </c>
      <c r="AT101" s="14" t="s">
        <v>124</v>
      </c>
      <c r="AU101" s="14" t="s">
        <v>74</v>
      </c>
      <c r="AY101" s="14" t="s">
        <v>121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4" t="s">
        <v>74</v>
      </c>
      <c r="BK101" s="207">
        <f>ROUND(I101*H101,2)</f>
        <v>0</v>
      </c>
      <c r="BL101" s="14" t="s">
        <v>129</v>
      </c>
      <c r="BM101" s="14" t="s">
        <v>130</v>
      </c>
    </row>
    <row r="102" spans="2:51" s="11" customFormat="1" ht="12">
      <c r="B102" s="208"/>
      <c r="C102" s="209"/>
      <c r="D102" s="210" t="s">
        <v>131</v>
      </c>
      <c r="E102" s="211" t="s">
        <v>1</v>
      </c>
      <c r="F102" s="212" t="s">
        <v>132</v>
      </c>
      <c r="G102" s="209"/>
      <c r="H102" s="213">
        <v>1.15</v>
      </c>
      <c r="I102" s="214"/>
      <c r="J102" s="209"/>
      <c r="K102" s="209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131</v>
      </c>
      <c r="AU102" s="219" t="s">
        <v>74</v>
      </c>
      <c r="AV102" s="11" t="s">
        <v>74</v>
      </c>
      <c r="AW102" s="11" t="s">
        <v>30</v>
      </c>
      <c r="AX102" s="11" t="s">
        <v>72</v>
      </c>
      <c r="AY102" s="219" t="s">
        <v>121</v>
      </c>
    </row>
    <row r="103" spans="2:63" s="10" customFormat="1" ht="22.8" customHeight="1">
      <c r="B103" s="180"/>
      <c r="C103" s="181"/>
      <c r="D103" s="182" t="s">
        <v>66</v>
      </c>
      <c r="E103" s="194" t="s">
        <v>133</v>
      </c>
      <c r="F103" s="194" t="s">
        <v>134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SUM(P104:P110)</f>
        <v>0</v>
      </c>
      <c r="Q103" s="188"/>
      <c r="R103" s="189">
        <f>SUM(R104:R110)</f>
        <v>0.9976119999999999</v>
      </c>
      <c r="S103" s="188"/>
      <c r="T103" s="190">
        <f>SUM(T104:T110)</f>
        <v>0</v>
      </c>
      <c r="AR103" s="191" t="s">
        <v>72</v>
      </c>
      <c r="AT103" s="192" t="s">
        <v>66</v>
      </c>
      <c r="AU103" s="192" t="s">
        <v>72</v>
      </c>
      <c r="AY103" s="191" t="s">
        <v>121</v>
      </c>
      <c r="BK103" s="193">
        <f>SUM(BK104:BK110)</f>
        <v>0</v>
      </c>
    </row>
    <row r="104" spans="2:65" s="1" customFormat="1" ht="16.5" customHeight="1">
      <c r="B104" s="35"/>
      <c r="C104" s="196" t="s">
        <v>74</v>
      </c>
      <c r="D104" s="196" t="s">
        <v>124</v>
      </c>
      <c r="E104" s="197" t="s">
        <v>135</v>
      </c>
      <c r="F104" s="198" t="s">
        <v>136</v>
      </c>
      <c r="G104" s="199" t="s">
        <v>137</v>
      </c>
      <c r="H104" s="200">
        <v>0.453</v>
      </c>
      <c r="I104" s="201"/>
      <c r="J104" s="202">
        <f>ROUND(I104*H104,2)</f>
        <v>0</v>
      </c>
      <c r="K104" s="198" t="s">
        <v>128</v>
      </c>
      <c r="L104" s="40"/>
      <c r="M104" s="203" t="s">
        <v>1</v>
      </c>
      <c r="N104" s="204" t="s">
        <v>39</v>
      </c>
      <c r="O104" s="7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4" t="s">
        <v>129</v>
      </c>
      <c r="AT104" s="14" t="s">
        <v>124</v>
      </c>
      <c r="AU104" s="14" t="s">
        <v>74</v>
      </c>
      <c r="AY104" s="14" t="s">
        <v>121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4" t="s">
        <v>74</v>
      </c>
      <c r="BK104" s="207">
        <f>ROUND(I104*H104,2)</f>
        <v>0</v>
      </c>
      <c r="BL104" s="14" t="s">
        <v>129</v>
      </c>
      <c r="BM104" s="14" t="s">
        <v>138</v>
      </c>
    </row>
    <row r="105" spans="2:51" s="11" customFormat="1" ht="12">
      <c r="B105" s="208"/>
      <c r="C105" s="209"/>
      <c r="D105" s="210" t="s">
        <v>131</v>
      </c>
      <c r="E105" s="211" t="s">
        <v>1</v>
      </c>
      <c r="F105" s="212" t="s">
        <v>139</v>
      </c>
      <c r="G105" s="209"/>
      <c r="H105" s="213">
        <v>0.453</v>
      </c>
      <c r="I105" s="214"/>
      <c r="J105" s="209"/>
      <c r="K105" s="209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131</v>
      </c>
      <c r="AU105" s="219" t="s">
        <v>74</v>
      </c>
      <c r="AV105" s="11" t="s">
        <v>74</v>
      </c>
      <c r="AW105" s="11" t="s">
        <v>30</v>
      </c>
      <c r="AX105" s="11" t="s">
        <v>72</v>
      </c>
      <c r="AY105" s="219" t="s">
        <v>121</v>
      </c>
    </row>
    <row r="106" spans="2:65" s="1" customFormat="1" ht="16.5" customHeight="1">
      <c r="B106" s="35"/>
      <c r="C106" s="196" t="s">
        <v>122</v>
      </c>
      <c r="D106" s="196" t="s">
        <v>124</v>
      </c>
      <c r="E106" s="197" t="s">
        <v>140</v>
      </c>
      <c r="F106" s="198" t="s">
        <v>141</v>
      </c>
      <c r="G106" s="199" t="s">
        <v>127</v>
      </c>
      <c r="H106" s="200">
        <v>6.478</v>
      </c>
      <c r="I106" s="201"/>
      <c r="J106" s="202">
        <f>ROUND(I106*H106,2)</f>
        <v>0</v>
      </c>
      <c r="K106" s="198" t="s">
        <v>128</v>
      </c>
      <c r="L106" s="40"/>
      <c r="M106" s="203" t="s">
        <v>1</v>
      </c>
      <c r="N106" s="204" t="s">
        <v>39</v>
      </c>
      <c r="O106" s="76"/>
      <c r="P106" s="205">
        <f>O106*H106</f>
        <v>0</v>
      </c>
      <c r="Q106" s="205">
        <v>0.11</v>
      </c>
      <c r="R106" s="205">
        <f>Q106*H106</f>
        <v>0.71258</v>
      </c>
      <c r="S106" s="205">
        <v>0</v>
      </c>
      <c r="T106" s="206">
        <f>S106*H106</f>
        <v>0</v>
      </c>
      <c r="AR106" s="14" t="s">
        <v>129</v>
      </c>
      <c r="AT106" s="14" t="s">
        <v>124</v>
      </c>
      <c r="AU106" s="14" t="s">
        <v>74</v>
      </c>
      <c r="AY106" s="14" t="s">
        <v>121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4" t="s">
        <v>74</v>
      </c>
      <c r="BK106" s="207">
        <f>ROUND(I106*H106,2)</f>
        <v>0</v>
      </c>
      <c r="BL106" s="14" t="s">
        <v>129</v>
      </c>
      <c r="BM106" s="14" t="s">
        <v>142</v>
      </c>
    </row>
    <row r="107" spans="2:51" s="11" customFormat="1" ht="12">
      <c r="B107" s="208"/>
      <c r="C107" s="209"/>
      <c r="D107" s="210" t="s">
        <v>131</v>
      </c>
      <c r="E107" s="211" t="s">
        <v>1</v>
      </c>
      <c r="F107" s="212" t="s">
        <v>143</v>
      </c>
      <c r="G107" s="209"/>
      <c r="H107" s="213">
        <v>6.478</v>
      </c>
      <c r="I107" s="214"/>
      <c r="J107" s="209"/>
      <c r="K107" s="209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131</v>
      </c>
      <c r="AU107" s="219" t="s">
        <v>74</v>
      </c>
      <c r="AV107" s="11" t="s">
        <v>74</v>
      </c>
      <c r="AW107" s="11" t="s">
        <v>30</v>
      </c>
      <c r="AX107" s="11" t="s">
        <v>72</v>
      </c>
      <c r="AY107" s="219" t="s">
        <v>121</v>
      </c>
    </row>
    <row r="108" spans="2:65" s="1" customFormat="1" ht="16.5" customHeight="1">
      <c r="B108" s="35"/>
      <c r="C108" s="196" t="s">
        <v>129</v>
      </c>
      <c r="D108" s="196" t="s">
        <v>124</v>
      </c>
      <c r="E108" s="197" t="s">
        <v>144</v>
      </c>
      <c r="F108" s="198" t="s">
        <v>145</v>
      </c>
      <c r="G108" s="199" t="s">
        <v>127</v>
      </c>
      <c r="H108" s="200">
        <v>25.912</v>
      </c>
      <c r="I108" s="201"/>
      <c r="J108" s="202">
        <f>ROUND(I108*H108,2)</f>
        <v>0</v>
      </c>
      <c r="K108" s="198" t="s">
        <v>128</v>
      </c>
      <c r="L108" s="40"/>
      <c r="M108" s="203" t="s">
        <v>1</v>
      </c>
      <c r="N108" s="204" t="s">
        <v>39</v>
      </c>
      <c r="O108" s="76"/>
      <c r="P108" s="205">
        <f>O108*H108</f>
        <v>0</v>
      </c>
      <c r="Q108" s="205">
        <v>0.011</v>
      </c>
      <c r="R108" s="205">
        <f>Q108*H108</f>
        <v>0.28503199999999995</v>
      </c>
      <c r="S108" s="205">
        <v>0</v>
      </c>
      <c r="T108" s="206">
        <f>S108*H108</f>
        <v>0</v>
      </c>
      <c r="AR108" s="14" t="s">
        <v>129</v>
      </c>
      <c r="AT108" s="14" t="s">
        <v>124</v>
      </c>
      <c r="AU108" s="14" t="s">
        <v>74</v>
      </c>
      <c r="AY108" s="14" t="s">
        <v>121</v>
      </c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14" t="s">
        <v>74</v>
      </c>
      <c r="BK108" s="207">
        <f>ROUND(I108*H108,2)</f>
        <v>0</v>
      </c>
      <c r="BL108" s="14" t="s">
        <v>129</v>
      </c>
      <c r="BM108" s="14" t="s">
        <v>146</v>
      </c>
    </row>
    <row r="109" spans="2:51" s="11" customFormat="1" ht="12">
      <c r="B109" s="208"/>
      <c r="C109" s="209"/>
      <c r="D109" s="210" t="s">
        <v>131</v>
      </c>
      <c r="E109" s="211" t="s">
        <v>1</v>
      </c>
      <c r="F109" s="212" t="s">
        <v>147</v>
      </c>
      <c r="G109" s="209"/>
      <c r="H109" s="213">
        <v>25.912</v>
      </c>
      <c r="I109" s="214"/>
      <c r="J109" s="209"/>
      <c r="K109" s="209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131</v>
      </c>
      <c r="AU109" s="219" t="s">
        <v>74</v>
      </c>
      <c r="AV109" s="11" t="s">
        <v>74</v>
      </c>
      <c r="AW109" s="11" t="s">
        <v>30</v>
      </c>
      <c r="AX109" s="11" t="s">
        <v>72</v>
      </c>
      <c r="AY109" s="219" t="s">
        <v>121</v>
      </c>
    </row>
    <row r="110" spans="2:65" s="1" customFormat="1" ht="16.5" customHeight="1">
      <c r="B110" s="35"/>
      <c r="C110" s="196" t="s">
        <v>148</v>
      </c>
      <c r="D110" s="196" t="s">
        <v>124</v>
      </c>
      <c r="E110" s="197" t="s">
        <v>149</v>
      </c>
      <c r="F110" s="198" t="s">
        <v>150</v>
      </c>
      <c r="G110" s="199" t="s">
        <v>151</v>
      </c>
      <c r="H110" s="200">
        <v>1</v>
      </c>
      <c r="I110" s="201"/>
      <c r="J110" s="202">
        <f>ROUND(I110*H110,2)</f>
        <v>0</v>
      </c>
      <c r="K110" s="198" t="s">
        <v>1</v>
      </c>
      <c r="L110" s="40"/>
      <c r="M110" s="203" t="s">
        <v>1</v>
      </c>
      <c r="N110" s="204" t="s">
        <v>39</v>
      </c>
      <c r="O110" s="7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AR110" s="14" t="s">
        <v>129</v>
      </c>
      <c r="AT110" s="14" t="s">
        <v>124</v>
      </c>
      <c r="AU110" s="14" t="s">
        <v>74</v>
      </c>
      <c r="AY110" s="14" t="s">
        <v>121</v>
      </c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14" t="s">
        <v>74</v>
      </c>
      <c r="BK110" s="207">
        <f>ROUND(I110*H110,2)</f>
        <v>0</v>
      </c>
      <c r="BL110" s="14" t="s">
        <v>129</v>
      </c>
      <c r="BM110" s="14" t="s">
        <v>152</v>
      </c>
    </row>
    <row r="111" spans="2:63" s="10" customFormat="1" ht="22.8" customHeight="1">
      <c r="B111" s="180"/>
      <c r="C111" s="181"/>
      <c r="D111" s="182" t="s">
        <v>66</v>
      </c>
      <c r="E111" s="194" t="s">
        <v>153</v>
      </c>
      <c r="F111" s="194" t="s">
        <v>154</v>
      </c>
      <c r="G111" s="181"/>
      <c r="H111" s="181"/>
      <c r="I111" s="184"/>
      <c r="J111" s="195">
        <f>BK111</f>
        <v>0</v>
      </c>
      <c r="K111" s="181"/>
      <c r="L111" s="186"/>
      <c r="M111" s="187"/>
      <c r="N111" s="188"/>
      <c r="O111" s="188"/>
      <c r="P111" s="189">
        <f>SUM(P112:P119)</f>
        <v>0</v>
      </c>
      <c r="Q111" s="188"/>
      <c r="R111" s="189">
        <f>SUM(R112:R119)</f>
        <v>0</v>
      </c>
      <c r="S111" s="188"/>
      <c r="T111" s="190">
        <f>SUM(T112:T119)</f>
        <v>0</v>
      </c>
      <c r="AR111" s="191" t="s">
        <v>72</v>
      </c>
      <c r="AT111" s="192" t="s">
        <v>66</v>
      </c>
      <c r="AU111" s="192" t="s">
        <v>72</v>
      </c>
      <c r="AY111" s="191" t="s">
        <v>121</v>
      </c>
      <c r="BK111" s="193">
        <f>SUM(BK112:BK119)</f>
        <v>0</v>
      </c>
    </row>
    <row r="112" spans="2:65" s="1" customFormat="1" ht="16.5" customHeight="1">
      <c r="B112" s="35"/>
      <c r="C112" s="196" t="s">
        <v>133</v>
      </c>
      <c r="D112" s="196" t="s">
        <v>124</v>
      </c>
      <c r="E112" s="197" t="s">
        <v>155</v>
      </c>
      <c r="F112" s="198" t="s">
        <v>156</v>
      </c>
      <c r="G112" s="199" t="s">
        <v>127</v>
      </c>
      <c r="H112" s="200">
        <v>11.858</v>
      </c>
      <c r="I112" s="201"/>
      <c r="J112" s="202">
        <f>ROUND(I112*H112,2)</f>
        <v>0</v>
      </c>
      <c r="K112" s="198" t="s">
        <v>1</v>
      </c>
      <c r="L112" s="40"/>
      <c r="M112" s="203" t="s">
        <v>1</v>
      </c>
      <c r="N112" s="204" t="s">
        <v>39</v>
      </c>
      <c r="O112" s="7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4" t="s">
        <v>129</v>
      </c>
      <c r="AT112" s="14" t="s">
        <v>124</v>
      </c>
      <c r="AU112" s="14" t="s">
        <v>74</v>
      </c>
      <c r="AY112" s="14" t="s">
        <v>121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4" t="s">
        <v>74</v>
      </c>
      <c r="BK112" s="207">
        <f>ROUND(I112*H112,2)</f>
        <v>0</v>
      </c>
      <c r="BL112" s="14" t="s">
        <v>129</v>
      </c>
      <c r="BM112" s="14" t="s">
        <v>157</v>
      </c>
    </row>
    <row r="113" spans="2:51" s="11" customFormat="1" ht="12">
      <c r="B113" s="208"/>
      <c r="C113" s="209"/>
      <c r="D113" s="210" t="s">
        <v>131</v>
      </c>
      <c r="E113" s="211" t="s">
        <v>1</v>
      </c>
      <c r="F113" s="212" t="s">
        <v>158</v>
      </c>
      <c r="G113" s="209"/>
      <c r="H113" s="213">
        <v>11.858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131</v>
      </c>
      <c r="AU113" s="219" t="s">
        <v>74</v>
      </c>
      <c r="AV113" s="11" t="s">
        <v>74</v>
      </c>
      <c r="AW113" s="11" t="s">
        <v>30</v>
      </c>
      <c r="AX113" s="11" t="s">
        <v>72</v>
      </c>
      <c r="AY113" s="219" t="s">
        <v>121</v>
      </c>
    </row>
    <row r="114" spans="2:65" s="1" customFormat="1" ht="16.5" customHeight="1">
      <c r="B114" s="35"/>
      <c r="C114" s="196" t="s">
        <v>159</v>
      </c>
      <c r="D114" s="196" t="s">
        <v>124</v>
      </c>
      <c r="E114" s="197" t="s">
        <v>160</v>
      </c>
      <c r="F114" s="198" t="s">
        <v>161</v>
      </c>
      <c r="G114" s="199" t="s">
        <v>137</v>
      </c>
      <c r="H114" s="200">
        <v>0.421</v>
      </c>
      <c r="I114" s="201"/>
      <c r="J114" s="202">
        <f>ROUND(I114*H114,2)</f>
        <v>0</v>
      </c>
      <c r="K114" s="198" t="s">
        <v>1</v>
      </c>
      <c r="L114" s="40"/>
      <c r="M114" s="203" t="s">
        <v>1</v>
      </c>
      <c r="N114" s="204" t="s">
        <v>39</v>
      </c>
      <c r="O114" s="7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4" t="s">
        <v>129</v>
      </c>
      <c r="AT114" s="14" t="s">
        <v>124</v>
      </c>
      <c r="AU114" s="14" t="s">
        <v>74</v>
      </c>
      <c r="AY114" s="14" t="s">
        <v>121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4" t="s">
        <v>74</v>
      </c>
      <c r="BK114" s="207">
        <f>ROUND(I114*H114,2)</f>
        <v>0</v>
      </c>
      <c r="BL114" s="14" t="s">
        <v>129</v>
      </c>
      <c r="BM114" s="14" t="s">
        <v>162</v>
      </c>
    </row>
    <row r="115" spans="2:51" s="11" customFormat="1" ht="12">
      <c r="B115" s="208"/>
      <c r="C115" s="209"/>
      <c r="D115" s="210" t="s">
        <v>131</v>
      </c>
      <c r="E115" s="211" t="s">
        <v>1</v>
      </c>
      <c r="F115" s="212" t="s">
        <v>163</v>
      </c>
      <c r="G115" s="209"/>
      <c r="H115" s="213">
        <v>0.421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131</v>
      </c>
      <c r="AU115" s="219" t="s">
        <v>74</v>
      </c>
      <c r="AV115" s="11" t="s">
        <v>74</v>
      </c>
      <c r="AW115" s="11" t="s">
        <v>30</v>
      </c>
      <c r="AX115" s="11" t="s">
        <v>72</v>
      </c>
      <c r="AY115" s="219" t="s">
        <v>121</v>
      </c>
    </row>
    <row r="116" spans="2:65" s="1" customFormat="1" ht="16.5" customHeight="1">
      <c r="B116" s="35"/>
      <c r="C116" s="196" t="s">
        <v>164</v>
      </c>
      <c r="D116" s="196" t="s">
        <v>124</v>
      </c>
      <c r="E116" s="197" t="s">
        <v>165</v>
      </c>
      <c r="F116" s="198" t="s">
        <v>166</v>
      </c>
      <c r="G116" s="199" t="s">
        <v>167</v>
      </c>
      <c r="H116" s="200">
        <v>10.94</v>
      </c>
      <c r="I116" s="201"/>
      <c r="J116" s="202">
        <f>ROUND(I116*H116,2)</f>
        <v>0</v>
      </c>
      <c r="K116" s="198" t="s">
        <v>128</v>
      </c>
      <c r="L116" s="40"/>
      <c r="M116" s="203" t="s">
        <v>1</v>
      </c>
      <c r="N116" s="204" t="s">
        <v>39</v>
      </c>
      <c r="O116" s="7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4" t="s">
        <v>129</v>
      </c>
      <c r="AT116" s="14" t="s">
        <v>124</v>
      </c>
      <c r="AU116" s="14" t="s">
        <v>74</v>
      </c>
      <c r="AY116" s="14" t="s">
        <v>121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4" t="s">
        <v>74</v>
      </c>
      <c r="BK116" s="207">
        <f>ROUND(I116*H116,2)</f>
        <v>0</v>
      </c>
      <c r="BL116" s="14" t="s">
        <v>129</v>
      </c>
      <c r="BM116" s="14" t="s">
        <v>168</v>
      </c>
    </row>
    <row r="117" spans="2:51" s="11" customFormat="1" ht="12">
      <c r="B117" s="208"/>
      <c r="C117" s="209"/>
      <c r="D117" s="210" t="s">
        <v>131</v>
      </c>
      <c r="E117" s="211" t="s">
        <v>1</v>
      </c>
      <c r="F117" s="212" t="s">
        <v>169</v>
      </c>
      <c r="G117" s="209"/>
      <c r="H117" s="213">
        <v>10.94</v>
      </c>
      <c r="I117" s="214"/>
      <c r="J117" s="209"/>
      <c r="K117" s="209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131</v>
      </c>
      <c r="AU117" s="219" t="s">
        <v>74</v>
      </c>
      <c r="AV117" s="11" t="s">
        <v>74</v>
      </c>
      <c r="AW117" s="11" t="s">
        <v>30</v>
      </c>
      <c r="AX117" s="11" t="s">
        <v>72</v>
      </c>
      <c r="AY117" s="219" t="s">
        <v>121</v>
      </c>
    </row>
    <row r="118" spans="2:65" s="1" customFormat="1" ht="16.5" customHeight="1">
      <c r="B118" s="35"/>
      <c r="C118" s="196" t="s">
        <v>153</v>
      </c>
      <c r="D118" s="196" t="s">
        <v>124</v>
      </c>
      <c r="E118" s="197" t="s">
        <v>170</v>
      </c>
      <c r="F118" s="198" t="s">
        <v>171</v>
      </c>
      <c r="G118" s="199" t="s">
        <v>127</v>
      </c>
      <c r="H118" s="200">
        <v>20.08</v>
      </c>
      <c r="I118" s="201"/>
      <c r="J118" s="202">
        <f>ROUND(I118*H118,2)</f>
        <v>0</v>
      </c>
      <c r="K118" s="198" t="s">
        <v>1</v>
      </c>
      <c r="L118" s="40"/>
      <c r="M118" s="203" t="s">
        <v>1</v>
      </c>
      <c r="N118" s="204" t="s">
        <v>39</v>
      </c>
      <c r="O118" s="7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AR118" s="14" t="s">
        <v>129</v>
      </c>
      <c r="AT118" s="14" t="s">
        <v>124</v>
      </c>
      <c r="AU118" s="14" t="s">
        <v>74</v>
      </c>
      <c r="AY118" s="14" t="s">
        <v>121</v>
      </c>
      <c r="BE118" s="207">
        <f>IF(N118="základní",J118,0)</f>
        <v>0</v>
      </c>
      <c r="BF118" s="207">
        <f>IF(N118="snížená",J118,0)</f>
        <v>0</v>
      </c>
      <c r="BG118" s="207">
        <f>IF(N118="zákl. přenesená",J118,0)</f>
        <v>0</v>
      </c>
      <c r="BH118" s="207">
        <f>IF(N118="sníž. přenesená",J118,0)</f>
        <v>0</v>
      </c>
      <c r="BI118" s="207">
        <f>IF(N118="nulová",J118,0)</f>
        <v>0</v>
      </c>
      <c r="BJ118" s="14" t="s">
        <v>74</v>
      </c>
      <c r="BK118" s="207">
        <f>ROUND(I118*H118,2)</f>
        <v>0</v>
      </c>
      <c r="BL118" s="14" t="s">
        <v>129</v>
      </c>
      <c r="BM118" s="14" t="s">
        <v>172</v>
      </c>
    </row>
    <row r="119" spans="2:51" s="11" customFormat="1" ht="12">
      <c r="B119" s="208"/>
      <c r="C119" s="209"/>
      <c r="D119" s="210" t="s">
        <v>131</v>
      </c>
      <c r="E119" s="211" t="s">
        <v>1</v>
      </c>
      <c r="F119" s="212" t="s">
        <v>173</v>
      </c>
      <c r="G119" s="209"/>
      <c r="H119" s="213">
        <v>20.08</v>
      </c>
      <c r="I119" s="214"/>
      <c r="J119" s="209"/>
      <c r="K119" s="209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131</v>
      </c>
      <c r="AU119" s="219" t="s">
        <v>74</v>
      </c>
      <c r="AV119" s="11" t="s">
        <v>74</v>
      </c>
      <c r="AW119" s="11" t="s">
        <v>30</v>
      </c>
      <c r="AX119" s="11" t="s">
        <v>72</v>
      </c>
      <c r="AY119" s="219" t="s">
        <v>121</v>
      </c>
    </row>
    <row r="120" spans="2:63" s="10" customFormat="1" ht="22.8" customHeight="1">
      <c r="B120" s="180"/>
      <c r="C120" s="181"/>
      <c r="D120" s="182" t="s">
        <v>66</v>
      </c>
      <c r="E120" s="194" t="s">
        <v>174</v>
      </c>
      <c r="F120" s="194" t="s">
        <v>175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SUM(P121:P125)</f>
        <v>0</v>
      </c>
      <c r="Q120" s="188"/>
      <c r="R120" s="189">
        <f>SUM(R121:R125)</f>
        <v>0</v>
      </c>
      <c r="S120" s="188"/>
      <c r="T120" s="190">
        <f>SUM(T121:T125)</f>
        <v>0</v>
      </c>
      <c r="AR120" s="191" t="s">
        <v>72</v>
      </c>
      <c r="AT120" s="192" t="s">
        <v>66</v>
      </c>
      <c r="AU120" s="192" t="s">
        <v>72</v>
      </c>
      <c r="AY120" s="191" t="s">
        <v>121</v>
      </c>
      <c r="BK120" s="193">
        <f>SUM(BK121:BK125)</f>
        <v>0</v>
      </c>
    </row>
    <row r="121" spans="2:65" s="1" customFormat="1" ht="16.5" customHeight="1">
      <c r="B121" s="35"/>
      <c r="C121" s="196" t="s">
        <v>176</v>
      </c>
      <c r="D121" s="196" t="s">
        <v>124</v>
      </c>
      <c r="E121" s="197" t="s">
        <v>177</v>
      </c>
      <c r="F121" s="198" t="s">
        <v>178</v>
      </c>
      <c r="G121" s="199" t="s">
        <v>179</v>
      </c>
      <c r="H121" s="200">
        <v>4.142</v>
      </c>
      <c r="I121" s="201"/>
      <c r="J121" s="202">
        <f>ROUND(I121*H121,2)</f>
        <v>0</v>
      </c>
      <c r="K121" s="198" t="s">
        <v>1</v>
      </c>
      <c r="L121" s="40"/>
      <c r="M121" s="203" t="s">
        <v>1</v>
      </c>
      <c r="N121" s="204" t="s">
        <v>39</v>
      </c>
      <c r="O121" s="7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AR121" s="14" t="s">
        <v>129</v>
      </c>
      <c r="AT121" s="14" t="s">
        <v>124</v>
      </c>
      <c r="AU121" s="14" t="s">
        <v>74</v>
      </c>
      <c r="AY121" s="14" t="s">
        <v>121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4" t="s">
        <v>74</v>
      </c>
      <c r="BK121" s="207">
        <f>ROUND(I121*H121,2)</f>
        <v>0</v>
      </c>
      <c r="BL121" s="14" t="s">
        <v>129</v>
      </c>
      <c r="BM121" s="14" t="s">
        <v>180</v>
      </c>
    </row>
    <row r="122" spans="2:65" s="1" customFormat="1" ht="16.5" customHeight="1">
      <c r="B122" s="35"/>
      <c r="C122" s="196" t="s">
        <v>181</v>
      </c>
      <c r="D122" s="196" t="s">
        <v>124</v>
      </c>
      <c r="E122" s="197" t="s">
        <v>182</v>
      </c>
      <c r="F122" s="198" t="s">
        <v>183</v>
      </c>
      <c r="G122" s="199" t="s">
        <v>179</v>
      </c>
      <c r="H122" s="200">
        <v>4.142</v>
      </c>
      <c r="I122" s="201"/>
      <c r="J122" s="202">
        <f>ROUND(I122*H122,2)</f>
        <v>0</v>
      </c>
      <c r="K122" s="198" t="s">
        <v>1</v>
      </c>
      <c r="L122" s="40"/>
      <c r="M122" s="203" t="s">
        <v>1</v>
      </c>
      <c r="N122" s="204" t="s">
        <v>39</v>
      </c>
      <c r="O122" s="7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AR122" s="14" t="s">
        <v>129</v>
      </c>
      <c r="AT122" s="14" t="s">
        <v>124</v>
      </c>
      <c r="AU122" s="14" t="s">
        <v>74</v>
      </c>
      <c r="AY122" s="14" t="s">
        <v>121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4" t="s">
        <v>74</v>
      </c>
      <c r="BK122" s="207">
        <f>ROUND(I122*H122,2)</f>
        <v>0</v>
      </c>
      <c r="BL122" s="14" t="s">
        <v>129</v>
      </c>
      <c r="BM122" s="14" t="s">
        <v>184</v>
      </c>
    </row>
    <row r="123" spans="2:65" s="1" customFormat="1" ht="16.5" customHeight="1">
      <c r="B123" s="35"/>
      <c r="C123" s="196" t="s">
        <v>185</v>
      </c>
      <c r="D123" s="196" t="s">
        <v>124</v>
      </c>
      <c r="E123" s="197" t="s">
        <v>186</v>
      </c>
      <c r="F123" s="198" t="s">
        <v>187</v>
      </c>
      <c r="G123" s="199" t="s">
        <v>179</v>
      </c>
      <c r="H123" s="200">
        <v>78.698</v>
      </c>
      <c r="I123" s="201"/>
      <c r="J123" s="202">
        <f>ROUND(I123*H123,2)</f>
        <v>0</v>
      </c>
      <c r="K123" s="198" t="s">
        <v>1</v>
      </c>
      <c r="L123" s="40"/>
      <c r="M123" s="203" t="s">
        <v>1</v>
      </c>
      <c r="N123" s="204" t="s">
        <v>39</v>
      </c>
      <c r="O123" s="7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AR123" s="14" t="s">
        <v>129</v>
      </c>
      <c r="AT123" s="14" t="s">
        <v>124</v>
      </c>
      <c r="AU123" s="14" t="s">
        <v>74</v>
      </c>
      <c r="AY123" s="14" t="s">
        <v>121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4" t="s">
        <v>74</v>
      </c>
      <c r="BK123" s="207">
        <f>ROUND(I123*H123,2)</f>
        <v>0</v>
      </c>
      <c r="BL123" s="14" t="s">
        <v>129</v>
      </c>
      <c r="BM123" s="14" t="s">
        <v>188</v>
      </c>
    </row>
    <row r="124" spans="2:65" s="1" customFormat="1" ht="16.5" customHeight="1">
      <c r="B124" s="35"/>
      <c r="C124" s="196" t="s">
        <v>189</v>
      </c>
      <c r="D124" s="196" t="s">
        <v>124</v>
      </c>
      <c r="E124" s="197" t="s">
        <v>190</v>
      </c>
      <c r="F124" s="198" t="s">
        <v>191</v>
      </c>
      <c r="G124" s="199" t="s">
        <v>179</v>
      </c>
      <c r="H124" s="200">
        <v>4.142</v>
      </c>
      <c r="I124" s="201"/>
      <c r="J124" s="202">
        <f>ROUND(I124*H124,2)</f>
        <v>0</v>
      </c>
      <c r="K124" s="198" t="s">
        <v>1</v>
      </c>
      <c r="L124" s="40"/>
      <c r="M124" s="203" t="s">
        <v>1</v>
      </c>
      <c r="N124" s="204" t="s">
        <v>39</v>
      </c>
      <c r="O124" s="76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AR124" s="14" t="s">
        <v>129</v>
      </c>
      <c r="AT124" s="14" t="s">
        <v>124</v>
      </c>
      <c r="AU124" s="14" t="s">
        <v>74</v>
      </c>
      <c r="AY124" s="14" t="s">
        <v>121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4" t="s">
        <v>74</v>
      </c>
      <c r="BK124" s="207">
        <f>ROUND(I124*H124,2)</f>
        <v>0</v>
      </c>
      <c r="BL124" s="14" t="s">
        <v>129</v>
      </c>
      <c r="BM124" s="14" t="s">
        <v>192</v>
      </c>
    </row>
    <row r="125" spans="2:65" s="1" customFormat="1" ht="16.5" customHeight="1">
      <c r="B125" s="35"/>
      <c r="C125" s="196" t="s">
        <v>193</v>
      </c>
      <c r="D125" s="196" t="s">
        <v>124</v>
      </c>
      <c r="E125" s="197" t="s">
        <v>194</v>
      </c>
      <c r="F125" s="198" t="s">
        <v>195</v>
      </c>
      <c r="G125" s="199" t="s">
        <v>179</v>
      </c>
      <c r="H125" s="200">
        <v>4.142</v>
      </c>
      <c r="I125" s="201"/>
      <c r="J125" s="202">
        <f>ROUND(I125*H125,2)</f>
        <v>0</v>
      </c>
      <c r="K125" s="198" t="s">
        <v>1</v>
      </c>
      <c r="L125" s="40"/>
      <c r="M125" s="203" t="s">
        <v>1</v>
      </c>
      <c r="N125" s="204" t="s">
        <v>39</v>
      </c>
      <c r="O125" s="7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14" t="s">
        <v>129</v>
      </c>
      <c r="AT125" s="14" t="s">
        <v>124</v>
      </c>
      <c r="AU125" s="14" t="s">
        <v>74</v>
      </c>
      <c r="AY125" s="14" t="s">
        <v>121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4" t="s">
        <v>74</v>
      </c>
      <c r="BK125" s="207">
        <f>ROUND(I125*H125,2)</f>
        <v>0</v>
      </c>
      <c r="BL125" s="14" t="s">
        <v>129</v>
      </c>
      <c r="BM125" s="14" t="s">
        <v>196</v>
      </c>
    </row>
    <row r="126" spans="2:63" s="10" customFormat="1" ht="22.8" customHeight="1">
      <c r="B126" s="180"/>
      <c r="C126" s="181"/>
      <c r="D126" s="182" t="s">
        <v>66</v>
      </c>
      <c r="E126" s="194" t="s">
        <v>197</v>
      </c>
      <c r="F126" s="194" t="s">
        <v>198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P127</f>
        <v>0</v>
      </c>
      <c r="Q126" s="188"/>
      <c r="R126" s="189">
        <f>R127</f>
        <v>0</v>
      </c>
      <c r="S126" s="188"/>
      <c r="T126" s="190">
        <f>T127</f>
        <v>0</v>
      </c>
      <c r="AR126" s="191" t="s">
        <v>72</v>
      </c>
      <c r="AT126" s="192" t="s">
        <v>66</v>
      </c>
      <c r="AU126" s="192" t="s">
        <v>72</v>
      </c>
      <c r="AY126" s="191" t="s">
        <v>121</v>
      </c>
      <c r="BK126" s="193">
        <f>BK127</f>
        <v>0</v>
      </c>
    </row>
    <row r="127" spans="2:65" s="1" customFormat="1" ht="16.5" customHeight="1">
      <c r="B127" s="35"/>
      <c r="C127" s="196" t="s">
        <v>8</v>
      </c>
      <c r="D127" s="196" t="s">
        <v>124</v>
      </c>
      <c r="E127" s="197" t="s">
        <v>199</v>
      </c>
      <c r="F127" s="198" t="s">
        <v>200</v>
      </c>
      <c r="G127" s="199" t="s">
        <v>179</v>
      </c>
      <c r="H127" s="200">
        <v>1.208</v>
      </c>
      <c r="I127" s="201"/>
      <c r="J127" s="202">
        <f>ROUND(I127*H127,2)</f>
        <v>0</v>
      </c>
      <c r="K127" s="198" t="s">
        <v>1</v>
      </c>
      <c r="L127" s="40"/>
      <c r="M127" s="203" t="s">
        <v>1</v>
      </c>
      <c r="N127" s="204" t="s">
        <v>39</v>
      </c>
      <c r="O127" s="7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AR127" s="14" t="s">
        <v>129</v>
      </c>
      <c r="AT127" s="14" t="s">
        <v>124</v>
      </c>
      <c r="AU127" s="14" t="s">
        <v>74</v>
      </c>
      <c r="AY127" s="14" t="s">
        <v>121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4" t="s">
        <v>74</v>
      </c>
      <c r="BK127" s="207">
        <f>ROUND(I127*H127,2)</f>
        <v>0</v>
      </c>
      <c r="BL127" s="14" t="s">
        <v>129</v>
      </c>
      <c r="BM127" s="14" t="s">
        <v>201</v>
      </c>
    </row>
    <row r="128" spans="2:63" s="10" customFormat="1" ht="25.9" customHeight="1">
      <c r="B128" s="180"/>
      <c r="C128" s="181"/>
      <c r="D128" s="182" t="s">
        <v>66</v>
      </c>
      <c r="E128" s="183" t="s">
        <v>202</v>
      </c>
      <c r="F128" s="183" t="s">
        <v>203</v>
      </c>
      <c r="G128" s="181"/>
      <c r="H128" s="181"/>
      <c r="I128" s="184"/>
      <c r="J128" s="185">
        <f>BK128</f>
        <v>0</v>
      </c>
      <c r="K128" s="181"/>
      <c r="L128" s="186"/>
      <c r="M128" s="187"/>
      <c r="N128" s="188"/>
      <c r="O128" s="188"/>
      <c r="P128" s="189">
        <f>P129+P132+P148+P160+P173+P181+P203+P209+P212+P219+P224</f>
        <v>0</v>
      </c>
      <c r="Q128" s="188"/>
      <c r="R128" s="189">
        <f>R129+R132+R148+R160+R173+R181+R203+R209+R212+R219+R224</f>
        <v>0.1939646</v>
      </c>
      <c r="S128" s="188"/>
      <c r="T128" s="190">
        <f>T129+T132+T148+T160+T173+T181+T203+T209+T212+T219+T224</f>
        <v>0</v>
      </c>
      <c r="AR128" s="191" t="s">
        <v>72</v>
      </c>
      <c r="AT128" s="192" t="s">
        <v>66</v>
      </c>
      <c r="AU128" s="192" t="s">
        <v>67</v>
      </c>
      <c r="AY128" s="191" t="s">
        <v>121</v>
      </c>
      <c r="BK128" s="193">
        <f>BK129+BK132+BK148+BK160+BK173+BK181+BK203+BK209+BK212+BK219+BK224</f>
        <v>0</v>
      </c>
    </row>
    <row r="129" spans="2:63" s="10" customFormat="1" ht="22.8" customHeight="1">
      <c r="B129" s="180"/>
      <c r="C129" s="181"/>
      <c r="D129" s="182" t="s">
        <v>66</v>
      </c>
      <c r="E129" s="194" t="s">
        <v>204</v>
      </c>
      <c r="F129" s="194" t="s">
        <v>205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SUM(P130:P131)</f>
        <v>0</v>
      </c>
      <c r="Q129" s="188"/>
      <c r="R129" s="189">
        <f>SUM(R130:R131)</f>
        <v>0</v>
      </c>
      <c r="S129" s="188"/>
      <c r="T129" s="190">
        <f>SUM(T130:T131)</f>
        <v>0</v>
      </c>
      <c r="AR129" s="191" t="s">
        <v>72</v>
      </c>
      <c r="AT129" s="192" t="s">
        <v>66</v>
      </c>
      <c r="AU129" s="192" t="s">
        <v>72</v>
      </c>
      <c r="AY129" s="191" t="s">
        <v>121</v>
      </c>
      <c r="BK129" s="193">
        <f>SUM(BK130:BK131)</f>
        <v>0</v>
      </c>
    </row>
    <row r="130" spans="2:65" s="1" customFormat="1" ht="16.5" customHeight="1">
      <c r="B130" s="35"/>
      <c r="C130" s="220" t="s">
        <v>206</v>
      </c>
      <c r="D130" s="220" t="s">
        <v>207</v>
      </c>
      <c r="E130" s="221" t="s">
        <v>208</v>
      </c>
      <c r="F130" s="222" t="s">
        <v>209</v>
      </c>
      <c r="G130" s="223" t="s">
        <v>210</v>
      </c>
      <c r="H130" s="224">
        <v>1</v>
      </c>
      <c r="I130" s="225"/>
      <c r="J130" s="226">
        <f>ROUND(I130*H130,2)</f>
        <v>0</v>
      </c>
      <c r="K130" s="222" t="s">
        <v>1</v>
      </c>
      <c r="L130" s="227"/>
      <c r="M130" s="228" t="s">
        <v>1</v>
      </c>
      <c r="N130" s="229" t="s">
        <v>39</v>
      </c>
      <c r="O130" s="7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AR130" s="14" t="s">
        <v>164</v>
      </c>
      <c r="AT130" s="14" t="s">
        <v>207</v>
      </c>
      <c r="AU130" s="14" t="s">
        <v>74</v>
      </c>
      <c r="AY130" s="14" t="s">
        <v>121</v>
      </c>
      <c r="BE130" s="207">
        <f>IF(N130="základní",J130,0)</f>
        <v>0</v>
      </c>
      <c r="BF130" s="207">
        <f>IF(N130="snížená",J130,0)</f>
        <v>0</v>
      </c>
      <c r="BG130" s="207">
        <f>IF(N130="zákl. přenesená",J130,0)</f>
        <v>0</v>
      </c>
      <c r="BH130" s="207">
        <f>IF(N130="sníž. přenesená",J130,0)</f>
        <v>0</v>
      </c>
      <c r="BI130" s="207">
        <f>IF(N130="nulová",J130,0)</f>
        <v>0</v>
      </c>
      <c r="BJ130" s="14" t="s">
        <v>74</v>
      </c>
      <c r="BK130" s="207">
        <f>ROUND(I130*H130,2)</f>
        <v>0</v>
      </c>
      <c r="BL130" s="14" t="s">
        <v>129</v>
      </c>
      <c r="BM130" s="14" t="s">
        <v>211</v>
      </c>
    </row>
    <row r="131" spans="2:65" s="1" customFormat="1" ht="16.5" customHeight="1">
      <c r="B131" s="35"/>
      <c r="C131" s="220" t="s">
        <v>212</v>
      </c>
      <c r="D131" s="220" t="s">
        <v>207</v>
      </c>
      <c r="E131" s="221" t="s">
        <v>213</v>
      </c>
      <c r="F131" s="222" t="s">
        <v>214</v>
      </c>
      <c r="G131" s="223" t="s">
        <v>210</v>
      </c>
      <c r="H131" s="224">
        <v>1</v>
      </c>
      <c r="I131" s="225"/>
      <c r="J131" s="226">
        <f>ROUND(I131*H131,2)</f>
        <v>0</v>
      </c>
      <c r="K131" s="222" t="s">
        <v>1</v>
      </c>
      <c r="L131" s="227"/>
      <c r="M131" s="228" t="s">
        <v>1</v>
      </c>
      <c r="N131" s="229" t="s">
        <v>39</v>
      </c>
      <c r="O131" s="7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AR131" s="14" t="s">
        <v>164</v>
      </c>
      <c r="AT131" s="14" t="s">
        <v>207</v>
      </c>
      <c r="AU131" s="14" t="s">
        <v>74</v>
      </c>
      <c r="AY131" s="14" t="s">
        <v>121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4" t="s">
        <v>74</v>
      </c>
      <c r="BK131" s="207">
        <f>ROUND(I131*H131,2)</f>
        <v>0</v>
      </c>
      <c r="BL131" s="14" t="s">
        <v>129</v>
      </c>
      <c r="BM131" s="14" t="s">
        <v>215</v>
      </c>
    </row>
    <row r="132" spans="2:63" s="10" customFormat="1" ht="22.8" customHeight="1">
      <c r="B132" s="180"/>
      <c r="C132" s="181"/>
      <c r="D132" s="182" t="s">
        <v>66</v>
      </c>
      <c r="E132" s="194" t="s">
        <v>216</v>
      </c>
      <c r="F132" s="194" t="s">
        <v>217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SUM(P133:P147)</f>
        <v>0</v>
      </c>
      <c r="Q132" s="188"/>
      <c r="R132" s="189">
        <f>SUM(R133:R147)</f>
        <v>0.033324599999999996</v>
      </c>
      <c r="S132" s="188"/>
      <c r="T132" s="190">
        <f>SUM(T133:T147)</f>
        <v>0</v>
      </c>
      <c r="AR132" s="191" t="s">
        <v>72</v>
      </c>
      <c r="AT132" s="192" t="s">
        <v>66</v>
      </c>
      <c r="AU132" s="192" t="s">
        <v>72</v>
      </c>
      <c r="AY132" s="191" t="s">
        <v>121</v>
      </c>
      <c r="BK132" s="193">
        <f>SUM(BK133:BK147)</f>
        <v>0</v>
      </c>
    </row>
    <row r="133" spans="2:65" s="1" customFormat="1" ht="16.5" customHeight="1">
      <c r="B133" s="35"/>
      <c r="C133" s="196" t="s">
        <v>218</v>
      </c>
      <c r="D133" s="196" t="s">
        <v>124</v>
      </c>
      <c r="E133" s="197" t="s">
        <v>219</v>
      </c>
      <c r="F133" s="198" t="s">
        <v>220</v>
      </c>
      <c r="G133" s="199" t="s">
        <v>127</v>
      </c>
      <c r="H133" s="200">
        <v>6.478</v>
      </c>
      <c r="I133" s="201"/>
      <c r="J133" s="202">
        <f>ROUND(I133*H133,2)</f>
        <v>0</v>
      </c>
      <c r="K133" s="198" t="s">
        <v>128</v>
      </c>
      <c r="L133" s="40"/>
      <c r="M133" s="203" t="s">
        <v>1</v>
      </c>
      <c r="N133" s="204" t="s">
        <v>39</v>
      </c>
      <c r="O133" s="7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AR133" s="14" t="s">
        <v>129</v>
      </c>
      <c r="AT133" s="14" t="s">
        <v>124</v>
      </c>
      <c r="AU133" s="14" t="s">
        <v>74</v>
      </c>
      <c r="AY133" s="14" t="s">
        <v>121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4" t="s">
        <v>74</v>
      </c>
      <c r="BK133" s="207">
        <f>ROUND(I133*H133,2)</f>
        <v>0</v>
      </c>
      <c r="BL133" s="14" t="s">
        <v>129</v>
      </c>
      <c r="BM133" s="14" t="s">
        <v>221</v>
      </c>
    </row>
    <row r="134" spans="2:51" s="11" customFormat="1" ht="12">
      <c r="B134" s="208"/>
      <c r="C134" s="209"/>
      <c r="D134" s="210" t="s">
        <v>131</v>
      </c>
      <c r="E134" s="211" t="s">
        <v>1</v>
      </c>
      <c r="F134" s="212" t="s">
        <v>143</v>
      </c>
      <c r="G134" s="209"/>
      <c r="H134" s="213">
        <v>6.478</v>
      </c>
      <c r="I134" s="214"/>
      <c r="J134" s="209"/>
      <c r="K134" s="209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131</v>
      </c>
      <c r="AU134" s="219" t="s">
        <v>74</v>
      </c>
      <c r="AV134" s="11" t="s">
        <v>74</v>
      </c>
      <c r="AW134" s="11" t="s">
        <v>30</v>
      </c>
      <c r="AX134" s="11" t="s">
        <v>72</v>
      </c>
      <c r="AY134" s="219" t="s">
        <v>121</v>
      </c>
    </row>
    <row r="135" spans="2:65" s="1" customFormat="1" ht="16.5" customHeight="1">
      <c r="B135" s="35"/>
      <c r="C135" s="196" t="s">
        <v>222</v>
      </c>
      <c r="D135" s="196" t="s">
        <v>124</v>
      </c>
      <c r="E135" s="197" t="s">
        <v>223</v>
      </c>
      <c r="F135" s="198" t="s">
        <v>224</v>
      </c>
      <c r="G135" s="199" t="s">
        <v>127</v>
      </c>
      <c r="H135" s="200">
        <v>13.72</v>
      </c>
      <c r="I135" s="201"/>
      <c r="J135" s="202">
        <f>ROUND(I135*H135,2)</f>
        <v>0</v>
      </c>
      <c r="K135" s="198" t="s">
        <v>128</v>
      </c>
      <c r="L135" s="40"/>
      <c r="M135" s="203" t="s">
        <v>1</v>
      </c>
      <c r="N135" s="204" t="s">
        <v>39</v>
      </c>
      <c r="O135" s="76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4" t="s">
        <v>129</v>
      </c>
      <c r="AT135" s="14" t="s">
        <v>124</v>
      </c>
      <c r="AU135" s="14" t="s">
        <v>74</v>
      </c>
      <c r="AY135" s="14" t="s">
        <v>121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4" t="s">
        <v>74</v>
      </c>
      <c r="BK135" s="207">
        <f>ROUND(I135*H135,2)</f>
        <v>0</v>
      </c>
      <c r="BL135" s="14" t="s">
        <v>129</v>
      </c>
      <c r="BM135" s="14" t="s">
        <v>225</v>
      </c>
    </row>
    <row r="136" spans="2:51" s="11" customFormat="1" ht="12">
      <c r="B136" s="208"/>
      <c r="C136" s="209"/>
      <c r="D136" s="210" t="s">
        <v>131</v>
      </c>
      <c r="E136" s="211" t="s">
        <v>1</v>
      </c>
      <c r="F136" s="212" t="s">
        <v>226</v>
      </c>
      <c r="G136" s="209"/>
      <c r="H136" s="213">
        <v>13.72</v>
      </c>
      <c r="I136" s="214"/>
      <c r="J136" s="209"/>
      <c r="K136" s="209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131</v>
      </c>
      <c r="AU136" s="219" t="s">
        <v>74</v>
      </c>
      <c r="AV136" s="11" t="s">
        <v>74</v>
      </c>
      <c r="AW136" s="11" t="s">
        <v>30</v>
      </c>
      <c r="AX136" s="11" t="s">
        <v>72</v>
      </c>
      <c r="AY136" s="219" t="s">
        <v>121</v>
      </c>
    </row>
    <row r="137" spans="2:65" s="1" customFormat="1" ht="16.5" customHeight="1">
      <c r="B137" s="35"/>
      <c r="C137" s="220" t="s">
        <v>227</v>
      </c>
      <c r="D137" s="220" t="s">
        <v>207</v>
      </c>
      <c r="E137" s="221" t="s">
        <v>228</v>
      </c>
      <c r="F137" s="222" t="s">
        <v>229</v>
      </c>
      <c r="G137" s="223" t="s">
        <v>230</v>
      </c>
      <c r="H137" s="224">
        <v>32.355</v>
      </c>
      <c r="I137" s="225"/>
      <c r="J137" s="226">
        <f>ROUND(I137*H137,2)</f>
        <v>0</v>
      </c>
      <c r="K137" s="222" t="s">
        <v>1</v>
      </c>
      <c r="L137" s="227"/>
      <c r="M137" s="228" t="s">
        <v>1</v>
      </c>
      <c r="N137" s="229" t="s">
        <v>39</v>
      </c>
      <c r="O137" s="76"/>
      <c r="P137" s="205">
        <f>O137*H137</f>
        <v>0</v>
      </c>
      <c r="Q137" s="205">
        <v>0.001</v>
      </c>
      <c r="R137" s="205">
        <f>Q137*H137</f>
        <v>0.032354999999999995</v>
      </c>
      <c r="S137" s="205">
        <v>0</v>
      </c>
      <c r="T137" s="206">
        <f>S137*H137</f>
        <v>0</v>
      </c>
      <c r="AR137" s="14" t="s">
        <v>164</v>
      </c>
      <c r="AT137" s="14" t="s">
        <v>207</v>
      </c>
      <c r="AU137" s="14" t="s">
        <v>74</v>
      </c>
      <c r="AY137" s="14" t="s">
        <v>121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4" t="s">
        <v>74</v>
      </c>
      <c r="BK137" s="207">
        <f>ROUND(I137*H137,2)</f>
        <v>0</v>
      </c>
      <c r="BL137" s="14" t="s">
        <v>129</v>
      </c>
      <c r="BM137" s="14" t="s">
        <v>231</v>
      </c>
    </row>
    <row r="138" spans="2:51" s="11" customFormat="1" ht="12">
      <c r="B138" s="208"/>
      <c r="C138" s="209"/>
      <c r="D138" s="210" t="s">
        <v>131</v>
      </c>
      <c r="E138" s="211" t="s">
        <v>1</v>
      </c>
      <c r="F138" s="212" t="s">
        <v>232</v>
      </c>
      <c r="G138" s="209"/>
      <c r="H138" s="213">
        <v>22.638</v>
      </c>
      <c r="I138" s="214"/>
      <c r="J138" s="209"/>
      <c r="K138" s="209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131</v>
      </c>
      <c r="AU138" s="219" t="s">
        <v>74</v>
      </c>
      <c r="AV138" s="11" t="s">
        <v>74</v>
      </c>
      <c r="AW138" s="11" t="s">
        <v>30</v>
      </c>
      <c r="AX138" s="11" t="s">
        <v>67</v>
      </c>
      <c r="AY138" s="219" t="s">
        <v>121</v>
      </c>
    </row>
    <row r="139" spans="2:51" s="11" customFormat="1" ht="12">
      <c r="B139" s="208"/>
      <c r="C139" s="209"/>
      <c r="D139" s="210" t="s">
        <v>131</v>
      </c>
      <c r="E139" s="211" t="s">
        <v>1</v>
      </c>
      <c r="F139" s="212" t="s">
        <v>233</v>
      </c>
      <c r="G139" s="209"/>
      <c r="H139" s="213">
        <v>9.717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131</v>
      </c>
      <c r="AU139" s="219" t="s">
        <v>74</v>
      </c>
      <c r="AV139" s="11" t="s">
        <v>74</v>
      </c>
      <c r="AW139" s="11" t="s">
        <v>30</v>
      </c>
      <c r="AX139" s="11" t="s">
        <v>67</v>
      </c>
      <c r="AY139" s="219" t="s">
        <v>121</v>
      </c>
    </row>
    <row r="140" spans="2:51" s="12" customFormat="1" ht="12">
      <c r="B140" s="230"/>
      <c r="C140" s="231"/>
      <c r="D140" s="210" t="s">
        <v>131</v>
      </c>
      <c r="E140" s="232" t="s">
        <v>1</v>
      </c>
      <c r="F140" s="233" t="s">
        <v>234</v>
      </c>
      <c r="G140" s="231"/>
      <c r="H140" s="234">
        <v>32.355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131</v>
      </c>
      <c r="AU140" s="240" t="s">
        <v>74</v>
      </c>
      <c r="AV140" s="12" t="s">
        <v>129</v>
      </c>
      <c r="AW140" s="12" t="s">
        <v>30</v>
      </c>
      <c r="AX140" s="12" t="s">
        <v>72</v>
      </c>
      <c r="AY140" s="240" t="s">
        <v>121</v>
      </c>
    </row>
    <row r="141" spans="2:65" s="1" customFormat="1" ht="16.5" customHeight="1">
      <c r="B141" s="35"/>
      <c r="C141" s="196" t="s">
        <v>7</v>
      </c>
      <c r="D141" s="196" t="s">
        <v>124</v>
      </c>
      <c r="E141" s="197" t="s">
        <v>235</v>
      </c>
      <c r="F141" s="198" t="s">
        <v>236</v>
      </c>
      <c r="G141" s="199" t="s">
        <v>167</v>
      </c>
      <c r="H141" s="200">
        <v>16.16</v>
      </c>
      <c r="I141" s="201"/>
      <c r="J141" s="202">
        <f>ROUND(I141*H141,2)</f>
        <v>0</v>
      </c>
      <c r="K141" s="198" t="s">
        <v>128</v>
      </c>
      <c r="L141" s="40"/>
      <c r="M141" s="203" t="s">
        <v>1</v>
      </c>
      <c r="N141" s="204" t="s">
        <v>39</v>
      </c>
      <c r="O141" s="76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AR141" s="14" t="s">
        <v>129</v>
      </c>
      <c r="AT141" s="14" t="s">
        <v>124</v>
      </c>
      <c r="AU141" s="14" t="s">
        <v>74</v>
      </c>
      <c r="AY141" s="14" t="s">
        <v>121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4" t="s">
        <v>74</v>
      </c>
      <c r="BK141" s="207">
        <f>ROUND(I141*H141,2)</f>
        <v>0</v>
      </c>
      <c r="BL141" s="14" t="s">
        <v>129</v>
      </c>
      <c r="BM141" s="14" t="s">
        <v>237</v>
      </c>
    </row>
    <row r="142" spans="2:51" s="11" customFormat="1" ht="12">
      <c r="B142" s="208"/>
      <c r="C142" s="209"/>
      <c r="D142" s="210" t="s">
        <v>131</v>
      </c>
      <c r="E142" s="211" t="s">
        <v>1</v>
      </c>
      <c r="F142" s="212" t="s">
        <v>238</v>
      </c>
      <c r="G142" s="209"/>
      <c r="H142" s="213">
        <v>12.36</v>
      </c>
      <c r="I142" s="214"/>
      <c r="J142" s="209"/>
      <c r="K142" s="209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131</v>
      </c>
      <c r="AU142" s="219" t="s">
        <v>74</v>
      </c>
      <c r="AV142" s="11" t="s">
        <v>74</v>
      </c>
      <c r="AW142" s="11" t="s">
        <v>30</v>
      </c>
      <c r="AX142" s="11" t="s">
        <v>67</v>
      </c>
      <c r="AY142" s="219" t="s">
        <v>121</v>
      </c>
    </row>
    <row r="143" spans="2:51" s="11" customFormat="1" ht="12">
      <c r="B143" s="208"/>
      <c r="C143" s="209"/>
      <c r="D143" s="210" t="s">
        <v>131</v>
      </c>
      <c r="E143" s="211" t="s">
        <v>1</v>
      </c>
      <c r="F143" s="212" t="s">
        <v>239</v>
      </c>
      <c r="G143" s="209"/>
      <c r="H143" s="213">
        <v>3.8</v>
      </c>
      <c r="I143" s="214"/>
      <c r="J143" s="209"/>
      <c r="K143" s="209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131</v>
      </c>
      <c r="AU143" s="219" t="s">
        <v>74</v>
      </c>
      <c r="AV143" s="11" t="s">
        <v>74</v>
      </c>
      <c r="AW143" s="11" t="s">
        <v>30</v>
      </c>
      <c r="AX143" s="11" t="s">
        <v>67</v>
      </c>
      <c r="AY143" s="219" t="s">
        <v>121</v>
      </c>
    </row>
    <row r="144" spans="2:51" s="12" customFormat="1" ht="12">
      <c r="B144" s="230"/>
      <c r="C144" s="231"/>
      <c r="D144" s="210" t="s">
        <v>131</v>
      </c>
      <c r="E144" s="232" t="s">
        <v>1</v>
      </c>
      <c r="F144" s="233" t="s">
        <v>234</v>
      </c>
      <c r="G144" s="231"/>
      <c r="H144" s="234">
        <v>16.16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131</v>
      </c>
      <c r="AU144" s="240" t="s">
        <v>74</v>
      </c>
      <c r="AV144" s="12" t="s">
        <v>129</v>
      </c>
      <c r="AW144" s="12" t="s">
        <v>30</v>
      </c>
      <c r="AX144" s="12" t="s">
        <v>72</v>
      </c>
      <c r="AY144" s="240" t="s">
        <v>121</v>
      </c>
    </row>
    <row r="145" spans="2:65" s="1" customFormat="1" ht="16.5" customHeight="1">
      <c r="B145" s="35"/>
      <c r="C145" s="220" t="s">
        <v>240</v>
      </c>
      <c r="D145" s="220" t="s">
        <v>207</v>
      </c>
      <c r="E145" s="221" t="s">
        <v>241</v>
      </c>
      <c r="F145" s="222" t="s">
        <v>242</v>
      </c>
      <c r="G145" s="223" t="s">
        <v>167</v>
      </c>
      <c r="H145" s="224">
        <v>16.16</v>
      </c>
      <c r="I145" s="225"/>
      <c r="J145" s="226">
        <f>ROUND(I145*H145,2)</f>
        <v>0</v>
      </c>
      <c r="K145" s="222" t="s">
        <v>128</v>
      </c>
      <c r="L145" s="227"/>
      <c r="M145" s="228" t="s">
        <v>1</v>
      </c>
      <c r="N145" s="229" t="s">
        <v>39</v>
      </c>
      <c r="O145" s="76"/>
      <c r="P145" s="205">
        <f>O145*H145</f>
        <v>0</v>
      </c>
      <c r="Q145" s="205">
        <v>6E-05</v>
      </c>
      <c r="R145" s="205">
        <f>Q145*H145</f>
        <v>0.0009696</v>
      </c>
      <c r="S145" s="205">
        <v>0</v>
      </c>
      <c r="T145" s="206">
        <f>S145*H145</f>
        <v>0</v>
      </c>
      <c r="AR145" s="14" t="s">
        <v>164</v>
      </c>
      <c r="AT145" s="14" t="s">
        <v>207</v>
      </c>
      <c r="AU145" s="14" t="s">
        <v>74</v>
      </c>
      <c r="AY145" s="14" t="s">
        <v>121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4" t="s">
        <v>74</v>
      </c>
      <c r="BK145" s="207">
        <f>ROUND(I145*H145,2)</f>
        <v>0</v>
      </c>
      <c r="BL145" s="14" t="s">
        <v>129</v>
      </c>
      <c r="BM145" s="14" t="s">
        <v>243</v>
      </c>
    </row>
    <row r="146" spans="2:65" s="1" customFormat="1" ht="16.5" customHeight="1">
      <c r="B146" s="35"/>
      <c r="C146" s="196" t="s">
        <v>244</v>
      </c>
      <c r="D146" s="196" t="s">
        <v>124</v>
      </c>
      <c r="E146" s="197" t="s">
        <v>245</v>
      </c>
      <c r="F146" s="198" t="s">
        <v>246</v>
      </c>
      <c r="G146" s="199" t="s">
        <v>210</v>
      </c>
      <c r="H146" s="200">
        <v>4</v>
      </c>
      <c r="I146" s="201"/>
      <c r="J146" s="202">
        <f>ROUND(I146*H146,2)</f>
        <v>0</v>
      </c>
      <c r="K146" s="198" t="s">
        <v>128</v>
      </c>
      <c r="L146" s="40"/>
      <c r="M146" s="203" t="s">
        <v>1</v>
      </c>
      <c r="N146" s="204" t="s">
        <v>39</v>
      </c>
      <c r="O146" s="7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AR146" s="14" t="s">
        <v>129</v>
      </c>
      <c r="AT146" s="14" t="s">
        <v>124</v>
      </c>
      <c r="AU146" s="14" t="s">
        <v>74</v>
      </c>
      <c r="AY146" s="14" t="s">
        <v>121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4" t="s">
        <v>74</v>
      </c>
      <c r="BK146" s="207">
        <f>ROUND(I146*H146,2)</f>
        <v>0</v>
      </c>
      <c r="BL146" s="14" t="s">
        <v>129</v>
      </c>
      <c r="BM146" s="14" t="s">
        <v>247</v>
      </c>
    </row>
    <row r="147" spans="2:65" s="1" customFormat="1" ht="16.5" customHeight="1">
      <c r="B147" s="35"/>
      <c r="C147" s="196" t="s">
        <v>248</v>
      </c>
      <c r="D147" s="196" t="s">
        <v>124</v>
      </c>
      <c r="E147" s="197" t="s">
        <v>249</v>
      </c>
      <c r="F147" s="198" t="s">
        <v>250</v>
      </c>
      <c r="G147" s="199" t="s">
        <v>179</v>
      </c>
      <c r="H147" s="200">
        <v>0.033</v>
      </c>
      <c r="I147" s="201"/>
      <c r="J147" s="202">
        <f>ROUND(I147*H147,2)</f>
        <v>0</v>
      </c>
      <c r="K147" s="198" t="s">
        <v>128</v>
      </c>
      <c r="L147" s="40"/>
      <c r="M147" s="203" t="s">
        <v>1</v>
      </c>
      <c r="N147" s="204" t="s">
        <v>39</v>
      </c>
      <c r="O147" s="7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AR147" s="14" t="s">
        <v>206</v>
      </c>
      <c r="AT147" s="14" t="s">
        <v>124</v>
      </c>
      <c r="AU147" s="14" t="s">
        <v>74</v>
      </c>
      <c r="AY147" s="14" t="s">
        <v>121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4" t="s">
        <v>74</v>
      </c>
      <c r="BK147" s="207">
        <f>ROUND(I147*H147,2)</f>
        <v>0</v>
      </c>
      <c r="BL147" s="14" t="s">
        <v>206</v>
      </c>
      <c r="BM147" s="14" t="s">
        <v>251</v>
      </c>
    </row>
    <row r="148" spans="2:63" s="10" customFormat="1" ht="22.8" customHeight="1">
      <c r="B148" s="180"/>
      <c r="C148" s="181"/>
      <c r="D148" s="182" t="s">
        <v>66</v>
      </c>
      <c r="E148" s="194" t="s">
        <v>252</v>
      </c>
      <c r="F148" s="194" t="s">
        <v>253</v>
      </c>
      <c r="G148" s="181"/>
      <c r="H148" s="181"/>
      <c r="I148" s="184"/>
      <c r="J148" s="195">
        <f>BK148</f>
        <v>0</v>
      </c>
      <c r="K148" s="181"/>
      <c r="L148" s="186"/>
      <c r="M148" s="187"/>
      <c r="N148" s="188"/>
      <c r="O148" s="188"/>
      <c r="P148" s="189">
        <f>SUM(P149:P159)</f>
        <v>0</v>
      </c>
      <c r="Q148" s="188"/>
      <c r="R148" s="189">
        <f>SUM(R149:R159)</f>
        <v>0</v>
      </c>
      <c r="S148" s="188"/>
      <c r="T148" s="190">
        <f>SUM(T149:T159)</f>
        <v>0</v>
      </c>
      <c r="AR148" s="191" t="s">
        <v>72</v>
      </c>
      <c r="AT148" s="192" t="s">
        <v>66</v>
      </c>
      <c r="AU148" s="192" t="s">
        <v>72</v>
      </c>
      <c r="AY148" s="191" t="s">
        <v>121</v>
      </c>
      <c r="BK148" s="193">
        <f>SUM(BK149:BK159)</f>
        <v>0</v>
      </c>
    </row>
    <row r="149" spans="2:65" s="1" customFormat="1" ht="16.5" customHeight="1">
      <c r="B149" s="35"/>
      <c r="C149" s="196" t="s">
        <v>254</v>
      </c>
      <c r="D149" s="196" t="s">
        <v>124</v>
      </c>
      <c r="E149" s="197" t="s">
        <v>255</v>
      </c>
      <c r="F149" s="198" t="s">
        <v>256</v>
      </c>
      <c r="G149" s="199" t="s">
        <v>127</v>
      </c>
      <c r="H149" s="200">
        <v>6.478</v>
      </c>
      <c r="I149" s="201"/>
      <c r="J149" s="202">
        <f>ROUND(I149*H149,2)</f>
        <v>0</v>
      </c>
      <c r="K149" s="198" t="s">
        <v>1</v>
      </c>
      <c r="L149" s="40"/>
      <c r="M149" s="203" t="s">
        <v>1</v>
      </c>
      <c r="N149" s="204" t="s">
        <v>39</v>
      </c>
      <c r="O149" s="7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AR149" s="14" t="s">
        <v>129</v>
      </c>
      <c r="AT149" s="14" t="s">
        <v>124</v>
      </c>
      <c r="AU149" s="14" t="s">
        <v>74</v>
      </c>
      <c r="AY149" s="14" t="s">
        <v>121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4" t="s">
        <v>74</v>
      </c>
      <c r="BK149" s="207">
        <f>ROUND(I149*H149,2)</f>
        <v>0</v>
      </c>
      <c r="BL149" s="14" t="s">
        <v>129</v>
      </c>
      <c r="BM149" s="14" t="s">
        <v>257</v>
      </c>
    </row>
    <row r="150" spans="2:65" s="1" customFormat="1" ht="16.5" customHeight="1">
      <c r="B150" s="35"/>
      <c r="C150" s="220" t="s">
        <v>258</v>
      </c>
      <c r="D150" s="220" t="s">
        <v>207</v>
      </c>
      <c r="E150" s="221" t="s">
        <v>259</v>
      </c>
      <c r="F150" s="222" t="s">
        <v>260</v>
      </c>
      <c r="G150" s="223" t="s">
        <v>127</v>
      </c>
      <c r="H150" s="224">
        <v>7.126</v>
      </c>
      <c r="I150" s="225"/>
      <c r="J150" s="226">
        <f>ROUND(I150*H150,2)</f>
        <v>0</v>
      </c>
      <c r="K150" s="222" t="s">
        <v>1</v>
      </c>
      <c r="L150" s="227"/>
      <c r="M150" s="228" t="s">
        <v>1</v>
      </c>
      <c r="N150" s="229" t="s">
        <v>39</v>
      </c>
      <c r="O150" s="76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AR150" s="14" t="s">
        <v>164</v>
      </c>
      <c r="AT150" s="14" t="s">
        <v>207</v>
      </c>
      <c r="AU150" s="14" t="s">
        <v>74</v>
      </c>
      <c r="AY150" s="14" t="s">
        <v>121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4" t="s">
        <v>74</v>
      </c>
      <c r="BK150" s="207">
        <f>ROUND(I150*H150,2)</f>
        <v>0</v>
      </c>
      <c r="BL150" s="14" t="s">
        <v>129</v>
      </c>
      <c r="BM150" s="14" t="s">
        <v>261</v>
      </c>
    </row>
    <row r="151" spans="2:51" s="11" customFormat="1" ht="12">
      <c r="B151" s="208"/>
      <c r="C151" s="209"/>
      <c r="D151" s="210" t="s">
        <v>131</v>
      </c>
      <c r="E151" s="209"/>
      <c r="F151" s="212" t="s">
        <v>262</v>
      </c>
      <c r="G151" s="209"/>
      <c r="H151" s="213">
        <v>7.126</v>
      </c>
      <c r="I151" s="214"/>
      <c r="J151" s="209"/>
      <c r="K151" s="209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131</v>
      </c>
      <c r="AU151" s="219" t="s">
        <v>74</v>
      </c>
      <c r="AV151" s="11" t="s">
        <v>74</v>
      </c>
      <c r="AW151" s="11" t="s">
        <v>4</v>
      </c>
      <c r="AX151" s="11" t="s">
        <v>72</v>
      </c>
      <c r="AY151" s="219" t="s">
        <v>121</v>
      </c>
    </row>
    <row r="152" spans="2:65" s="1" customFormat="1" ht="16.5" customHeight="1">
      <c r="B152" s="35"/>
      <c r="C152" s="196" t="s">
        <v>263</v>
      </c>
      <c r="D152" s="196" t="s">
        <v>124</v>
      </c>
      <c r="E152" s="197" t="s">
        <v>264</v>
      </c>
      <c r="F152" s="198" t="s">
        <v>265</v>
      </c>
      <c r="G152" s="199" t="s">
        <v>167</v>
      </c>
      <c r="H152" s="200">
        <v>10.94</v>
      </c>
      <c r="I152" s="201"/>
      <c r="J152" s="202">
        <f>ROUND(I152*H152,2)</f>
        <v>0</v>
      </c>
      <c r="K152" s="198" t="s">
        <v>1</v>
      </c>
      <c r="L152" s="40"/>
      <c r="M152" s="203" t="s">
        <v>1</v>
      </c>
      <c r="N152" s="204" t="s">
        <v>39</v>
      </c>
      <c r="O152" s="7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AR152" s="14" t="s">
        <v>129</v>
      </c>
      <c r="AT152" s="14" t="s">
        <v>124</v>
      </c>
      <c r="AU152" s="14" t="s">
        <v>74</v>
      </c>
      <c r="AY152" s="14" t="s">
        <v>121</v>
      </c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4" t="s">
        <v>74</v>
      </c>
      <c r="BK152" s="207">
        <f>ROUND(I152*H152,2)</f>
        <v>0</v>
      </c>
      <c r="BL152" s="14" t="s">
        <v>129</v>
      </c>
      <c r="BM152" s="14" t="s">
        <v>266</v>
      </c>
    </row>
    <row r="153" spans="2:51" s="11" customFormat="1" ht="12">
      <c r="B153" s="208"/>
      <c r="C153" s="209"/>
      <c r="D153" s="210" t="s">
        <v>131</v>
      </c>
      <c r="E153" s="211" t="s">
        <v>1</v>
      </c>
      <c r="F153" s="212" t="s">
        <v>267</v>
      </c>
      <c r="G153" s="209"/>
      <c r="H153" s="213">
        <v>10.94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131</v>
      </c>
      <c r="AU153" s="219" t="s">
        <v>74</v>
      </c>
      <c r="AV153" s="11" t="s">
        <v>74</v>
      </c>
      <c r="AW153" s="11" t="s">
        <v>30</v>
      </c>
      <c r="AX153" s="11" t="s">
        <v>72</v>
      </c>
      <c r="AY153" s="219" t="s">
        <v>121</v>
      </c>
    </row>
    <row r="154" spans="2:65" s="1" customFormat="1" ht="16.5" customHeight="1">
      <c r="B154" s="35"/>
      <c r="C154" s="220" t="s">
        <v>268</v>
      </c>
      <c r="D154" s="220" t="s">
        <v>207</v>
      </c>
      <c r="E154" s="221" t="s">
        <v>269</v>
      </c>
      <c r="F154" s="222" t="s">
        <v>270</v>
      </c>
      <c r="G154" s="223" t="s">
        <v>167</v>
      </c>
      <c r="H154" s="224">
        <v>12.034</v>
      </c>
      <c r="I154" s="225"/>
      <c r="J154" s="226">
        <f>ROUND(I154*H154,2)</f>
        <v>0</v>
      </c>
      <c r="K154" s="222" t="s">
        <v>1</v>
      </c>
      <c r="L154" s="227"/>
      <c r="M154" s="228" t="s">
        <v>1</v>
      </c>
      <c r="N154" s="229" t="s">
        <v>39</v>
      </c>
      <c r="O154" s="7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AR154" s="14" t="s">
        <v>164</v>
      </c>
      <c r="AT154" s="14" t="s">
        <v>207</v>
      </c>
      <c r="AU154" s="14" t="s">
        <v>74</v>
      </c>
      <c r="AY154" s="14" t="s">
        <v>121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4" t="s">
        <v>74</v>
      </c>
      <c r="BK154" s="207">
        <f>ROUND(I154*H154,2)</f>
        <v>0</v>
      </c>
      <c r="BL154" s="14" t="s">
        <v>129</v>
      </c>
      <c r="BM154" s="14" t="s">
        <v>271</v>
      </c>
    </row>
    <row r="155" spans="2:51" s="11" customFormat="1" ht="12">
      <c r="B155" s="208"/>
      <c r="C155" s="209"/>
      <c r="D155" s="210" t="s">
        <v>131</v>
      </c>
      <c r="E155" s="209"/>
      <c r="F155" s="212" t="s">
        <v>272</v>
      </c>
      <c r="G155" s="209"/>
      <c r="H155" s="213">
        <v>12.034</v>
      </c>
      <c r="I155" s="214"/>
      <c r="J155" s="209"/>
      <c r="K155" s="209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131</v>
      </c>
      <c r="AU155" s="219" t="s">
        <v>74</v>
      </c>
      <c r="AV155" s="11" t="s">
        <v>74</v>
      </c>
      <c r="AW155" s="11" t="s">
        <v>4</v>
      </c>
      <c r="AX155" s="11" t="s">
        <v>72</v>
      </c>
      <c r="AY155" s="219" t="s">
        <v>121</v>
      </c>
    </row>
    <row r="156" spans="2:65" s="1" customFormat="1" ht="16.5" customHeight="1">
      <c r="B156" s="35"/>
      <c r="C156" s="196" t="s">
        <v>273</v>
      </c>
      <c r="D156" s="196" t="s">
        <v>124</v>
      </c>
      <c r="E156" s="197" t="s">
        <v>274</v>
      </c>
      <c r="F156" s="198" t="s">
        <v>275</v>
      </c>
      <c r="G156" s="199" t="s">
        <v>127</v>
      </c>
      <c r="H156" s="200">
        <v>6.478</v>
      </c>
      <c r="I156" s="201"/>
      <c r="J156" s="202">
        <f>ROUND(I156*H156,2)</f>
        <v>0</v>
      </c>
      <c r="K156" s="198" t="s">
        <v>1</v>
      </c>
      <c r="L156" s="40"/>
      <c r="M156" s="203" t="s">
        <v>1</v>
      </c>
      <c r="N156" s="204" t="s">
        <v>39</v>
      </c>
      <c r="O156" s="76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AR156" s="14" t="s">
        <v>129</v>
      </c>
      <c r="AT156" s="14" t="s">
        <v>124</v>
      </c>
      <c r="AU156" s="14" t="s">
        <v>74</v>
      </c>
      <c r="AY156" s="14" t="s">
        <v>121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4" t="s">
        <v>74</v>
      </c>
      <c r="BK156" s="207">
        <f>ROUND(I156*H156,2)</f>
        <v>0</v>
      </c>
      <c r="BL156" s="14" t="s">
        <v>129</v>
      </c>
      <c r="BM156" s="14" t="s">
        <v>276</v>
      </c>
    </row>
    <row r="157" spans="2:65" s="1" customFormat="1" ht="16.5" customHeight="1">
      <c r="B157" s="35"/>
      <c r="C157" s="220" t="s">
        <v>277</v>
      </c>
      <c r="D157" s="220" t="s">
        <v>207</v>
      </c>
      <c r="E157" s="221" t="s">
        <v>278</v>
      </c>
      <c r="F157" s="222" t="s">
        <v>279</v>
      </c>
      <c r="G157" s="223" t="s">
        <v>127</v>
      </c>
      <c r="H157" s="224">
        <v>7.126</v>
      </c>
      <c r="I157" s="225"/>
      <c r="J157" s="226">
        <f>ROUND(I157*H157,2)</f>
        <v>0</v>
      </c>
      <c r="K157" s="222" t="s">
        <v>1</v>
      </c>
      <c r="L157" s="227"/>
      <c r="M157" s="228" t="s">
        <v>1</v>
      </c>
      <c r="N157" s="229" t="s">
        <v>39</v>
      </c>
      <c r="O157" s="7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AR157" s="14" t="s">
        <v>164</v>
      </c>
      <c r="AT157" s="14" t="s">
        <v>207</v>
      </c>
      <c r="AU157" s="14" t="s">
        <v>74</v>
      </c>
      <c r="AY157" s="14" t="s">
        <v>121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4" t="s">
        <v>74</v>
      </c>
      <c r="BK157" s="207">
        <f>ROUND(I157*H157,2)</f>
        <v>0</v>
      </c>
      <c r="BL157" s="14" t="s">
        <v>129</v>
      </c>
      <c r="BM157" s="14" t="s">
        <v>280</v>
      </c>
    </row>
    <row r="158" spans="2:51" s="11" customFormat="1" ht="12">
      <c r="B158" s="208"/>
      <c r="C158" s="209"/>
      <c r="D158" s="210" t="s">
        <v>131</v>
      </c>
      <c r="E158" s="209"/>
      <c r="F158" s="212" t="s">
        <v>262</v>
      </c>
      <c r="G158" s="209"/>
      <c r="H158" s="213">
        <v>7.126</v>
      </c>
      <c r="I158" s="214"/>
      <c r="J158" s="209"/>
      <c r="K158" s="209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131</v>
      </c>
      <c r="AU158" s="219" t="s">
        <v>74</v>
      </c>
      <c r="AV158" s="11" t="s">
        <v>74</v>
      </c>
      <c r="AW158" s="11" t="s">
        <v>4</v>
      </c>
      <c r="AX158" s="11" t="s">
        <v>72</v>
      </c>
      <c r="AY158" s="219" t="s">
        <v>121</v>
      </c>
    </row>
    <row r="159" spans="2:65" s="1" customFormat="1" ht="16.5" customHeight="1">
      <c r="B159" s="35"/>
      <c r="C159" s="196" t="s">
        <v>281</v>
      </c>
      <c r="D159" s="196" t="s">
        <v>124</v>
      </c>
      <c r="E159" s="197" t="s">
        <v>282</v>
      </c>
      <c r="F159" s="198" t="s">
        <v>283</v>
      </c>
      <c r="G159" s="199" t="s">
        <v>284</v>
      </c>
      <c r="H159" s="241"/>
      <c r="I159" s="201"/>
      <c r="J159" s="202">
        <f>ROUND(I159*H159,2)</f>
        <v>0</v>
      </c>
      <c r="K159" s="198" t="s">
        <v>1</v>
      </c>
      <c r="L159" s="40"/>
      <c r="M159" s="203" t="s">
        <v>1</v>
      </c>
      <c r="N159" s="204" t="s">
        <v>39</v>
      </c>
      <c r="O159" s="76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AR159" s="14" t="s">
        <v>129</v>
      </c>
      <c r="AT159" s="14" t="s">
        <v>124</v>
      </c>
      <c r="AU159" s="14" t="s">
        <v>74</v>
      </c>
      <c r="AY159" s="14" t="s">
        <v>121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4" t="s">
        <v>74</v>
      </c>
      <c r="BK159" s="207">
        <f>ROUND(I159*H159,2)</f>
        <v>0</v>
      </c>
      <c r="BL159" s="14" t="s">
        <v>129</v>
      </c>
      <c r="BM159" s="14" t="s">
        <v>285</v>
      </c>
    </row>
    <row r="160" spans="2:63" s="10" customFormat="1" ht="22.8" customHeight="1">
      <c r="B160" s="180"/>
      <c r="C160" s="181"/>
      <c r="D160" s="182" t="s">
        <v>66</v>
      </c>
      <c r="E160" s="194" t="s">
        <v>286</v>
      </c>
      <c r="F160" s="194" t="s">
        <v>287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SUM(P161:P172)</f>
        <v>0</v>
      </c>
      <c r="Q160" s="188"/>
      <c r="R160" s="189">
        <f>SUM(R161:R172)</f>
        <v>0</v>
      </c>
      <c r="S160" s="188"/>
      <c r="T160" s="190">
        <f>SUM(T161:T172)</f>
        <v>0</v>
      </c>
      <c r="AR160" s="191" t="s">
        <v>72</v>
      </c>
      <c r="AT160" s="192" t="s">
        <v>66</v>
      </c>
      <c r="AU160" s="192" t="s">
        <v>72</v>
      </c>
      <c r="AY160" s="191" t="s">
        <v>121</v>
      </c>
      <c r="BK160" s="193">
        <f>SUM(BK161:BK172)</f>
        <v>0</v>
      </c>
    </row>
    <row r="161" spans="2:65" s="1" customFormat="1" ht="16.5" customHeight="1">
      <c r="B161" s="35"/>
      <c r="C161" s="196" t="s">
        <v>288</v>
      </c>
      <c r="D161" s="196" t="s">
        <v>124</v>
      </c>
      <c r="E161" s="197" t="s">
        <v>289</v>
      </c>
      <c r="F161" s="198" t="s">
        <v>290</v>
      </c>
      <c r="G161" s="199" t="s">
        <v>167</v>
      </c>
      <c r="H161" s="200">
        <v>4</v>
      </c>
      <c r="I161" s="201"/>
      <c r="J161" s="202">
        <f>ROUND(I161*H161,2)</f>
        <v>0</v>
      </c>
      <c r="K161" s="198" t="s">
        <v>1</v>
      </c>
      <c r="L161" s="40"/>
      <c r="M161" s="203" t="s">
        <v>1</v>
      </c>
      <c r="N161" s="204" t="s">
        <v>39</v>
      </c>
      <c r="O161" s="7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AR161" s="14" t="s">
        <v>129</v>
      </c>
      <c r="AT161" s="14" t="s">
        <v>124</v>
      </c>
      <c r="AU161" s="14" t="s">
        <v>74</v>
      </c>
      <c r="AY161" s="14" t="s">
        <v>121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4" t="s">
        <v>74</v>
      </c>
      <c r="BK161" s="207">
        <f>ROUND(I161*H161,2)</f>
        <v>0</v>
      </c>
      <c r="BL161" s="14" t="s">
        <v>129</v>
      </c>
      <c r="BM161" s="14" t="s">
        <v>291</v>
      </c>
    </row>
    <row r="162" spans="2:65" s="1" customFormat="1" ht="16.5" customHeight="1">
      <c r="B162" s="35"/>
      <c r="C162" s="196" t="s">
        <v>292</v>
      </c>
      <c r="D162" s="196" t="s">
        <v>124</v>
      </c>
      <c r="E162" s="197" t="s">
        <v>293</v>
      </c>
      <c r="F162" s="198" t="s">
        <v>294</v>
      </c>
      <c r="G162" s="199" t="s">
        <v>167</v>
      </c>
      <c r="H162" s="200">
        <v>4</v>
      </c>
      <c r="I162" s="201"/>
      <c r="J162" s="202">
        <f>ROUND(I162*H162,2)</f>
        <v>0</v>
      </c>
      <c r="K162" s="198" t="s">
        <v>1</v>
      </c>
      <c r="L162" s="40"/>
      <c r="M162" s="203" t="s">
        <v>1</v>
      </c>
      <c r="N162" s="204" t="s">
        <v>39</v>
      </c>
      <c r="O162" s="76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AR162" s="14" t="s">
        <v>129</v>
      </c>
      <c r="AT162" s="14" t="s">
        <v>124</v>
      </c>
      <c r="AU162" s="14" t="s">
        <v>74</v>
      </c>
      <c r="AY162" s="14" t="s">
        <v>121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4" t="s">
        <v>74</v>
      </c>
      <c r="BK162" s="207">
        <f>ROUND(I162*H162,2)</f>
        <v>0</v>
      </c>
      <c r="BL162" s="14" t="s">
        <v>129</v>
      </c>
      <c r="BM162" s="14" t="s">
        <v>295</v>
      </c>
    </row>
    <row r="163" spans="2:65" s="1" customFormat="1" ht="16.5" customHeight="1">
      <c r="B163" s="35"/>
      <c r="C163" s="196" t="s">
        <v>296</v>
      </c>
      <c r="D163" s="196" t="s">
        <v>124</v>
      </c>
      <c r="E163" s="197" t="s">
        <v>297</v>
      </c>
      <c r="F163" s="198" t="s">
        <v>298</v>
      </c>
      <c r="G163" s="199" t="s">
        <v>167</v>
      </c>
      <c r="H163" s="200">
        <v>2</v>
      </c>
      <c r="I163" s="201"/>
      <c r="J163" s="202">
        <f>ROUND(I163*H163,2)</f>
        <v>0</v>
      </c>
      <c r="K163" s="198" t="s">
        <v>1</v>
      </c>
      <c r="L163" s="40"/>
      <c r="M163" s="203" t="s">
        <v>1</v>
      </c>
      <c r="N163" s="204" t="s">
        <v>39</v>
      </c>
      <c r="O163" s="76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4" t="s">
        <v>129</v>
      </c>
      <c r="AT163" s="14" t="s">
        <v>124</v>
      </c>
      <c r="AU163" s="14" t="s">
        <v>74</v>
      </c>
      <c r="AY163" s="14" t="s">
        <v>121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4" t="s">
        <v>74</v>
      </c>
      <c r="BK163" s="207">
        <f>ROUND(I163*H163,2)</f>
        <v>0</v>
      </c>
      <c r="BL163" s="14" t="s">
        <v>129</v>
      </c>
      <c r="BM163" s="14" t="s">
        <v>299</v>
      </c>
    </row>
    <row r="164" spans="2:65" s="1" customFormat="1" ht="16.5" customHeight="1">
      <c r="B164" s="35"/>
      <c r="C164" s="196" t="s">
        <v>300</v>
      </c>
      <c r="D164" s="196" t="s">
        <v>124</v>
      </c>
      <c r="E164" s="197" t="s">
        <v>301</v>
      </c>
      <c r="F164" s="198" t="s">
        <v>302</v>
      </c>
      <c r="G164" s="199" t="s">
        <v>210</v>
      </c>
      <c r="H164" s="200">
        <v>5</v>
      </c>
      <c r="I164" s="201"/>
      <c r="J164" s="202">
        <f>ROUND(I164*H164,2)</f>
        <v>0</v>
      </c>
      <c r="K164" s="198" t="s">
        <v>1</v>
      </c>
      <c r="L164" s="40"/>
      <c r="M164" s="203" t="s">
        <v>1</v>
      </c>
      <c r="N164" s="204" t="s">
        <v>39</v>
      </c>
      <c r="O164" s="76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AR164" s="14" t="s">
        <v>129</v>
      </c>
      <c r="AT164" s="14" t="s">
        <v>124</v>
      </c>
      <c r="AU164" s="14" t="s">
        <v>74</v>
      </c>
      <c r="AY164" s="14" t="s">
        <v>121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4" t="s">
        <v>74</v>
      </c>
      <c r="BK164" s="207">
        <f>ROUND(I164*H164,2)</f>
        <v>0</v>
      </c>
      <c r="BL164" s="14" t="s">
        <v>129</v>
      </c>
      <c r="BM164" s="14" t="s">
        <v>303</v>
      </c>
    </row>
    <row r="165" spans="2:65" s="1" customFormat="1" ht="16.5" customHeight="1">
      <c r="B165" s="35"/>
      <c r="C165" s="196" t="s">
        <v>304</v>
      </c>
      <c r="D165" s="196" t="s">
        <v>124</v>
      </c>
      <c r="E165" s="197" t="s">
        <v>305</v>
      </c>
      <c r="F165" s="198" t="s">
        <v>306</v>
      </c>
      <c r="G165" s="199" t="s">
        <v>210</v>
      </c>
      <c r="H165" s="200">
        <v>1</v>
      </c>
      <c r="I165" s="201"/>
      <c r="J165" s="202">
        <f>ROUND(I165*H165,2)</f>
        <v>0</v>
      </c>
      <c r="K165" s="198" t="s">
        <v>1</v>
      </c>
      <c r="L165" s="40"/>
      <c r="M165" s="203" t="s">
        <v>1</v>
      </c>
      <c r="N165" s="204" t="s">
        <v>39</v>
      </c>
      <c r="O165" s="76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4" t="s">
        <v>129</v>
      </c>
      <c r="AT165" s="14" t="s">
        <v>124</v>
      </c>
      <c r="AU165" s="14" t="s">
        <v>74</v>
      </c>
      <c r="AY165" s="14" t="s">
        <v>121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4" t="s">
        <v>74</v>
      </c>
      <c r="BK165" s="207">
        <f>ROUND(I165*H165,2)</f>
        <v>0</v>
      </c>
      <c r="BL165" s="14" t="s">
        <v>129</v>
      </c>
      <c r="BM165" s="14" t="s">
        <v>307</v>
      </c>
    </row>
    <row r="166" spans="2:65" s="1" customFormat="1" ht="16.5" customHeight="1">
      <c r="B166" s="35"/>
      <c r="C166" s="196" t="s">
        <v>308</v>
      </c>
      <c r="D166" s="196" t="s">
        <v>124</v>
      </c>
      <c r="E166" s="197" t="s">
        <v>309</v>
      </c>
      <c r="F166" s="198" t="s">
        <v>310</v>
      </c>
      <c r="G166" s="199" t="s">
        <v>210</v>
      </c>
      <c r="H166" s="200">
        <v>1</v>
      </c>
      <c r="I166" s="201"/>
      <c r="J166" s="202">
        <f>ROUND(I166*H166,2)</f>
        <v>0</v>
      </c>
      <c r="K166" s="198" t="s">
        <v>1</v>
      </c>
      <c r="L166" s="40"/>
      <c r="M166" s="203" t="s">
        <v>1</v>
      </c>
      <c r="N166" s="204" t="s">
        <v>39</v>
      </c>
      <c r="O166" s="7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14" t="s">
        <v>129</v>
      </c>
      <c r="AT166" s="14" t="s">
        <v>124</v>
      </c>
      <c r="AU166" s="14" t="s">
        <v>74</v>
      </c>
      <c r="AY166" s="14" t="s">
        <v>121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4" t="s">
        <v>74</v>
      </c>
      <c r="BK166" s="207">
        <f>ROUND(I166*H166,2)</f>
        <v>0</v>
      </c>
      <c r="BL166" s="14" t="s">
        <v>129</v>
      </c>
      <c r="BM166" s="14" t="s">
        <v>311</v>
      </c>
    </row>
    <row r="167" spans="2:65" s="1" customFormat="1" ht="16.5" customHeight="1">
      <c r="B167" s="35"/>
      <c r="C167" s="196" t="s">
        <v>312</v>
      </c>
      <c r="D167" s="196" t="s">
        <v>124</v>
      </c>
      <c r="E167" s="197" t="s">
        <v>313</v>
      </c>
      <c r="F167" s="198" t="s">
        <v>314</v>
      </c>
      <c r="G167" s="199" t="s">
        <v>167</v>
      </c>
      <c r="H167" s="200">
        <v>10</v>
      </c>
      <c r="I167" s="201"/>
      <c r="J167" s="202">
        <f>ROUND(I167*H167,2)</f>
        <v>0</v>
      </c>
      <c r="K167" s="198" t="s">
        <v>1</v>
      </c>
      <c r="L167" s="40"/>
      <c r="M167" s="203" t="s">
        <v>1</v>
      </c>
      <c r="N167" s="204" t="s">
        <v>39</v>
      </c>
      <c r="O167" s="76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4" t="s">
        <v>129</v>
      </c>
      <c r="AT167" s="14" t="s">
        <v>124</v>
      </c>
      <c r="AU167" s="14" t="s">
        <v>74</v>
      </c>
      <c r="AY167" s="14" t="s">
        <v>121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4" t="s">
        <v>74</v>
      </c>
      <c r="BK167" s="207">
        <f>ROUND(I167*H167,2)</f>
        <v>0</v>
      </c>
      <c r="BL167" s="14" t="s">
        <v>129</v>
      </c>
      <c r="BM167" s="14" t="s">
        <v>315</v>
      </c>
    </row>
    <row r="168" spans="2:51" s="11" customFormat="1" ht="12">
      <c r="B168" s="208"/>
      <c r="C168" s="209"/>
      <c r="D168" s="210" t="s">
        <v>131</v>
      </c>
      <c r="E168" s="211" t="s">
        <v>1</v>
      </c>
      <c r="F168" s="212" t="s">
        <v>316</v>
      </c>
      <c r="G168" s="209"/>
      <c r="H168" s="213">
        <v>10</v>
      </c>
      <c r="I168" s="214"/>
      <c r="J168" s="209"/>
      <c r="K168" s="209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131</v>
      </c>
      <c r="AU168" s="219" t="s">
        <v>74</v>
      </c>
      <c r="AV168" s="11" t="s">
        <v>74</v>
      </c>
      <c r="AW168" s="11" t="s">
        <v>30</v>
      </c>
      <c r="AX168" s="11" t="s">
        <v>67</v>
      </c>
      <c r="AY168" s="219" t="s">
        <v>121</v>
      </c>
    </row>
    <row r="169" spans="2:51" s="12" customFormat="1" ht="12">
      <c r="B169" s="230"/>
      <c r="C169" s="231"/>
      <c r="D169" s="210" t="s">
        <v>131</v>
      </c>
      <c r="E169" s="232" t="s">
        <v>1</v>
      </c>
      <c r="F169" s="233" t="s">
        <v>234</v>
      </c>
      <c r="G169" s="231"/>
      <c r="H169" s="234">
        <v>10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131</v>
      </c>
      <c r="AU169" s="240" t="s">
        <v>74</v>
      </c>
      <c r="AV169" s="12" t="s">
        <v>129</v>
      </c>
      <c r="AW169" s="12" t="s">
        <v>30</v>
      </c>
      <c r="AX169" s="12" t="s">
        <v>72</v>
      </c>
      <c r="AY169" s="240" t="s">
        <v>121</v>
      </c>
    </row>
    <row r="170" spans="2:65" s="1" customFormat="1" ht="22.5" customHeight="1">
      <c r="B170" s="35"/>
      <c r="C170" s="220" t="s">
        <v>317</v>
      </c>
      <c r="D170" s="220" t="s">
        <v>207</v>
      </c>
      <c r="E170" s="221" t="s">
        <v>318</v>
      </c>
      <c r="F170" s="222" t="s">
        <v>319</v>
      </c>
      <c r="G170" s="223" t="s">
        <v>210</v>
      </c>
      <c r="H170" s="224">
        <v>2</v>
      </c>
      <c r="I170" s="225"/>
      <c r="J170" s="226">
        <f>ROUND(I170*H170,2)</f>
        <v>0</v>
      </c>
      <c r="K170" s="222" t="s">
        <v>1</v>
      </c>
      <c r="L170" s="227"/>
      <c r="M170" s="228" t="s">
        <v>1</v>
      </c>
      <c r="N170" s="229" t="s">
        <v>39</v>
      </c>
      <c r="O170" s="76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AR170" s="14" t="s">
        <v>164</v>
      </c>
      <c r="AT170" s="14" t="s">
        <v>207</v>
      </c>
      <c r="AU170" s="14" t="s">
        <v>74</v>
      </c>
      <c r="AY170" s="14" t="s">
        <v>121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4" t="s">
        <v>74</v>
      </c>
      <c r="BK170" s="207">
        <f>ROUND(I170*H170,2)</f>
        <v>0</v>
      </c>
      <c r="BL170" s="14" t="s">
        <v>129</v>
      </c>
      <c r="BM170" s="14" t="s">
        <v>320</v>
      </c>
    </row>
    <row r="171" spans="2:65" s="1" customFormat="1" ht="16.5" customHeight="1">
      <c r="B171" s="35"/>
      <c r="C171" s="196" t="s">
        <v>321</v>
      </c>
      <c r="D171" s="196" t="s">
        <v>124</v>
      </c>
      <c r="E171" s="197" t="s">
        <v>322</v>
      </c>
      <c r="F171" s="198" t="s">
        <v>323</v>
      </c>
      <c r="G171" s="199" t="s">
        <v>284</v>
      </c>
      <c r="H171" s="241"/>
      <c r="I171" s="201"/>
      <c r="J171" s="202">
        <f>ROUND(I171*H171,2)</f>
        <v>0</v>
      </c>
      <c r="K171" s="198" t="s">
        <v>1</v>
      </c>
      <c r="L171" s="40"/>
      <c r="M171" s="203" t="s">
        <v>1</v>
      </c>
      <c r="N171" s="204" t="s">
        <v>39</v>
      </c>
      <c r="O171" s="7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AR171" s="14" t="s">
        <v>129</v>
      </c>
      <c r="AT171" s="14" t="s">
        <v>124</v>
      </c>
      <c r="AU171" s="14" t="s">
        <v>74</v>
      </c>
      <c r="AY171" s="14" t="s">
        <v>121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4" t="s">
        <v>74</v>
      </c>
      <c r="BK171" s="207">
        <f>ROUND(I171*H171,2)</f>
        <v>0</v>
      </c>
      <c r="BL171" s="14" t="s">
        <v>129</v>
      </c>
      <c r="BM171" s="14" t="s">
        <v>324</v>
      </c>
    </row>
    <row r="172" spans="2:65" s="1" customFormat="1" ht="16.5" customHeight="1">
      <c r="B172" s="35"/>
      <c r="C172" s="196" t="s">
        <v>325</v>
      </c>
      <c r="D172" s="196" t="s">
        <v>124</v>
      </c>
      <c r="E172" s="197" t="s">
        <v>326</v>
      </c>
      <c r="F172" s="198" t="s">
        <v>327</v>
      </c>
      <c r="G172" s="199" t="s">
        <v>284</v>
      </c>
      <c r="H172" s="241"/>
      <c r="I172" s="201"/>
      <c r="J172" s="202">
        <f>ROUND(I172*H172,2)</f>
        <v>0</v>
      </c>
      <c r="K172" s="198" t="s">
        <v>1</v>
      </c>
      <c r="L172" s="40"/>
      <c r="M172" s="203" t="s">
        <v>1</v>
      </c>
      <c r="N172" s="204" t="s">
        <v>39</v>
      </c>
      <c r="O172" s="76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AR172" s="14" t="s">
        <v>129</v>
      </c>
      <c r="AT172" s="14" t="s">
        <v>124</v>
      </c>
      <c r="AU172" s="14" t="s">
        <v>74</v>
      </c>
      <c r="AY172" s="14" t="s">
        <v>121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4" t="s">
        <v>74</v>
      </c>
      <c r="BK172" s="207">
        <f>ROUND(I172*H172,2)</f>
        <v>0</v>
      </c>
      <c r="BL172" s="14" t="s">
        <v>129</v>
      </c>
      <c r="BM172" s="14" t="s">
        <v>328</v>
      </c>
    </row>
    <row r="173" spans="2:63" s="10" customFormat="1" ht="22.8" customHeight="1">
      <c r="B173" s="180"/>
      <c r="C173" s="181"/>
      <c r="D173" s="182" t="s">
        <v>66</v>
      </c>
      <c r="E173" s="194" t="s">
        <v>329</v>
      </c>
      <c r="F173" s="194" t="s">
        <v>330</v>
      </c>
      <c r="G173" s="181"/>
      <c r="H173" s="181"/>
      <c r="I173" s="184"/>
      <c r="J173" s="195">
        <f>BK173</f>
        <v>0</v>
      </c>
      <c r="K173" s="181"/>
      <c r="L173" s="186"/>
      <c r="M173" s="187"/>
      <c r="N173" s="188"/>
      <c r="O173" s="188"/>
      <c r="P173" s="189">
        <f>SUM(P174:P180)</f>
        <v>0</v>
      </c>
      <c r="Q173" s="188"/>
      <c r="R173" s="189">
        <f>SUM(R174:R180)</f>
        <v>0</v>
      </c>
      <c r="S173" s="188"/>
      <c r="T173" s="190">
        <f>SUM(T174:T180)</f>
        <v>0</v>
      </c>
      <c r="AR173" s="191" t="s">
        <v>72</v>
      </c>
      <c r="AT173" s="192" t="s">
        <v>66</v>
      </c>
      <c r="AU173" s="192" t="s">
        <v>72</v>
      </c>
      <c r="AY173" s="191" t="s">
        <v>121</v>
      </c>
      <c r="BK173" s="193">
        <f>SUM(BK174:BK180)</f>
        <v>0</v>
      </c>
    </row>
    <row r="174" spans="2:65" s="1" customFormat="1" ht="16.5" customHeight="1">
      <c r="B174" s="35"/>
      <c r="C174" s="196" t="s">
        <v>331</v>
      </c>
      <c r="D174" s="196" t="s">
        <v>124</v>
      </c>
      <c r="E174" s="197" t="s">
        <v>332</v>
      </c>
      <c r="F174" s="198" t="s">
        <v>333</v>
      </c>
      <c r="G174" s="199" t="s">
        <v>167</v>
      </c>
      <c r="H174" s="200">
        <v>18</v>
      </c>
      <c r="I174" s="201"/>
      <c r="J174" s="202">
        <f>ROUND(I174*H174,2)</f>
        <v>0</v>
      </c>
      <c r="K174" s="198" t="s">
        <v>1</v>
      </c>
      <c r="L174" s="40"/>
      <c r="M174" s="203" t="s">
        <v>1</v>
      </c>
      <c r="N174" s="204" t="s">
        <v>39</v>
      </c>
      <c r="O174" s="76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AR174" s="14" t="s">
        <v>129</v>
      </c>
      <c r="AT174" s="14" t="s">
        <v>124</v>
      </c>
      <c r="AU174" s="14" t="s">
        <v>74</v>
      </c>
      <c r="AY174" s="14" t="s">
        <v>121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4" t="s">
        <v>74</v>
      </c>
      <c r="BK174" s="207">
        <f>ROUND(I174*H174,2)</f>
        <v>0</v>
      </c>
      <c r="BL174" s="14" t="s">
        <v>129</v>
      </c>
      <c r="BM174" s="14" t="s">
        <v>334</v>
      </c>
    </row>
    <row r="175" spans="2:65" s="1" customFormat="1" ht="16.5" customHeight="1">
      <c r="B175" s="35"/>
      <c r="C175" s="196" t="s">
        <v>335</v>
      </c>
      <c r="D175" s="196" t="s">
        <v>124</v>
      </c>
      <c r="E175" s="197" t="s">
        <v>336</v>
      </c>
      <c r="F175" s="198" t="s">
        <v>337</v>
      </c>
      <c r="G175" s="199" t="s">
        <v>167</v>
      </c>
      <c r="H175" s="200">
        <v>10</v>
      </c>
      <c r="I175" s="201"/>
      <c r="J175" s="202">
        <f>ROUND(I175*H175,2)</f>
        <v>0</v>
      </c>
      <c r="K175" s="198" t="s">
        <v>1</v>
      </c>
      <c r="L175" s="40"/>
      <c r="M175" s="203" t="s">
        <v>1</v>
      </c>
      <c r="N175" s="204" t="s">
        <v>39</v>
      </c>
      <c r="O175" s="76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AR175" s="14" t="s">
        <v>129</v>
      </c>
      <c r="AT175" s="14" t="s">
        <v>124</v>
      </c>
      <c r="AU175" s="14" t="s">
        <v>74</v>
      </c>
      <c r="AY175" s="14" t="s">
        <v>121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4" t="s">
        <v>74</v>
      </c>
      <c r="BK175" s="207">
        <f>ROUND(I175*H175,2)</f>
        <v>0</v>
      </c>
      <c r="BL175" s="14" t="s">
        <v>129</v>
      </c>
      <c r="BM175" s="14" t="s">
        <v>338</v>
      </c>
    </row>
    <row r="176" spans="2:65" s="1" customFormat="1" ht="16.5" customHeight="1">
      <c r="B176" s="35"/>
      <c r="C176" s="196" t="s">
        <v>339</v>
      </c>
      <c r="D176" s="196" t="s">
        <v>124</v>
      </c>
      <c r="E176" s="197" t="s">
        <v>340</v>
      </c>
      <c r="F176" s="198" t="s">
        <v>341</v>
      </c>
      <c r="G176" s="199" t="s">
        <v>167</v>
      </c>
      <c r="H176" s="200">
        <v>8</v>
      </c>
      <c r="I176" s="201"/>
      <c r="J176" s="202">
        <f>ROUND(I176*H176,2)</f>
        <v>0</v>
      </c>
      <c r="K176" s="198" t="s">
        <v>1</v>
      </c>
      <c r="L176" s="40"/>
      <c r="M176" s="203" t="s">
        <v>1</v>
      </c>
      <c r="N176" s="204" t="s">
        <v>39</v>
      </c>
      <c r="O176" s="7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AR176" s="14" t="s">
        <v>129</v>
      </c>
      <c r="AT176" s="14" t="s">
        <v>124</v>
      </c>
      <c r="AU176" s="14" t="s">
        <v>74</v>
      </c>
      <c r="AY176" s="14" t="s">
        <v>121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4" t="s">
        <v>74</v>
      </c>
      <c r="BK176" s="207">
        <f>ROUND(I176*H176,2)</f>
        <v>0</v>
      </c>
      <c r="BL176" s="14" t="s">
        <v>129</v>
      </c>
      <c r="BM176" s="14" t="s">
        <v>342</v>
      </c>
    </row>
    <row r="177" spans="2:65" s="1" customFormat="1" ht="16.5" customHeight="1">
      <c r="B177" s="35"/>
      <c r="C177" s="196" t="s">
        <v>343</v>
      </c>
      <c r="D177" s="196" t="s">
        <v>124</v>
      </c>
      <c r="E177" s="197" t="s">
        <v>344</v>
      </c>
      <c r="F177" s="198" t="s">
        <v>345</v>
      </c>
      <c r="G177" s="199" t="s">
        <v>210</v>
      </c>
      <c r="H177" s="200">
        <v>10</v>
      </c>
      <c r="I177" s="201"/>
      <c r="J177" s="202">
        <f>ROUND(I177*H177,2)</f>
        <v>0</v>
      </c>
      <c r="K177" s="198" t="s">
        <v>1</v>
      </c>
      <c r="L177" s="40"/>
      <c r="M177" s="203" t="s">
        <v>1</v>
      </c>
      <c r="N177" s="204" t="s">
        <v>39</v>
      </c>
      <c r="O177" s="7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AR177" s="14" t="s">
        <v>129</v>
      </c>
      <c r="AT177" s="14" t="s">
        <v>124</v>
      </c>
      <c r="AU177" s="14" t="s">
        <v>74</v>
      </c>
      <c r="AY177" s="14" t="s">
        <v>121</v>
      </c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4" t="s">
        <v>74</v>
      </c>
      <c r="BK177" s="207">
        <f>ROUND(I177*H177,2)</f>
        <v>0</v>
      </c>
      <c r="BL177" s="14" t="s">
        <v>129</v>
      </c>
      <c r="BM177" s="14" t="s">
        <v>346</v>
      </c>
    </row>
    <row r="178" spans="2:65" s="1" customFormat="1" ht="16.5" customHeight="1">
      <c r="B178" s="35"/>
      <c r="C178" s="196" t="s">
        <v>347</v>
      </c>
      <c r="D178" s="196" t="s">
        <v>124</v>
      </c>
      <c r="E178" s="197" t="s">
        <v>348</v>
      </c>
      <c r="F178" s="198" t="s">
        <v>349</v>
      </c>
      <c r="G178" s="199" t="s">
        <v>167</v>
      </c>
      <c r="H178" s="200">
        <v>18</v>
      </c>
      <c r="I178" s="201"/>
      <c r="J178" s="202">
        <f>ROUND(I178*H178,2)</f>
        <v>0</v>
      </c>
      <c r="K178" s="198" t="s">
        <v>1</v>
      </c>
      <c r="L178" s="40"/>
      <c r="M178" s="203" t="s">
        <v>1</v>
      </c>
      <c r="N178" s="204" t="s">
        <v>39</v>
      </c>
      <c r="O178" s="76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AR178" s="14" t="s">
        <v>129</v>
      </c>
      <c r="AT178" s="14" t="s">
        <v>124</v>
      </c>
      <c r="AU178" s="14" t="s">
        <v>74</v>
      </c>
      <c r="AY178" s="14" t="s">
        <v>121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4" t="s">
        <v>74</v>
      </c>
      <c r="BK178" s="207">
        <f>ROUND(I178*H178,2)</f>
        <v>0</v>
      </c>
      <c r="BL178" s="14" t="s">
        <v>129</v>
      </c>
      <c r="BM178" s="14" t="s">
        <v>350</v>
      </c>
    </row>
    <row r="179" spans="2:65" s="1" customFormat="1" ht="16.5" customHeight="1">
      <c r="B179" s="35"/>
      <c r="C179" s="196" t="s">
        <v>351</v>
      </c>
      <c r="D179" s="196" t="s">
        <v>124</v>
      </c>
      <c r="E179" s="197" t="s">
        <v>352</v>
      </c>
      <c r="F179" s="198" t="s">
        <v>353</v>
      </c>
      <c r="G179" s="199" t="s">
        <v>284</v>
      </c>
      <c r="H179" s="241"/>
      <c r="I179" s="201"/>
      <c r="J179" s="202">
        <f>ROUND(I179*H179,2)</f>
        <v>0</v>
      </c>
      <c r="K179" s="198" t="s">
        <v>1</v>
      </c>
      <c r="L179" s="40"/>
      <c r="M179" s="203" t="s">
        <v>1</v>
      </c>
      <c r="N179" s="204" t="s">
        <v>39</v>
      </c>
      <c r="O179" s="76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AR179" s="14" t="s">
        <v>129</v>
      </c>
      <c r="AT179" s="14" t="s">
        <v>124</v>
      </c>
      <c r="AU179" s="14" t="s">
        <v>74</v>
      </c>
      <c r="AY179" s="14" t="s">
        <v>121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4" t="s">
        <v>74</v>
      </c>
      <c r="BK179" s="207">
        <f>ROUND(I179*H179,2)</f>
        <v>0</v>
      </c>
      <c r="BL179" s="14" t="s">
        <v>129</v>
      </c>
      <c r="BM179" s="14" t="s">
        <v>354</v>
      </c>
    </row>
    <row r="180" spans="2:65" s="1" customFormat="1" ht="16.5" customHeight="1">
      <c r="B180" s="35"/>
      <c r="C180" s="196" t="s">
        <v>355</v>
      </c>
      <c r="D180" s="196" t="s">
        <v>124</v>
      </c>
      <c r="E180" s="197" t="s">
        <v>356</v>
      </c>
      <c r="F180" s="198" t="s">
        <v>357</v>
      </c>
      <c r="G180" s="199" t="s">
        <v>284</v>
      </c>
      <c r="H180" s="241"/>
      <c r="I180" s="201"/>
      <c r="J180" s="202">
        <f>ROUND(I180*H180,2)</f>
        <v>0</v>
      </c>
      <c r="K180" s="198" t="s">
        <v>1</v>
      </c>
      <c r="L180" s="40"/>
      <c r="M180" s="203" t="s">
        <v>1</v>
      </c>
      <c r="N180" s="204" t="s">
        <v>39</v>
      </c>
      <c r="O180" s="76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AR180" s="14" t="s">
        <v>129</v>
      </c>
      <c r="AT180" s="14" t="s">
        <v>124</v>
      </c>
      <c r="AU180" s="14" t="s">
        <v>74</v>
      </c>
      <c r="AY180" s="14" t="s">
        <v>121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4" t="s">
        <v>74</v>
      </c>
      <c r="BK180" s="207">
        <f>ROUND(I180*H180,2)</f>
        <v>0</v>
      </c>
      <c r="BL180" s="14" t="s">
        <v>129</v>
      </c>
      <c r="BM180" s="14" t="s">
        <v>358</v>
      </c>
    </row>
    <row r="181" spans="2:63" s="10" customFormat="1" ht="22.8" customHeight="1">
      <c r="B181" s="180"/>
      <c r="C181" s="181"/>
      <c r="D181" s="182" t="s">
        <v>66</v>
      </c>
      <c r="E181" s="194" t="s">
        <v>359</v>
      </c>
      <c r="F181" s="194" t="s">
        <v>360</v>
      </c>
      <c r="G181" s="181"/>
      <c r="H181" s="181"/>
      <c r="I181" s="184"/>
      <c r="J181" s="195">
        <f>BK181</f>
        <v>0</v>
      </c>
      <c r="K181" s="181"/>
      <c r="L181" s="186"/>
      <c r="M181" s="187"/>
      <c r="N181" s="188"/>
      <c r="O181" s="188"/>
      <c r="P181" s="189">
        <f>SUM(P182:P202)</f>
        <v>0</v>
      </c>
      <c r="Q181" s="188"/>
      <c r="R181" s="189">
        <f>SUM(R182:R202)</f>
        <v>0</v>
      </c>
      <c r="S181" s="188"/>
      <c r="T181" s="190">
        <f>SUM(T182:T202)</f>
        <v>0</v>
      </c>
      <c r="AR181" s="191" t="s">
        <v>72</v>
      </c>
      <c r="AT181" s="192" t="s">
        <v>66</v>
      </c>
      <c r="AU181" s="192" t="s">
        <v>72</v>
      </c>
      <c r="AY181" s="191" t="s">
        <v>121</v>
      </c>
      <c r="BK181" s="193">
        <f>SUM(BK182:BK202)</f>
        <v>0</v>
      </c>
    </row>
    <row r="182" spans="2:65" s="1" customFormat="1" ht="16.5" customHeight="1">
      <c r="B182" s="35"/>
      <c r="C182" s="196" t="s">
        <v>361</v>
      </c>
      <c r="D182" s="196" t="s">
        <v>124</v>
      </c>
      <c r="E182" s="197" t="s">
        <v>362</v>
      </c>
      <c r="F182" s="198" t="s">
        <v>363</v>
      </c>
      <c r="G182" s="199" t="s">
        <v>364</v>
      </c>
      <c r="H182" s="200">
        <v>1</v>
      </c>
      <c r="I182" s="201"/>
      <c r="J182" s="202">
        <f>ROUND(I182*H182,2)</f>
        <v>0</v>
      </c>
      <c r="K182" s="198" t="s">
        <v>1</v>
      </c>
      <c r="L182" s="40"/>
      <c r="M182" s="203" t="s">
        <v>1</v>
      </c>
      <c r="N182" s="204" t="s">
        <v>39</v>
      </c>
      <c r="O182" s="7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AR182" s="14" t="s">
        <v>129</v>
      </c>
      <c r="AT182" s="14" t="s">
        <v>124</v>
      </c>
      <c r="AU182" s="14" t="s">
        <v>74</v>
      </c>
      <c r="AY182" s="14" t="s">
        <v>121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4" t="s">
        <v>74</v>
      </c>
      <c r="BK182" s="207">
        <f>ROUND(I182*H182,2)</f>
        <v>0</v>
      </c>
      <c r="BL182" s="14" t="s">
        <v>129</v>
      </c>
      <c r="BM182" s="14" t="s">
        <v>365</v>
      </c>
    </row>
    <row r="183" spans="2:65" s="1" customFormat="1" ht="16.5" customHeight="1">
      <c r="B183" s="35"/>
      <c r="C183" s="196" t="s">
        <v>366</v>
      </c>
      <c r="D183" s="196" t="s">
        <v>124</v>
      </c>
      <c r="E183" s="197" t="s">
        <v>367</v>
      </c>
      <c r="F183" s="198" t="s">
        <v>368</v>
      </c>
      <c r="G183" s="199" t="s">
        <v>210</v>
      </c>
      <c r="H183" s="200">
        <v>1</v>
      </c>
      <c r="I183" s="201"/>
      <c r="J183" s="202">
        <f>ROUND(I183*H183,2)</f>
        <v>0</v>
      </c>
      <c r="K183" s="198" t="s">
        <v>1</v>
      </c>
      <c r="L183" s="40"/>
      <c r="M183" s="203" t="s">
        <v>1</v>
      </c>
      <c r="N183" s="204" t="s">
        <v>39</v>
      </c>
      <c r="O183" s="76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AR183" s="14" t="s">
        <v>129</v>
      </c>
      <c r="AT183" s="14" t="s">
        <v>124</v>
      </c>
      <c r="AU183" s="14" t="s">
        <v>74</v>
      </c>
      <c r="AY183" s="14" t="s">
        <v>121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4" t="s">
        <v>74</v>
      </c>
      <c r="BK183" s="207">
        <f>ROUND(I183*H183,2)</f>
        <v>0</v>
      </c>
      <c r="BL183" s="14" t="s">
        <v>129</v>
      </c>
      <c r="BM183" s="14" t="s">
        <v>369</v>
      </c>
    </row>
    <row r="184" spans="2:65" s="1" customFormat="1" ht="22.5" customHeight="1">
      <c r="B184" s="35"/>
      <c r="C184" s="196" t="s">
        <v>370</v>
      </c>
      <c r="D184" s="196" t="s">
        <v>124</v>
      </c>
      <c r="E184" s="197" t="s">
        <v>371</v>
      </c>
      <c r="F184" s="198" t="s">
        <v>372</v>
      </c>
      <c r="G184" s="199" t="s">
        <v>210</v>
      </c>
      <c r="H184" s="200">
        <v>1</v>
      </c>
      <c r="I184" s="201"/>
      <c r="J184" s="202">
        <f>ROUND(I184*H184,2)</f>
        <v>0</v>
      </c>
      <c r="K184" s="198" t="s">
        <v>1</v>
      </c>
      <c r="L184" s="40"/>
      <c r="M184" s="203" t="s">
        <v>1</v>
      </c>
      <c r="N184" s="204" t="s">
        <v>39</v>
      </c>
      <c r="O184" s="76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AR184" s="14" t="s">
        <v>129</v>
      </c>
      <c r="AT184" s="14" t="s">
        <v>124</v>
      </c>
      <c r="AU184" s="14" t="s">
        <v>74</v>
      </c>
      <c r="AY184" s="14" t="s">
        <v>121</v>
      </c>
      <c r="BE184" s="207">
        <f>IF(N184="základní",J184,0)</f>
        <v>0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14" t="s">
        <v>74</v>
      </c>
      <c r="BK184" s="207">
        <f>ROUND(I184*H184,2)</f>
        <v>0</v>
      </c>
      <c r="BL184" s="14" t="s">
        <v>129</v>
      </c>
      <c r="BM184" s="14" t="s">
        <v>373</v>
      </c>
    </row>
    <row r="185" spans="2:65" s="1" customFormat="1" ht="22.5" customHeight="1">
      <c r="B185" s="35"/>
      <c r="C185" s="196" t="s">
        <v>374</v>
      </c>
      <c r="D185" s="196" t="s">
        <v>124</v>
      </c>
      <c r="E185" s="197" t="s">
        <v>375</v>
      </c>
      <c r="F185" s="198" t="s">
        <v>376</v>
      </c>
      <c r="G185" s="199" t="s">
        <v>210</v>
      </c>
      <c r="H185" s="200">
        <v>1</v>
      </c>
      <c r="I185" s="201"/>
      <c r="J185" s="202">
        <f>ROUND(I185*H185,2)</f>
        <v>0</v>
      </c>
      <c r="K185" s="198" t="s">
        <v>1</v>
      </c>
      <c r="L185" s="40"/>
      <c r="M185" s="203" t="s">
        <v>1</v>
      </c>
      <c r="N185" s="204" t="s">
        <v>39</v>
      </c>
      <c r="O185" s="7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AR185" s="14" t="s">
        <v>129</v>
      </c>
      <c r="AT185" s="14" t="s">
        <v>124</v>
      </c>
      <c r="AU185" s="14" t="s">
        <v>74</v>
      </c>
      <c r="AY185" s="14" t="s">
        <v>121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4" t="s">
        <v>74</v>
      </c>
      <c r="BK185" s="207">
        <f>ROUND(I185*H185,2)</f>
        <v>0</v>
      </c>
      <c r="BL185" s="14" t="s">
        <v>129</v>
      </c>
      <c r="BM185" s="14" t="s">
        <v>377</v>
      </c>
    </row>
    <row r="186" spans="2:65" s="1" customFormat="1" ht="16.5" customHeight="1">
      <c r="B186" s="35"/>
      <c r="C186" s="196" t="s">
        <v>378</v>
      </c>
      <c r="D186" s="196" t="s">
        <v>124</v>
      </c>
      <c r="E186" s="197" t="s">
        <v>379</v>
      </c>
      <c r="F186" s="198" t="s">
        <v>380</v>
      </c>
      <c r="G186" s="199" t="s">
        <v>364</v>
      </c>
      <c r="H186" s="200">
        <v>1</v>
      </c>
      <c r="I186" s="201"/>
      <c r="J186" s="202">
        <f>ROUND(I186*H186,2)</f>
        <v>0</v>
      </c>
      <c r="K186" s="198" t="s">
        <v>1</v>
      </c>
      <c r="L186" s="40"/>
      <c r="M186" s="203" t="s">
        <v>1</v>
      </c>
      <c r="N186" s="204" t="s">
        <v>39</v>
      </c>
      <c r="O186" s="76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AR186" s="14" t="s">
        <v>129</v>
      </c>
      <c r="AT186" s="14" t="s">
        <v>124</v>
      </c>
      <c r="AU186" s="14" t="s">
        <v>74</v>
      </c>
      <c r="AY186" s="14" t="s">
        <v>121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4" t="s">
        <v>74</v>
      </c>
      <c r="BK186" s="207">
        <f>ROUND(I186*H186,2)</f>
        <v>0</v>
      </c>
      <c r="BL186" s="14" t="s">
        <v>129</v>
      </c>
      <c r="BM186" s="14" t="s">
        <v>381</v>
      </c>
    </row>
    <row r="187" spans="2:65" s="1" customFormat="1" ht="16.5" customHeight="1">
      <c r="B187" s="35"/>
      <c r="C187" s="196" t="s">
        <v>382</v>
      </c>
      <c r="D187" s="196" t="s">
        <v>124</v>
      </c>
      <c r="E187" s="197" t="s">
        <v>383</v>
      </c>
      <c r="F187" s="198" t="s">
        <v>384</v>
      </c>
      <c r="G187" s="199" t="s">
        <v>364</v>
      </c>
      <c r="H187" s="200">
        <v>1</v>
      </c>
      <c r="I187" s="201"/>
      <c r="J187" s="202">
        <f>ROUND(I187*H187,2)</f>
        <v>0</v>
      </c>
      <c r="K187" s="198" t="s">
        <v>1</v>
      </c>
      <c r="L187" s="40"/>
      <c r="M187" s="203" t="s">
        <v>1</v>
      </c>
      <c r="N187" s="204" t="s">
        <v>39</v>
      </c>
      <c r="O187" s="76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AR187" s="14" t="s">
        <v>129</v>
      </c>
      <c r="AT187" s="14" t="s">
        <v>124</v>
      </c>
      <c r="AU187" s="14" t="s">
        <v>74</v>
      </c>
      <c r="AY187" s="14" t="s">
        <v>121</v>
      </c>
      <c r="BE187" s="207">
        <f>IF(N187="základní",J187,0)</f>
        <v>0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4" t="s">
        <v>74</v>
      </c>
      <c r="BK187" s="207">
        <f>ROUND(I187*H187,2)</f>
        <v>0</v>
      </c>
      <c r="BL187" s="14" t="s">
        <v>129</v>
      </c>
      <c r="BM187" s="14" t="s">
        <v>385</v>
      </c>
    </row>
    <row r="188" spans="2:65" s="1" customFormat="1" ht="16.5" customHeight="1">
      <c r="B188" s="35"/>
      <c r="C188" s="196" t="s">
        <v>386</v>
      </c>
      <c r="D188" s="196" t="s">
        <v>124</v>
      </c>
      <c r="E188" s="197" t="s">
        <v>387</v>
      </c>
      <c r="F188" s="198" t="s">
        <v>388</v>
      </c>
      <c r="G188" s="199" t="s">
        <v>364</v>
      </c>
      <c r="H188" s="200">
        <v>1</v>
      </c>
      <c r="I188" s="201"/>
      <c r="J188" s="202">
        <f>ROUND(I188*H188,2)</f>
        <v>0</v>
      </c>
      <c r="K188" s="198" t="s">
        <v>1</v>
      </c>
      <c r="L188" s="40"/>
      <c r="M188" s="203" t="s">
        <v>1</v>
      </c>
      <c r="N188" s="204" t="s">
        <v>39</v>
      </c>
      <c r="O188" s="76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AR188" s="14" t="s">
        <v>129</v>
      </c>
      <c r="AT188" s="14" t="s">
        <v>124</v>
      </c>
      <c r="AU188" s="14" t="s">
        <v>74</v>
      </c>
      <c r="AY188" s="14" t="s">
        <v>121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4" t="s">
        <v>74</v>
      </c>
      <c r="BK188" s="207">
        <f>ROUND(I188*H188,2)</f>
        <v>0</v>
      </c>
      <c r="BL188" s="14" t="s">
        <v>129</v>
      </c>
      <c r="BM188" s="14" t="s">
        <v>389</v>
      </c>
    </row>
    <row r="189" spans="2:65" s="1" customFormat="1" ht="16.5" customHeight="1">
      <c r="B189" s="35"/>
      <c r="C189" s="196" t="s">
        <v>390</v>
      </c>
      <c r="D189" s="196" t="s">
        <v>124</v>
      </c>
      <c r="E189" s="197" t="s">
        <v>391</v>
      </c>
      <c r="F189" s="198" t="s">
        <v>392</v>
      </c>
      <c r="G189" s="199" t="s">
        <v>364</v>
      </c>
      <c r="H189" s="200">
        <v>1</v>
      </c>
      <c r="I189" s="201"/>
      <c r="J189" s="202">
        <f>ROUND(I189*H189,2)</f>
        <v>0</v>
      </c>
      <c r="K189" s="198" t="s">
        <v>1</v>
      </c>
      <c r="L189" s="40"/>
      <c r="M189" s="203" t="s">
        <v>1</v>
      </c>
      <c r="N189" s="204" t="s">
        <v>39</v>
      </c>
      <c r="O189" s="76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AR189" s="14" t="s">
        <v>129</v>
      </c>
      <c r="AT189" s="14" t="s">
        <v>124</v>
      </c>
      <c r="AU189" s="14" t="s">
        <v>74</v>
      </c>
      <c r="AY189" s="14" t="s">
        <v>121</v>
      </c>
      <c r="BE189" s="207">
        <f>IF(N189="základní",J189,0)</f>
        <v>0</v>
      </c>
      <c r="BF189" s="207">
        <f>IF(N189="snížená",J189,0)</f>
        <v>0</v>
      </c>
      <c r="BG189" s="207">
        <f>IF(N189="zákl. přenesená",J189,0)</f>
        <v>0</v>
      </c>
      <c r="BH189" s="207">
        <f>IF(N189="sníž. přenesená",J189,0)</f>
        <v>0</v>
      </c>
      <c r="BI189" s="207">
        <f>IF(N189="nulová",J189,0)</f>
        <v>0</v>
      </c>
      <c r="BJ189" s="14" t="s">
        <v>74</v>
      </c>
      <c r="BK189" s="207">
        <f>ROUND(I189*H189,2)</f>
        <v>0</v>
      </c>
      <c r="BL189" s="14" t="s">
        <v>129</v>
      </c>
      <c r="BM189" s="14" t="s">
        <v>393</v>
      </c>
    </row>
    <row r="190" spans="2:65" s="1" customFormat="1" ht="16.5" customHeight="1">
      <c r="B190" s="35"/>
      <c r="C190" s="196" t="s">
        <v>394</v>
      </c>
      <c r="D190" s="196" t="s">
        <v>124</v>
      </c>
      <c r="E190" s="197" t="s">
        <v>395</v>
      </c>
      <c r="F190" s="198" t="s">
        <v>396</v>
      </c>
      <c r="G190" s="199" t="s">
        <v>364</v>
      </c>
      <c r="H190" s="200">
        <v>1</v>
      </c>
      <c r="I190" s="201"/>
      <c r="J190" s="202">
        <f>ROUND(I190*H190,2)</f>
        <v>0</v>
      </c>
      <c r="K190" s="198" t="s">
        <v>1</v>
      </c>
      <c r="L190" s="40"/>
      <c r="M190" s="203" t="s">
        <v>1</v>
      </c>
      <c r="N190" s="204" t="s">
        <v>39</v>
      </c>
      <c r="O190" s="76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AR190" s="14" t="s">
        <v>129</v>
      </c>
      <c r="AT190" s="14" t="s">
        <v>124</v>
      </c>
      <c r="AU190" s="14" t="s">
        <v>74</v>
      </c>
      <c r="AY190" s="14" t="s">
        <v>121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4" t="s">
        <v>74</v>
      </c>
      <c r="BK190" s="207">
        <f>ROUND(I190*H190,2)</f>
        <v>0</v>
      </c>
      <c r="BL190" s="14" t="s">
        <v>129</v>
      </c>
      <c r="BM190" s="14" t="s">
        <v>397</v>
      </c>
    </row>
    <row r="191" spans="2:65" s="1" customFormat="1" ht="16.5" customHeight="1">
      <c r="B191" s="35"/>
      <c r="C191" s="196" t="s">
        <v>398</v>
      </c>
      <c r="D191" s="196" t="s">
        <v>124</v>
      </c>
      <c r="E191" s="197" t="s">
        <v>399</v>
      </c>
      <c r="F191" s="198" t="s">
        <v>400</v>
      </c>
      <c r="G191" s="199" t="s">
        <v>364</v>
      </c>
      <c r="H191" s="200">
        <v>1</v>
      </c>
      <c r="I191" s="201"/>
      <c r="J191" s="202">
        <f>ROUND(I191*H191,2)</f>
        <v>0</v>
      </c>
      <c r="K191" s="198" t="s">
        <v>1</v>
      </c>
      <c r="L191" s="40"/>
      <c r="M191" s="203" t="s">
        <v>1</v>
      </c>
      <c r="N191" s="204" t="s">
        <v>39</v>
      </c>
      <c r="O191" s="7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AR191" s="14" t="s">
        <v>129</v>
      </c>
      <c r="AT191" s="14" t="s">
        <v>124</v>
      </c>
      <c r="AU191" s="14" t="s">
        <v>74</v>
      </c>
      <c r="AY191" s="14" t="s">
        <v>121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4" t="s">
        <v>74</v>
      </c>
      <c r="BK191" s="207">
        <f>ROUND(I191*H191,2)</f>
        <v>0</v>
      </c>
      <c r="BL191" s="14" t="s">
        <v>129</v>
      </c>
      <c r="BM191" s="14" t="s">
        <v>401</v>
      </c>
    </row>
    <row r="192" spans="2:65" s="1" customFormat="1" ht="16.5" customHeight="1">
      <c r="B192" s="35"/>
      <c r="C192" s="196" t="s">
        <v>402</v>
      </c>
      <c r="D192" s="196" t="s">
        <v>124</v>
      </c>
      <c r="E192" s="197" t="s">
        <v>403</v>
      </c>
      <c r="F192" s="198" t="s">
        <v>404</v>
      </c>
      <c r="G192" s="199" t="s">
        <v>151</v>
      </c>
      <c r="H192" s="200">
        <v>1</v>
      </c>
      <c r="I192" s="201"/>
      <c r="J192" s="202">
        <f>ROUND(I192*H192,2)</f>
        <v>0</v>
      </c>
      <c r="K192" s="198" t="s">
        <v>1</v>
      </c>
      <c r="L192" s="40"/>
      <c r="M192" s="203" t="s">
        <v>1</v>
      </c>
      <c r="N192" s="204" t="s">
        <v>39</v>
      </c>
      <c r="O192" s="76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AR192" s="14" t="s">
        <v>129</v>
      </c>
      <c r="AT192" s="14" t="s">
        <v>124</v>
      </c>
      <c r="AU192" s="14" t="s">
        <v>74</v>
      </c>
      <c r="AY192" s="14" t="s">
        <v>121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4" t="s">
        <v>74</v>
      </c>
      <c r="BK192" s="207">
        <f>ROUND(I192*H192,2)</f>
        <v>0</v>
      </c>
      <c r="BL192" s="14" t="s">
        <v>129</v>
      </c>
      <c r="BM192" s="14" t="s">
        <v>405</v>
      </c>
    </row>
    <row r="193" spans="2:65" s="1" customFormat="1" ht="16.5" customHeight="1">
      <c r="B193" s="35"/>
      <c r="C193" s="196" t="s">
        <v>406</v>
      </c>
      <c r="D193" s="196" t="s">
        <v>124</v>
      </c>
      <c r="E193" s="197" t="s">
        <v>407</v>
      </c>
      <c r="F193" s="198" t="s">
        <v>408</v>
      </c>
      <c r="G193" s="199" t="s">
        <v>409</v>
      </c>
      <c r="H193" s="200">
        <v>1</v>
      </c>
      <c r="I193" s="201"/>
      <c r="J193" s="202">
        <f>ROUND(I193*H193,2)</f>
        <v>0</v>
      </c>
      <c r="K193" s="198" t="s">
        <v>1</v>
      </c>
      <c r="L193" s="40"/>
      <c r="M193" s="203" t="s">
        <v>1</v>
      </c>
      <c r="N193" s="204" t="s">
        <v>39</v>
      </c>
      <c r="O193" s="76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AR193" s="14" t="s">
        <v>129</v>
      </c>
      <c r="AT193" s="14" t="s">
        <v>124</v>
      </c>
      <c r="AU193" s="14" t="s">
        <v>74</v>
      </c>
      <c r="AY193" s="14" t="s">
        <v>121</v>
      </c>
      <c r="BE193" s="207">
        <f>IF(N193="základní",J193,0)</f>
        <v>0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4" t="s">
        <v>74</v>
      </c>
      <c r="BK193" s="207">
        <f>ROUND(I193*H193,2)</f>
        <v>0</v>
      </c>
      <c r="BL193" s="14" t="s">
        <v>129</v>
      </c>
      <c r="BM193" s="14" t="s">
        <v>410</v>
      </c>
    </row>
    <row r="194" spans="2:65" s="1" customFormat="1" ht="16.5" customHeight="1">
      <c r="B194" s="35"/>
      <c r="C194" s="196" t="s">
        <v>411</v>
      </c>
      <c r="D194" s="196" t="s">
        <v>124</v>
      </c>
      <c r="E194" s="197" t="s">
        <v>412</v>
      </c>
      <c r="F194" s="198" t="s">
        <v>413</v>
      </c>
      <c r="G194" s="199" t="s">
        <v>151</v>
      </c>
      <c r="H194" s="200">
        <v>1</v>
      </c>
      <c r="I194" s="201"/>
      <c r="J194" s="202">
        <f>ROUND(I194*H194,2)</f>
        <v>0</v>
      </c>
      <c r="K194" s="198" t="s">
        <v>1</v>
      </c>
      <c r="L194" s="40"/>
      <c r="M194" s="203" t="s">
        <v>1</v>
      </c>
      <c r="N194" s="204" t="s">
        <v>39</v>
      </c>
      <c r="O194" s="76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AR194" s="14" t="s">
        <v>129</v>
      </c>
      <c r="AT194" s="14" t="s">
        <v>124</v>
      </c>
      <c r="AU194" s="14" t="s">
        <v>74</v>
      </c>
      <c r="AY194" s="14" t="s">
        <v>121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4" t="s">
        <v>74</v>
      </c>
      <c r="BK194" s="207">
        <f>ROUND(I194*H194,2)</f>
        <v>0</v>
      </c>
      <c r="BL194" s="14" t="s">
        <v>129</v>
      </c>
      <c r="BM194" s="14" t="s">
        <v>414</v>
      </c>
    </row>
    <row r="195" spans="2:65" s="1" customFormat="1" ht="16.5" customHeight="1">
      <c r="B195" s="35"/>
      <c r="C195" s="196" t="s">
        <v>415</v>
      </c>
      <c r="D195" s="196" t="s">
        <v>124</v>
      </c>
      <c r="E195" s="197" t="s">
        <v>416</v>
      </c>
      <c r="F195" s="198" t="s">
        <v>417</v>
      </c>
      <c r="G195" s="199" t="s">
        <v>364</v>
      </c>
      <c r="H195" s="200">
        <v>1</v>
      </c>
      <c r="I195" s="201"/>
      <c r="J195" s="202">
        <f>ROUND(I195*H195,2)</f>
        <v>0</v>
      </c>
      <c r="K195" s="198" t="s">
        <v>1</v>
      </c>
      <c r="L195" s="40"/>
      <c r="M195" s="203" t="s">
        <v>1</v>
      </c>
      <c r="N195" s="204" t="s">
        <v>39</v>
      </c>
      <c r="O195" s="76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AR195" s="14" t="s">
        <v>129</v>
      </c>
      <c r="AT195" s="14" t="s">
        <v>124</v>
      </c>
      <c r="AU195" s="14" t="s">
        <v>74</v>
      </c>
      <c r="AY195" s="14" t="s">
        <v>121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4" t="s">
        <v>74</v>
      </c>
      <c r="BK195" s="207">
        <f>ROUND(I195*H195,2)</f>
        <v>0</v>
      </c>
      <c r="BL195" s="14" t="s">
        <v>129</v>
      </c>
      <c r="BM195" s="14" t="s">
        <v>418</v>
      </c>
    </row>
    <row r="196" spans="2:65" s="1" customFormat="1" ht="16.5" customHeight="1">
      <c r="B196" s="35"/>
      <c r="C196" s="196" t="s">
        <v>419</v>
      </c>
      <c r="D196" s="196" t="s">
        <v>124</v>
      </c>
      <c r="E196" s="197" t="s">
        <v>420</v>
      </c>
      <c r="F196" s="198" t="s">
        <v>421</v>
      </c>
      <c r="G196" s="199" t="s">
        <v>210</v>
      </c>
      <c r="H196" s="200">
        <v>1</v>
      </c>
      <c r="I196" s="201"/>
      <c r="J196" s="202">
        <f>ROUND(I196*H196,2)</f>
        <v>0</v>
      </c>
      <c r="K196" s="198" t="s">
        <v>1</v>
      </c>
      <c r="L196" s="40"/>
      <c r="M196" s="203" t="s">
        <v>1</v>
      </c>
      <c r="N196" s="204" t="s">
        <v>39</v>
      </c>
      <c r="O196" s="76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AR196" s="14" t="s">
        <v>129</v>
      </c>
      <c r="AT196" s="14" t="s">
        <v>124</v>
      </c>
      <c r="AU196" s="14" t="s">
        <v>74</v>
      </c>
      <c r="AY196" s="14" t="s">
        <v>121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4" t="s">
        <v>74</v>
      </c>
      <c r="BK196" s="207">
        <f>ROUND(I196*H196,2)</f>
        <v>0</v>
      </c>
      <c r="BL196" s="14" t="s">
        <v>129</v>
      </c>
      <c r="BM196" s="14" t="s">
        <v>422</v>
      </c>
    </row>
    <row r="197" spans="2:65" s="1" customFormat="1" ht="16.5" customHeight="1">
      <c r="B197" s="35"/>
      <c r="C197" s="196" t="s">
        <v>423</v>
      </c>
      <c r="D197" s="196" t="s">
        <v>124</v>
      </c>
      <c r="E197" s="197" t="s">
        <v>424</v>
      </c>
      <c r="F197" s="198" t="s">
        <v>425</v>
      </c>
      <c r="G197" s="199" t="s">
        <v>210</v>
      </c>
      <c r="H197" s="200">
        <v>1</v>
      </c>
      <c r="I197" s="201"/>
      <c r="J197" s="202">
        <f>ROUND(I197*H197,2)</f>
        <v>0</v>
      </c>
      <c r="K197" s="198" t="s">
        <v>1</v>
      </c>
      <c r="L197" s="40"/>
      <c r="M197" s="203" t="s">
        <v>1</v>
      </c>
      <c r="N197" s="204" t="s">
        <v>39</v>
      </c>
      <c r="O197" s="76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AR197" s="14" t="s">
        <v>129</v>
      </c>
      <c r="AT197" s="14" t="s">
        <v>124</v>
      </c>
      <c r="AU197" s="14" t="s">
        <v>74</v>
      </c>
      <c r="AY197" s="14" t="s">
        <v>121</v>
      </c>
      <c r="BE197" s="207">
        <f>IF(N197="základní",J197,0)</f>
        <v>0</v>
      </c>
      <c r="BF197" s="207">
        <f>IF(N197="snížená",J197,0)</f>
        <v>0</v>
      </c>
      <c r="BG197" s="207">
        <f>IF(N197="zákl. přenesená",J197,0)</f>
        <v>0</v>
      </c>
      <c r="BH197" s="207">
        <f>IF(N197="sníž. přenesená",J197,0)</f>
        <v>0</v>
      </c>
      <c r="BI197" s="207">
        <f>IF(N197="nulová",J197,0)</f>
        <v>0</v>
      </c>
      <c r="BJ197" s="14" t="s">
        <v>74</v>
      </c>
      <c r="BK197" s="207">
        <f>ROUND(I197*H197,2)</f>
        <v>0</v>
      </c>
      <c r="BL197" s="14" t="s">
        <v>129</v>
      </c>
      <c r="BM197" s="14" t="s">
        <v>426</v>
      </c>
    </row>
    <row r="198" spans="2:65" s="1" customFormat="1" ht="16.5" customHeight="1">
      <c r="B198" s="35"/>
      <c r="C198" s="196" t="s">
        <v>427</v>
      </c>
      <c r="D198" s="196" t="s">
        <v>124</v>
      </c>
      <c r="E198" s="197" t="s">
        <v>428</v>
      </c>
      <c r="F198" s="198" t="s">
        <v>429</v>
      </c>
      <c r="G198" s="199" t="s">
        <v>364</v>
      </c>
      <c r="H198" s="200">
        <v>1</v>
      </c>
      <c r="I198" s="201"/>
      <c r="J198" s="202">
        <f>ROUND(I198*H198,2)</f>
        <v>0</v>
      </c>
      <c r="K198" s="198" t="s">
        <v>1</v>
      </c>
      <c r="L198" s="40"/>
      <c r="M198" s="203" t="s">
        <v>1</v>
      </c>
      <c r="N198" s="204" t="s">
        <v>39</v>
      </c>
      <c r="O198" s="76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AR198" s="14" t="s">
        <v>129</v>
      </c>
      <c r="AT198" s="14" t="s">
        <v>124</v>
      </c>
      <c r="AU198" s="14" t="s">
        <v>74</v>
      </c>
      <c r="AY198" s="14" t="s">
        <v>121</v>
      </c>
      <c r="BE198" s="207">
        <f>IF(N198="základní",J198,0)</f>
        <v>0</v>
      </c>
      <c r="BF198" s="207">
        <f>IF(N198="snížená",J198,0)</f>
        <v>0</v>
      </c>
      <c r="BG198" s="207">
        <f>IF(N198="zákl. přenesená",J198,0)</f>
        <v>0</v>
      </c>
      <c r="BH198" s="207">
        <f>IF(N198="sníž. přenesená",J198,0)</f>
        <v>0</v>
      </c>
      <c r="BI198" s="207">
        <f>IF(N198="nulová",J198,0)</f>
        <v>0</v>
      </c>
      <c r="BJ198" s="14" t="s">
        <v>74</v>
      </c>
      <c r="BK198" s="207">
        <f>ROUND(I198*H198,2)</f>
        <v>0</v>
      </c>
      <c r="BL198" s="14" t="s">
        <v>129</v>
      </c>
      <c r="BM198" s="14" t="s">
        <v>430</v>
      </c>
    </row>
    <row r="199" spans="2:65" s="1" customFormat="1" ht="16.5" customHeight="1">
      <c r="B199" s="35"/>
      <c r="C199" s="196" t="s">
        <v>431</v>
      </c>
      <c r="D199" s="196" t="s">
        <v>124</v>
      </c>
      <c r="E199" s="197" t="s">
        <v>432</v>
      </c>
      <c r="F199" s="198" t="s">
        <v>433</v>
      </c>
      <c r="G199" s="199" t="s">
        <v>210</v>
      </c>
      <c r="H199" s="200">
        <v>2</v>
      </c>
      <c r="I199" s="201"/>
      <c r="J199" s="202">
        <f>ROUND(I199*H199,2)</f>
        <v>0</v>
      </c>
      <c r="K199" s="198" t="s">
        <v>1</v>
      </c>
      <c r="L199" s="40"/>
      <c r="M199" s="203" t="s">
        <v>1</v>
      </c>
      <c r="N199" s="204" t="s">
        <v>39</v>
      </c>
      <c r="O199" s="76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AR199" s="14" t="s">
        <v>129</v>
      </c>
      <c r="AT199" s="14" t="s">
        <v>124</v>
      </c>
      <c r="AU199" s="14" t="s">
        <v>74</v>
      </c>
      <c r="AY199" s="14" t="s">
        <v>121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4" t="s">
        <v>74</v>
      </c>
      <c r="BK199" s="207">
        <f>ROUND(I199*H199,2)</f>
        <v>0</v>
      </c>
      <c r="BL199" s="14" t="s">
        <v>129</v>
      </c>
      <c r="BM199" s="14" t="s">
        <v>434</v>
      </c>
    </row>
    <row r="200" spans="2:65" s="1" customFormat="1" ht="16.5" customHeight="1">
      <c r="B200" s="35"/>
      <c r="C200" s="196" t="s">
        <v>435</v>
      </c>
      <c r="D200" s="196" t="s">
        <v>124</v>
      </c>
      <c r="E200" s="197" t="s">
        <v>436</v>
      </c>
      <c r="F200" s="198" t="s">
        <v>437</v>
      </c>
      <c r="G200" s="199" t="s">
        <v>210</v>
      </c>
      <c r="H200" s="200">
        <v>1</v>
      </c>
      <c r="I200" s="201"/>
      <c r="J200" s="202">
        <f>ROUND(I200*H200,2)</f>
        <v>0</v>
      </c>
      <c r="K200" s="198" t="s">
        <v>1</v>
      </c>
      <c r="L200" s="40"/>
      <c r="M200" s="203" t="s">
        <v>1</v>
      </c>
      <c r="N200" s="204" t="s">
        <v>39</v>
      </c>
      <c r="O200" s="7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AR200" s="14" t="s">
        <v>129</v>
      </c>
      <c r="AT200" s="14" t="s">
        <v>124</v>
      </c>
      <c r="AU200" s="14" t="s">
        <v>74</v>
      </c>
      <c r="AY200" s="14" t="s">
        <v>121</v>
      </c>
      <c r="BE200" s="207">
        <f>IF(N200="základní",J200,0)</f>
        <v>0</v>
      </c>
      <c r="BF200" s="207">
        <f>IF(N200="snížená",J200,0)</f>
        <v>0</v>
      </c>
      <c r="BG200" s="207">
        <f>IF(N200="zákl. přenesená",J200,0)</f>
        <v>0</v>
      </c>
      <c r="BH200" s="207">
        <f>IF(N200="sníž. přenesená",J200,0)</f>
        <v>0</v>
      </c>
      <c r="BI200" s="207">
        <f>IF(N200="nulová",J200,0)</f>
        <v>0</v>
      </c>
      <c r="BJ200" s="14" t="s">
        <v>74</v>
      </c>
      <c r="BK200" s="207">
        <f>ROUND(I200*H200,2)</f>
        <v>0</v>
      </c>
      <c r="BL200" s="14" t="s">
        <v>129</v>
      </c>
      <c r="BM200" s="14" t="s">
        <v>438</v>
      </c>
    </row>
    <row r="201" spans="2:65" s="1" customFormat="1" ht="16.5" customHeight="1">
      <c r="B201" s="35"/>
      <c r="C201" s="196" t="s">
        <v>439</v>
      </c>
      <c r="D201" s="196" t="s">
        <v>124</v>
      </c>
      <c r="E201" s="197" t="s">
        <v>440</v>
      </c>
      <c r="F201" s="198" t="s">
        <v>441</v>
      </c>
      <c r="G201" s="199" t="s">
        <v>210</v>
      </c>
      <c r="H201" s="200">
        <v>1</v>
      </c>
      <c r="I201" s="201"/>
      <c r="J201" s="202">
        <f>ROUND(I201*H201,2)</f>
        <v>0</v>
      </c>
      <c r="K201" s="198" t="s">
        <v>1</v>
      </c>
      <c r="L201" s="40"/>
      <c r="M201" s="203" t="s">
        <v>1</v>
      </c>
      <c r="N201" s="204" t="s">
        <v>39</v>
      </c>
      <c r="O201" s="76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AR201" s="14" t="s">
        <v>129</v>
      </c>
      <c r="AT201" s="14" t="s">
        <v>124</v>
      </c>
      <c r="AU201" s="14" t="s">
        <v>74</v>
      </c>
      <c r="AY201" s="14" t="s">
        <v>121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4" t="s">
        <v>74</v>
      </c>
      <c r="BK201" s="207">
        <f>ROUND(I201*H201,2)</f>
        <v>0</v>
      </c>
      <c r="BL201" s="14" t="s">
        <v>129</v>
      </c>
      <c r="BM201" s="14" t="s">
        <v>442</v>
      </c>
    </row>
    <row r="202" spans="2:65" s="1" customFormat="1" ht="16.5" customHeight="1">
      <c r="B202" s="35"/>
      <c r="C202" s="196" t="s">
        <v>443</v>
      </c>
      <c r="D202" s="196" t="s">
        <v>124</v>
      </c>
      <c r="E202" s="197" t="s">
        <v>444</v>
      </c>
      <c r="F202" s="198" t="s">
        <v>445</v>
      </c>
      <c r="G202" s="199" t="s">
        <v>284</v>
      </c>
      <c r="H202" s="241"/>
      <c r="I202" s="201"/>
      <c r="J202" s="202">
        <f>ROUND(I202*H202,2)</f>
        <v>0</v>
      </c>
      <c r="K202" s="198" t="s">
        <v>1</v>
      </c>
      <c r="L202" s="40"/>
      <c r="M202" s="203" t="s">
        <v>1</v>
      </c>
      <c r="N202" s="204" t="s">
        <v>39</v>
      </c>
      <c r="O202" s="76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AR202" s="14" t="s">
        <v>129</v>
      </c>
      <c r="AT202" s="14" t="s">
        <v>124</v>
      </c>
      <c r="AU202" s="14" t="s">
        <v>74</v>
      </c>
      <c r="AY202" s="14" t="s">
        <v>121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4" t="s">
        <v>74</v>
      </c>
      <c r="BK202" s="207">
        <f>ROUND(I202*H202,2)</f>
        <v>0</v>
      </c>
      <c r="BL202" s="14" t="s">
        <v>129</v>
      </c>
      <c r="BM202" s="14" t="s">
        <v>446</v>
      </c>
    </row>
    <row r="203" spans="2:63" s="10" customFormat="1" ht="22.8" customHeight="1">
      <c r="B203" s="180"/>
      <c r="C203" s="181"/>
      <c r="D203" s="182" t="s">
        <v>66</v>
      </c>
      <c r="E203" s="194" t="s">
        <v>447</v>
      </c>
      <c r="F203" s="194" t="s">
        <v>448</v>
      </c>
      <c r="G203" s="181"/>
      <c r="H203" s="181"/>
      <c r="I203" s="184"/>
      <c r="J203" s="195">
        <f>BK203</f>
        <v>0</v>
      </c>
      <c r="K203" s="181"/>
      <c r="L203" s="186"/>
      <c r="M203" s="187"/>
      <c r="N203" s="188"/>
      <c r="O203" s="188"/>
      <c r="P203" s="189">
        <f>SUM(P204:P208)</f>
        <v>0</v>
      </c>
      <c r="Q203" s="188"/>
      <c r="R203" s="189">
        <f>SUM(R204:R208)</f>
        <v>0</v>
      </c>
      <c r="S203" s="188"/>
      <c r="T203" s="190">
        <f>SUM(T204:T208)</f>
        <v>0</v>
      </c>
      <c r="AR203" s="191" t="s">
        <v>74</v>
      </c>
      <c r="AT203" s="192" t="s">
        <v>66</v>
      </c>
      <c r="AU203" s="192" t="s">
        <v>72</v>
      </c>
      <c r="AY203" s="191" t="s">
        <v>121</v>
      </c>
      <c r="BK203" s="193">
        <f>SUM(BK204:BK208)</f>
        <v>0</v>
      </c>
    </row>
    <row r="204" spans="2:65" s="1" customFormat="1" ht="16.5" customHeight="1">
      <c r="B204" s="35"/>
      <c r="C204" s="196" t="s">
        <v>449</v>
      </c>
      <c r="D204" s="196" t="s">
        <v>124</v>
      </c>
      <c r="E204" s="197" t="s">
        <v>450</v>
      </c>
      <c r="F204" s="198" t="s">
        <v>451</v>
      </c>
      <c r="G204" s="199" t="s">
        <v>210</v>
      </c>
      <c r="H204" s="200">
        <v>1</v>
      </c>
      <c r="I204" s="201"/>
      <c r="J204" s="202">
        <f>ROUND(I204*H204,2)</f>
        <v>0</v>
      </c>
      <c r="K204" s="198" t="s">
        <v>1</v>
      </c>
      <c r="L204" s="40"/>
      <c r="M204" s="203" t="s">
        <v>1</v>
      </c>
      <c r="N204" s="204" t="s">
        <v>39</v>
      </c>
      <c r="O204" s="76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AR204" s="14" t="s">
        <v>206</v>
      </c>
      <c r="AT204" s="14" t="s">
        <v>124</v>
      </c>
      <c r="AU204" s="14" t="s">
        <v>74</v>
      </c>
      <c r="AY204" s="14" t="s">
        <v>121</v>
      </c>
      <c r="BE204" s="207">
        <f>IF(N204="základní",J204,0)</f>
        <v>0</v>
      </c>
      <c r="BF204" s="207">
        <f>IF(N204="snížená",J204,0)</f>
        <v>0</v>
      </c>
      <c r="BG204" s="207">
        <f>IF(N204="zákl. přenesená",J204,0)</f>
        <v>0</v>
      </c>
      <c r="BH204" s="207">
        <f>IF(N204="sníž. přenesená",J204,0)</f>
        <v>0</v>
      </c>
      <c r="BI204" s="207">
        <f>IF(N204="nulová",J204,0)</f>
        <v>0</v>
      </c>
      <c r="BJ204" s="14" t="s">
        <v>74</v>
      </c>
      <c r="BK204" s="207">
        <f>ROUND(I204*H204,2)</f>
        <v>0</v>
      </c>
      <c r="BL204" s="14" t="s">
        <v>206</v>
      </c>
      <c r="BM204" s="14" t="s">
        <v>452</v>
      </c>
    </row>
    <row r="205" spans="2:65" s="1" customFormat="1" ht="16.5" customHeight="1">
      <c r="B205" s="35"/>
      <c r="C205" s="196" t="s">
        <v>453</v>
      </c>
      <c r="D205" s="196" t="s">
        <v>124</v>
      </c>
      <c r="E205" s="197" t="s">
        <v>454</v>
      </c>
      <c r="F205" s="198" t="s">
        <v>455</v>
      </c>
      <c r="G205" s="199" t="s">
        <v>210</v>
      </c>
      <c r="H205" s="200">
        <v>1</v>
      </c>
      <c r="I205" s="201"/>
      <c r="J205" s="202">
        <f>ROUND(I205*H205,2)</f>
        <v>0</v>
      </c>
      <c r="K205" s="198" t="s">
        <v>1</v>
      </c>
      <c r="L205" s="40"/>
      <c r="M205" s="203" t="s">
        <v>1</v>
      </c>
      <c r="N205" s="204" t="s">
        <v>39</v>
      </c>
      <c r="O205" s="76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AR205" s="14" t="s">
        <v>206</v>
      </c>
      <c r="AT205" s="14" t="s">
        <v>124</v>
      </c>
      <c r="AU205" s="14" t="s">
        <v>74</v>
      </c>
      <c r="AY205" s="14" t="s">
        <v>121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4" t="s">
        <v>74</v>
      </c>
      <c r="BK205" s="207">
        <f>ROUND(I205*H205,2)</f>
        <v>0</v>
      </c>
      <c r="BL205" s="14" t="s">
        <v>206</v>
      </c>
      <c r="BM205" s="14" t="s">
        <v>456</v>
      </c>
    </row>
    <row r="206" spans="2:65" s="1" customFormat="1" ht="16.5" customHeight="1">
      <c r="B206" s="35"/>
      <c r="C206" s="196" t="s">
        <v>457</v>
      </c>
      <c r="D206" s="196" t="s">
        <v>124</v>
      </c>
      <c r="E206" s="197" t="s">
        <v>458</v>
      </c>
      <c r="F206" s="198" t="s">
        <v>459</v>
      </c>
      <c r="G206" s="199" t="s">
        <v>210</v>
      </c>
      <c r="H206" s="200">
        <v>1</v>
      </c>
      <c r="I206" s="201"/>
      <c r="J206" s="202">
        <f>ROUND(I206*H206,2)</f>
        <v>0</v>
      </c>
      <c r="K206" s="198" t="s">
        <v>1</v>
      </c>
      <c r="L206" s="40"/>
      <c r="M206" s="203" t="s">
        <v>1</v>
      </c>
      <c r="N206" s="204" t="s">
        <v>39</v>
      </c>
      <c r="O206" s="76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AR206" s="14" t="s">
        <v>206</v>
      </c>
      <c r="AT206" s="14" t="s">
        <v>124</v>
      </c>
      <c r="AU206" s="14" t="s">
        <v>74</v>
      </c>
      <c r="AY206" s="14" t="s">
        <v>121</v>
      </c>
      <c r="BE206" s="207">
        <f>IF(N206="základní",J206,0)</f>
        <v>0</v>
      </c>
      <c r="BF206" s="207">
        <f>IF(N206="snížená",J206,0)</f>
        <v>0</v>
      </c>
      <c r="BG206" s="207">
        <f>IF(N206="zákl. přenesená",J206,0)</f>
        <v>0</v>
      </c>
      <c r="BH206" s="207">
        <f>IF(N206="sníž. přenesená",J206,0)</f>
        <v>0</v>
      </c>
      <c r="BI206" s="207">
        <f>IF(N206="nulová",J206,0)</f>
        <v>0</v>
      </c>
      <c r="BJ206" s="14" t="s">
        <v>74</v>
      </c>
      <c r="BK206" s="207">
        <f>ROUND(I206*H206,2)</f>
        <v>0</v>
      </c>
      <c r="BL206" s="14" t="s">
        <v>206</v>
      </c>
      <c r="BM206" s="14" t="s">
        <v>460</v>
      </c>
    </row>
    <row r="207" spans="2:65" s="1" customFormat="1" ht="16.5" customHeight="1">
      <c r="B207" s="35"/>
      <c r="C207" s="196" t="s">
        <v>461</v>
      </c>
      <c r="D207" s="196" t="s">
        <v>124</v>
      </c>
      <c r="E207" s="197" t="s">
        <v>462</v>
      </c>
      <c r="F207" s="198" t="s">
        <v>463</v>
      </c>
      <c r="G207" s="199" t="s">
        <v>284</v>
      </c>
      <c r="H207" s="241"/>
      <c r="I207" s="201"/>
      <c r="J207" s="202">
        <f>ROUND(I207*H207,2)</f>
        <v>0</v>
      </c>
      <c r="K207" s="198" t="s">
        <v>1</v>
      </c>
      <c r="L207" s="40"/>
      <c r="M207" s="203" t="s">
        <v>1</v>
      </c>
      <c r="N207" s="204" t="s">
        <v>39</v>
      </c>
      <c r="O207" s="76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AR207" s="14" t="s">
        <v>206</v>
      </c>
      <c r="AT207" s="14" t="s">
        <v>124</v>
      </c>
      <c r="AU207" s="14" t="s">
        <v>74</v>
      </c>
      <c r="AY207" s="14" t="s">
        <v>121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4" t="s">
        <v>74</v>
      </c>
      <c r="BK207" s="207">
        <f>ROUND(I207*H207,2)</f>
        <v>0</v>
      </c>
      <c r="BL207" s="14" t="s">
        <v>206</v>
      </c>
      <c r="BM207" s="14" t="s">
        <v>464</v>
      </c>
    </row>
    <row r="208" spans="2:65" s="1" customFormat="1" ht="16.5" customHeight="1">
      <c r="B208" s="35"/>
      <c r="C208" s="196" t="s">
        <v>465</v>
      </c>
      <c r="D208" s="196" t="s">
        <v>124</v>
      </c>
      <c r="E208" s="197" t="s">
        <v>466</v>
      </c>
      <c r="F208" s="198" t="s">
        <v>467</v>
      </c>
      <c r="G208" s="199" t="s">
        <v>284</v>
      </c>
      <c r="H208" s="241"/>
      <c r="I208" s="201"/>
      <c r="J208" s="202">
        <f>ROUND(I208*H208,2)</f>
        <v>0</v>
      </c>
      <c r="K208" s="198" t="s">
        <v>1</v>
      </c>
      <c r="L208" s="40"/>
      <c r="M208" s="203" t="s">
        <v>1</v>
      </c>
      <c r="N208" s="204" t="s">
        <v>39</v>
      </c>
      <c r="O208" s="76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AR208" s="14" t="s">
        <v>206</v>
      </c>
      <c r="AT208" s="14" t="s">
        <v>124</v>
      </c>
      <c r="AU208" s="14" t="s">
        <v>74</v>
      </c>
      <c r="AY208" s="14" t="s">
        <v>121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4" t="s">
        <v>74</v>
      </c>
      <c r="BK208" s="207">
        <f>ROUND(I208*H208,2)</f>
        <v>0</v>
      </c>
      <c r="BL208" s="14" t="s">
        <v>206</v>
      </c>
      <c r="BM208" s="14" t="s">
        <v>468</v>
      </c>
    </row>
    <row r="209" spans="2:63" s="10" customFormat="1" ht="22.8" customHeight="1">
      <c r="B209" s="180"/>
      <c r="C209" s="181"/>
      <c r="D209" s="182" t="s">
        <v>66</v>
      </c>
      <c r="E209" s="194" t="s">
        <v>469</v>
      </c>
      <c r="F209" s="194" t="s">
        <v>470</v>
      </c>
      <c r="G209" s="181"/>
      <c r="H209" s="181"/>
      <c r="I209" s="184"/>
      <c r="J209" s="195">
        <f>BK209</f>
        <v>0</v>
      </c>
      <c r="K209" s="181"/>
      <c r="L209" s="186"/>
      <c r="M209" s="187"/>
      <c r="N209" s="188"/>
      <c r="O209" s="188"/>
      <c r="P209" s="189">
        <f>SUM(P210:P211)</f>
        <v>0</v>
      </c>
      <c r="Q209" s="188"/>
      <c r="R209" s="189">
        <f>SUM(R210:R211)</f>
        <v>0</v>
      </c>
      <c r="S209" s="188"/>
      <c r="T209" s="190">
        <f>SUM(T210:T211)</f>
        <v>0</v>
      </c>
      <c r="AR209" s="191" t="s">
        <v>74</v>
      </c>
      <c r="AT209" s="192" t="s">
        <v>66</v>
      </c>
      <c r="AU209" s="192" t="s">
        <v>72</v>
      </c>
      <c r="AY209" s="191" t="s">
        <v>121</v>
      </c>
      <c r="BK209" s="193">
        <f>SUM(BK210:BK211)</f>
        <v>0</v>
      </c>
    </row>
    <row r="210" spans="2:65" s="1" customFormat="1" ht="16.5" customHeight="1">
      <c r="B210" s="35"/>
      <c r="C210" s="196" t="s">
        <v>471</v>
      </c>
      <c r="D210" s="196" t="s">
        <v>124</v>
      </c>
      <c r="E210" s="197" t="s">
        <v>472</v>
      </c>
      <c r="F210" s="198" t="s">
        <v>473</v>
      </c>
      <c r="G210" s="199" t="s">
        <v>210</v>
      </c>
      <c r="H210" s="200">
        <v>1</v>
      </c>
      <c r="I210" s="201"/>
      <c r="J210" s="202">
        <f>ROUND(I210*H210,2)</f>
        <v>0</v>
      </c>
      <c r="K210" s="198" t="s">
        <v>1</v>
      </c>
      <c r="L210" s="40"/>
      <c r="M210" s="203" t="s">
        <v>1</v>
      </c>
      <c r="N210" s="204" t="s">
        <v>39</v>
      </c>
      <c r="O210" s="76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AR210" s="14" t="s">
        <v>206</v>
      </c>
      <c r="AT210" s="14" t="s">
        <v>124</v>
      </c>
      <c r="AU210" s="14" t="s">
        <v>74</v>
      </c>
      <c r="AY210" s="14" t="s">
        <v>121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4" t="s">
        <v>74</v>
      </c>
      <c r="BK210" s="207">
        <f>ROUND(I210*H210,2)</f>
        <v>0</v>
      </c>
      <c r="BL210" s="14" t="s">
        <v>206</v>
      </c>
      <c r="BM210" s="14" t="s">
        <v>474</v>
      </c>
    </row>
    <row r="211" spans="2:65" s="1" customFormat="1" ht="16.5" customHeight="1">
      <c r="B211" s="35"/>
      <c r="C211" s="220" t="s">
        <v>475</v>
      </c>
      <c r="D211" s="220" t="s">
        <v>207</v>
      </c>
      <c r="E211" s="221" t="s">
        <v>476</v>
      </c>
      <c r="F211" s="222" t="s">
        <v>477</v>
      </c>
      <c r="G211" s="223" t="s">
        <v>210</v>
      </c>
      <c r="H211" s="224">
        <v>1</v>
      </c>
      <c r="I211" s="225"/>
      <c r="J211" s="226">
        <f>ROUND(I211*H211,2)</f>
        <v>0</v>
      </c>
      <c r="K211" s="222" t="s">
        <v>1</v>
      </c>
      <c r="L211" s="227"/>
      <c r="M211" s="228" t="s">
        <v>1</v>
      </c>
      <c r="N211" s="229" t="s">
        <v>39</v>
      </c>
      <c r="O211" s="76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6">
        <f>S211*H211</f>
        <v>0</v>
      </c>
      <c r="AR211" s="14" t="s">
        <v>288</v>
      </c>
      <c r="AT211" s="14" t="s">
        <v>207</v>
      </c>
      <c r="AU211" s="14" t="s">
        <v>74</v>
      </c>
      <c r="AY211" s="14" t="s">
        <v>121</v>
      </c>
      <c r="BE211" s="207">
        <f>IF(N211="základní",J211,0)</f>
        <v>0</v>
      </c>
      <c r="BF211" s="207">
        <f>IF(N211="snížená",J211,0)</f>
        <v>0</v>
      </c>
      <c r="BG211" s="207">
        <f>IF(N211="zákl. přenesená",J211,0)</f>
        <v>0</v>
      </c>
      <c r="BH211" s="207">
        <f>IF(N211="sníž. přenesená",J211,0)</f>
        <v>0</v>
      </c>
      <c r="BI211" s="207">
        <f>IF(N211="nulová",J211,0)</f>
        <v>0</v>
      </c>
      <c r="BJ211" s="14" t="s">
        <v>74</v>
      </c>
      <c r="BK211" s="207">
        <f>ROUND(I211*H211,2)</f>
        <v>0</v>
      </c>
      <c r="BL211" s="14" t="s">
        <v>206</v>
      </c>
      <c r="BM211" s="14" t="s">
        <v>478</v>
      </c>
    </row>
    <row r="212" spans="2:63" s="10" customFormat="1" ht="22.8" customHeight="1">
      <c r="B212" s="180"/>
      <c r="C212" s="181"/>
      <c r="D212" s="182" t="s">
        <v>66</v>
      </c>
      <c r="E212" s="194" t="s">
        <v>479</v>
      </c>
      <c r="F212" s="194" t="s">
        <v>480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SUM(P213:P218)</f>
        <v>0</v>
      </c>
      <c r="Q212" s="188"/>
      <c r="R212" s="189">
        <f>SUM(R213:R218)</f>
        <v>0</v>
      </c>
      <c r="S212" s="188"/>
      <c r="T212" s="190">
        <f>SUM(T213:T218)</f>
        <v>0</v>
      </c>
      <c r="AR212" s="191" t="s">
        <v>74</v>
      </c>
      <c r="AT212" s="192" t="s">
        <v>66</v>
      </c>
      <c r="AU212" s="192" t="s">
        <v>72</v>
      </c>
      <c r="AY212" s="191" t="s">
        <v>121</v>
      </c>
      <c r="BK212" s="193">
        <f>SUM(BK213:BK218)</f>
        <v>0</v>
      </c>
    </row>
    <row r="213" spans="2:65" s="1" customFormat="1" ht="16.5" customHeight="1">
      <c r="B213" s="35"/>
      <c r="C213" s="196" t="s">
        <v>481</v>
      </c>
      <c r="D213" s="196" t="s">
        <v>124</v>
      </c>
      <c r="E213" s="197" t="s">
        <v>482</v>
      </c>
      <c r="F213" s="198" t="s">
        <v>483</v>
      </c>
      <c r="G213" s="199" t="s">
        <v>127</v>
      </c>
      <c r="H213" s="200">
        <v>6.478</v>
      </c>
      <c r="I213" s="201"/>
      <c r="J213" s="202">
        <f>ROUND(I213*H213,2)</f>
        <v>0</v>
      </c>
      <c r="K213" s="198" t="s">
        <v>1</v>
      </c>
      <c r="L213" s="40"/>
      <c r="M213" s="203" t="s">
        <v>1</v>
      </c>
      <c r="N213" s="204" t="s">
        <v>39</v>
      </c>
      <c r="O213" s="76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AR213" s="14" t="s">
        <v>206</v>
      </c>
      <c r="AT213" s="14" t="s">
        <v>124</v>
      </c>
      <c r="AU213" s="14" t="s">
        <v>74</v>
      </c>
      <c r="AY213" s="14" t="s">
        <v>121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4" t="s">
        <v>74</v>
      </c>
      <c r="BK213" s="207">
        <f>ROUND(I213*H213,2)</f>
        <v>0</v>
      </c>
      <c r="BL213" s="14" t="s">
        <v>206</v>
      </c>
      <c r="BM213" s="14" t="s">
        <v>484</v>
      </c>
    </row>
    <row r="214" spans="2:65" s="1" customFormat="1" ht="16.5" customHeight="1">
      <c r="B214" s="35"/>
      <c r="C214" s="220" t="s">
        <v>485</v>
      </c>
      <c r="D214" s="220" t="s">
        <v>207</v>
      </c>
      <c r="E214" s="221" t="s">
        <v>486</v>
      </c>
      <c r="F214" s="222" t="s">
        <v>487</v>
      </c>
      <c r="G214" s="223" t="s">
        <v>127</v>
      </c>
      <c r="H214" s="224">
        <v>7.126</v>
      </c>
      <c r="I214" s="225"/>
      <c r="J214" s="226">
        <f>ROUND(I214*H214,2)</f>
        <v>0</v>
      </c>
      <c r="K214" s="222" t="s">
        <v>1</v>
      </c>
      <c r="L214" s="227"/>
      <c r="M214" s="228" t="s">
        <v>1</v>
      </c>
      <c r="N214" s="229" t="s">
        <v>39</v>
      </c>
      <c r="O214" s="76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AR214" s="14" t="s">
        <v>288</v>
      </c>
      <c r="AT214" s="14" t="s">
        <v>207</v>
      </c>
      <c r="AU214" s="14" t="s">
        <v>74</v>
      </c>
      <c r="AY214" s="14" t="s">
        <v>121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4" t="s">
        <v>74</v>
      </c>
      <c r="BK214" s="207">
        <f>ROUND(I214*H214,2)</f>
        <v>0</v>
      </c>
      <c r="BL214" s="14" t="s">
        <v>206</v>
      </c>
      <c r="BM214" s="14" t="s">
        <v>488</v>
      </c>
    </row>
    <row r="215" spans="2:51" s="11" customFormat="1" ht="12">
      <c r="B215" s="208"/>
      <c r="C215" s="209"/>
      <c r="D215" s="210" t="s">
        <v>131</v>
      </c>
      <c r="E215" s="209"/>
      <c r="F215" s="212" t="s">
        <v>262</v>
      </c>
      <c r="G215" s="209"/>
      <c r="H215" s="213">
        <v>7.126</v>
      </c>
      <c r="I215" s="214"/>
      <c r="J215" s="209"/>
      <c r="K215" s="209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131</v>
      </c>
      <c r="AU215" s="219" t="s">
        <v>74</v>
      </c>
      <c r="AV215" s="11" t="s">
        <v>74</v>
      </c>
      <c r="AW215" s="11" t="s">
        <v>4</v>
      </c>
      <c r="AX215" s="11" t="s">
        <v>72</v>
      </c>
      <c r="AY215" s="219" t="s">
        <v>121</v>
      </c>
    </row>
    <row r="216" spans="2:65" s="1" customFormat="1" ht="16.5" customHeight="1">
      <c r="B216" s="35"/>
      <c r="C216" s="196" t="s">
        <v>489</v>
      </c>
      <c r="D216" s="196" t="s">
        <v>124</v>
      </c>
      <c r="E216" s="197" t="s">
        <v>490</v>
      </c>
      <c r="F216" s="198" t="s">
        <v>491</v>
      </c>
      <c r="G216" s="199" t="s">
        <v>127</v>
      </c>
      <c r="H216" s="200">
        <v>6.346</v>
      </c>
      <c r="I216" s="201"/>
      <c r="J216" s="202">
        <f>ROUND(I216*H216,2)</f>
        <v>0</v>
      </c>
      <c r="K216" s="198" t="s">
        <v>1</v>
      </c>
      <c r="L216" s="40"/>
      <c r="M216" s="203" t="s">
        <v>1</v>
      </c>
      <c r="N216" s="204" t="s">
        <v>39</v>
      </c>
      <c r="O216" s="76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AR216" s="14" t="s">
        <v>206</v>
      </c>
      <c r="AT216" s="14" t="s">
        <v>124</v>
      </c>
      <c r="AU216" s="14" t="s">
        <v>74</v>
      </c>
      <c r="AY216" s="14" t="s">
        <v>121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4" t="s">
        <v>74</v>
      </c>
      <c r="BK216" s="207">
        <f>ROUND(I216*H216,2)</f>
        <v>0</v>
      </c>
      <c r="BL216" s="14" t="s">
        <v>206</v>
      </c>
      <c r="BM216" s="14" t="s">
        <v>492</v>
      </c>
    </row>
    <row r="217" spans="2:65" s="1" customFormat="1" ht="16.5" customHeight="1">
      <c r="B217" s="35"/>
      <c r="C217" s="196" t="s">
        <v>493</v>
      </c>
      <c r="D217" s="196" t="s">
        <v>124</v>
      </c>
      <c r="E217" s="197" t="s">
        <v>494</v>
      </c>
      <c r="F217" s="198" t="s">
        <v>495</v>
      </c>
      <c r="G217" s="199" t="s">
        <v>127</v>
      </c>
      <c r="H217" s="200">
        <v>6.478</v>
      </c>
      <c r="I217" s="201"/>
      <c r="J217" s="202">
        <f>ROUND(I217*H217,2)</f>
        <v>0</v>
      </c>
      <c r="K217" s="198" t="s">
        <v>1</v>
      </c>
      <c r="L217" s="40"/>
      <c r="M217" s="203" t="s">
        <v>1</v>
      </c>
      <c r="N217" s="204" t="s">
        <v>39</v>
      </c>
      <c r="O217" s="76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AR217" s="14" t="s">
        <v>206</v>
      </c>
      <c r="AT217" s="14" t="s">
        <v>124</v>
      </c>
      <c r="AU217" s="14" t="s">
        <v>74</v>
      </c>
      <c r="AY217" s="14" t="s">
        <v>121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4" t="s">
        <v>74</v>
      </c>
      <c r="BK217" s="207">
        <f>ROUND(I217*H217,2)</f>
        <v>0</v>
      </c>
      <c r="BL217" s="14" t="s">
        <v>206</v>
      </c>
      <c r="BM217" s="14" t="s">
        <v>496</v>
      </c>
    </row>
    <row r="218" spans="2:65" s="1" customFormat="1" ht="16.5" customHeight="1">
      <c r="B218" s="35"/>
      <c r="C218" s="196" t="s">
        <v>497</v>
      </c>
      <c r="D218" s="196" t="s">
        <v>124</v>
      </c>
      <c r="E218" s="197" t="s">
        <v>498</v>
      </c>
      <c r="F218" s="198" t="s">
        <v>499</v>
      </c>
      <c r="G218" s="199" t="s">
        <v>284</v>
      </c>
      <c r="H218" s="241"/>
      <c r="I218" s="201"/>
      <c r="J218" s="202">
        <f>ROUND(I218*H218,2)</f>
        <v>0</v>
      </c>
      <c r="K218" s="198" t="s">
        <v>1</v>
      </c>
      <c r="L218" s="40"/>
      <c r="M218" s="203" t="s">
        <v>1</v>
      </c>
      <c r="N218" s="204" t="s">
        <v>39</v>
      </c>
      <c r="O218" s="76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AR218" s="14" t="s">
        <v>206</v>
      </c>
      <c r="AT218" s="14" t="s">
        <v>124</v>
      </c>
      <c r="AU218" s="14" t="s">
        <v>74</v>
      </c>
      <c r="AY218" s="14" t="s">
        <v>121</v>
      </c>
      <c r="BE218" s="207">
        <f>IF(N218="základní",J218,0)</f>
        <v>0</v>
      </c>
      <c r="BF218" s="207">
        <f>IF(N218="snížená",J218,0)</f>
        <v>0</v>
      </c>
      <c r="BG218" s="207">
        <f>IF(N218="zákl. přenesená",J218,0)</f>
        <v>0</v>
      </c>
      <c r="BH218" s="207">
        <f>IF(N218="sníž. přenesená",J218,0)</f>
        <v>0</v>
      </c>
      <c r="BI218" s="207">
        <f>IF(N218="nulová",J218,0)</f>
        <v>0</v>
      </c>
      <c r="BJ218" s="14" t="s">
        <v>74</v>
      </c>
      <c r="BK218" s="207">
        <f>ROUND(I218*H218,2)</f>
        <v>0</v>
      </c>
      <c r="BL218" s="14" t="s">
        <v>206</v>
      </c>
      <c r="BM218" s="14" t="s">
        <v>500</v>
      </c>
    </row>
    <row r="219" spans="2:63" s="10" customFormat="1" ht="22.8" customHeight="1">
      <c r="B219" s="180"/>
      <c r="C219" s="181"/>
      <c r="D219" s="182" t="s">
        <v>66</v>
      </c>
      <c r="E219" s="194" t="s">
        <v>501</v>
      </c>
      <c r="F219" s="194" t="s">
        <v>502</v>
      </c>
      <c r="G219" s="181"/>
      <c r="H219" s="181"/>
      <c r="I219" s="184"/>
      <c r="J219" s="195">
        <f>BK219</f>
        <v>0</v>
      </c>
      <c r="K219" s="181"/>
      <c r="L219" s="186"/>
      <c r="M219" s="187"/>
      <c r="N219" s="188"/>
      <c r="O219" s="188"/>
      <c r="P219" s="189">
        <f>SUM(P220:P223)</f>
        <v>0</v>
      </c>
      <c r="Q219" s="188"/>
      <c r="R219" s="189">
        <f>SUM(R220:R223)</f>
        <v>0</v>
      </c>
      <c r="S219" s="188"/>
      <c r="T219" s="190">
        <f>SUM(T220:T223)</f>
        <v>0</v>
      </c>
      <c r="AR219" s="191" t="s">
        <v>74</v>
      </c>
      <c r="AT219" s="192" t="s">
        <v>66</v>
      </c>
      <c r="AU219" s="192" t="s">
        <v>72</v>
      </c>
      <c r="AY219" s="191" t="s">
        <v>121</v>
      </c>
      <c r="BK219" s="193">
        <f>SUM(BK220:BK223)</f>
        <v>0</v>
      </c>
    </row>
    <row r="220" spans="2:65" s="1" customFormat="1" ht="16.5" customHeight="1">
      <c r="B220" s="35"/>
      <c r="C220" s="196" t="s">
        <v>503</v>
      </c>
      <c r="D220" s="196" t="s">
        <v>124</v>
      </c>
      <c r="E220" s="197" t="s">
        <v>504</v>
      </c>
      <c r="F220" s="198" t="s">
        <v>505</v>
      </c>
      <c r="G220" s="199" t="s">
        <v>127</v>
      </c>
      <c r="H220" s="200">
        <v>6.478</v>
      </c>
      <c r="I220" s="201"/>
      <c r="J220" s="202">
        <f>ROUND(I220*H220,2)</f>
        <v>0</v>
      </c>
      <c r="K220" s="198" t="s">
        <v>1</v>
      </c>
      <c r="L220" s="40"/>
      <c r="M220" s="203" t="s">
        <v>1</v>
      </c>
      <c r="N220" s="204" t="s">
        <v>39</v>
      </c>
      <c r="O220" s="76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AR220" s="14" t="s">
        <v>206</v>
      </c>
      <c r="AT220" s="14" t="s">
        <v>124</v>
      </c>
      <c r="AU220" s="14" t="s">
        <v>74</v>
      </c>
      <c r="AY220" s="14" t="s">
        <v>121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4" t="s">
        <v>74</v>
      </c>
      <c r="BK220" s="207">
        <f>ROUND(I220*H220,2)</f>
        <v>0</v>
      </c>
      <c r="BL220" s="14" t="s">
        <v>206</v>
      </c>
      <c r="BM220" s="14" t="s">
        <v>506</v>
      </c>
    </row>
    <row r="221" spans="2:51" s="11" customFormat="1" ht="12">
      <c r="B221" s="208"/>
      <c r="C221" s="209"/>
      <c r="D221" s="210" t="s">
        <v>131</v>
      </c>
      <c r="E221" s="211" t="s">
        <v>1</v>
      </c>
      <c r="F221" s="212" t="s">
        <v>143</v>
      </c>
      <c r="G221" s="209"/>
      <c r="H221" s="213">
        <v>6.478</v>
      </c>
      <c r="I221" s="214"/>
      <c r="J221" s="209"/>
      <c r="K221" s="209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131</v>
      </c>
      <c r="AU221" s="219" t="s">
        <v>74</v>
      </c>
      <c r="AV221" s="11" t="s">
        <v>74</v>
      </c>
      <c r="AW221" s="11" t="s">
        <v>30</v>
      </c>
      <c r="AX221" s="11" t="s">
        <v>72</v>
      </c>
      <c r="AY221" s="219" t="s">
        <v>121</v>
      </c>
    </row>
    <row r="222" spans="2:65" s="1" customFormat="1" ht="16.5" customHeight="1">
      <c r="B222" s="35"/>
      <c r="C222" s="196" t="s">
        <v>507</v>
      </c>
      <c r="D222" s="196" t="s">
        <v>124</v>
      </c>
      <c r="E222" s="197" t="s">
        <v>508</v>
      </c>
      <c r="F222" s="198" t="s">
        <v>509</v>
      </c>
      <c r="G222" s="199" t="s">
        <v>167</v>
      </c>
      <c r="H222" s="200">
        <v>9.8</v>
      </c>
      <c r="I222" s="201"/>
      <c r="J222" s="202">
        <f>ROUND(I222*H222,2)</f>
        <v>0</v>
      </c>
      <c r="K222" s="198" t="s">
        <v>1</v>
      </c>
      <c r="L222" s="40"/>
      <c r="M222" s="203" t="s">
        <v>1</v>
      </c>
      <c r="N222" s="204" t="s">
        <v>39</v>
      </c>
      <c r="O222" s="76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AR222" s="14" t="s">
        <v>206</v>
      </c>
      <c r="AT222" s="14" t="s">
        <v>124</v>
      </c>
      <c r="AU222" s="14" t="s">
        <v>74</v>
      </c>
      <c r="AY222" s="14" t="s">
        <v>121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4" t="s">
        <v>74</v>
      </c>
      <c r="BK222" s="207">
        <f>ROUND(I222*H222,2)</f>
        <v>0</v>
      </c>
      <c r="BL222" s="14" t="s">
        <v>206</v>
      </c>
      <c r="BM222" s="14" t="s">
        <v>510</v>
      </c>
    </row>
    <row r="223" spans="2:65" s="1" customFormat="1" ht="16.5" customHeight="1">
      <c r="B223" s="35"/>
      <c r="C223" s="196" t="s">
        <v>511</v>
      </c>
      <c r="D223" s="196" t="s">
        <v>124</v>
      </c>
      <c r="E223" s="197" t="s">
        <v>512</v>
      </c>
      <c r="F223" s="198" t="s">
        <v>513</v>
      </c>
      <c r="G223" s="199" t="s">
        <v>127</v>
      </c>
      <c r="H223" s="200">
        <v>6.478</v>
      </c>
      <c r="I223" s="201"/>
      <c r="J223" s="202">
        <f>ROUND(I223*H223,2)</f>
        <v>0</v>
      </c>
      <c r="K223" s="198" t="s">
        <v>1</v>
      </c>
      <c r="L223" s="40"/>
      <c r="M223" s="203" t="s">
        <v>1</v>
      </c>
      <c r="N223" s="204" t="s">
        <v>39</v>
      </c>
      <c r="O223" s="76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AR223" s="14" t="s">
        <v>206</v>
      </c>
      <c r="AT223" s="14" t="s">
        <v>124</v>
      </c>
      <c r="AU223" s="14" t="s">
        <v>74</v>
      </c>
      <c r="AY223" s="14" t="s">
        <v>121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4" t="s">
        <v>74</v>
      </c>
      <c r="BK223" s="207">
        <f>ROUND(I223*H223,2)</f>
        <v>0</v>
      </c>
      <c r="BL223" s="14" t="s">
        <v>206</v>
      </c>
      <c r="BM223" s="14" t="s">
        <v>514</v>
      </c>
    </row>
    <row r="224" spans="2:63" s="10" customFormat="1" ht="22.8" customHeight="1">
      <c r="B224" s="180"/>
      <c r="C224" s="181"/>
      <c r="D224" s="182" t="s">
        <v>66</v>
      </c>
      <c r="E224" s="194" t="s">
        <v>515</v>
      </c>
      <c r="F224" s="194" t="s">
        <v>516</v>
      </c>
      <c r="G224" s="181"/>
      <c r="H224" s="181"/>
      <c r="I224" s="184"/>
      <c r="J224" s="195">
        <f>BK224</f>
        <v>0</v>
      </c>
      <c r="K224" s="181"/>
      <c r="L224" s="186"/>
      <c r="M224" s="187"/>
      <c r="N224" s="188"/>
      <c r="O224" s="188"/>
      <c r="P224" s="189">
        <f>SUM(P225:P235)</f>
        <v>0</v>
      </c>
      <c r="Q224" s="188"/>
      <c r="R224" s="189">
        <f>SUM(R225:R235)</f>
        <v>0.16063999999999998</v>
      </c>
      <c r="S224" s="188"/>
      <c r="T224" s="190">
        <f>SUM(T225:T235)</f>
        <v>0</v>
      </c>
      <c r="AR224" s="191" t="s">
        <v>74</v>
      </c>
      <c r="AT224" s="192" t="s">
        <v>66</v>
      </c>
      <c r="AU224" s="192" t="s">
        <v>72</v>
      </c>
      <c r="AY224" s="191" t="s">
        <v>121</v>
      </c>
      <c r="BK224" s="193">
        <f>SUM(BK225:BK235)</f>
        <v>0</v>
      </c>
    </row>
    <row r="225" spans="2:65" s="1" customFormat="1" ht="16.5" customHeight="1">
      <c r="B225" s="35"/>
      <c r="C225" s="196" t="s">
        <v>517</v>
      </c>
      <c r="D225" s="196" t="s">
        <v>124</v>
      </c>
      <c r="E225" s="197" t="s">
        <v>518</v>
      </c>
      <c r="F225" s="198" t="s">
        <v>519</v>
      </c>
      <c r="G225" s="199" t="s">
        <v>127</v>
      </c>
      <c r="H225" s="200">
        <v>20.08</v>
      </c>
      <c r="I225" s="201"/>
      <c r="J225" s="202">
        <f>ROUND(I225*H225,2)</f>
        <v>0</v>
      </c>
      <c r="K225" s="198" t="s">
        <v>1</v>
      </c>
      <c r="L225" s="40"/>
      <c r="M225" s="203" t="s">
        <v>1</v>
      </c>
      <c r="N225" s="204" t="s">
        <v>39</v>
      </c>
      <c r="O225" s="76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AR225" s="14" t="s">
        <v>206</v>
      </c>
      <c r="AT225" s="14" t="s">
        <v>124</v>
      </c>
      <c r="AU225" s="14" t="s">
        <v>74</v>
      </c>
      <c r="AY225" s="14" t="s">
        <v>121</v>
      </c>
      <c r="BE225" s="207">
        <f>IF(N225="základní",J225,0)</f>
        <v>0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4" t="s">
        <v>74</v>
      </c>
      <c r="BK225" s="207">
        <f>ROUND(I225*H225,2)</f>
        <v>0</v>
      </c>
      <c r="BL225" s="14" t="s">
        <v>206</v>
      </c>
      <c r="BM225" s="14" t="s">
        <v>520</v>
      </c>
    </row>
    <row r="226" spans="2:51" s="11" customFormat="1" ht="12">
      <c r="B226" s="208"/>
      <c r="C226" s="209"/>
      <c r="D226" s="210" t="s">
        <v>131</v>
      </c>
      <c r="E226" s="211" t="s">
        <v>1</v>
      </c>
      <c r="F226" s="212" t="s">
        <v>173</v>
      </c>
      <c r="G226" s="209"/>
      <c r="H226" s="213">
        <v>20.08</v>
      </c>
      <c r="I226" s="214"/>
      <c r="J226" s="209"/>
      <c r="K226" s="209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131</v>
      </c>
      <c r="AU226" s="219" t="s">
        <v>74</v>
      </c>
      <c r="AV226" s="11" t="s">
        <v>74</v>
      </c>
      <c r="AW226" s="11" t="s">
        <v>30</v>
      </c>
      <c r="AX226" s="11" t="s">
        <v>72</v>
      </c>
      <c r="AY226" s="219" t="s">
        <v>121</v>
      </c>
    </row>
    <row r="227" spans="2:65" s="1" customFormat="1" ht="16.5" customHeight="1">
      <c r="B227" s="35"/>
      <c r="C227" s="220" t="s">
        <v>521</v>
      </c>
      <c r="D227" s="220" t="s">
        <v>207</v>
      </c>
      <c r="E227" s="221" t="s">
        <v>522</v>
      </c>
      <c r="F227" s="222" t="s">
        <v>523</v>
      </c>
      <c r="G227" s="223" t="s">
        <v>127</v>
      </c>
      <c r="H227" s="224">
        <v>22.088</v>
      </c>
      <c r="I227" s="225"/>
      <c r="J227" s="226">
        <f>ROUND(I227*H227,2)</f>
        <v>0</v>
      </c>
      <c r="K227" s="222" t="s">
        <v>1</v>
      </c>
      <c r="L227" s="227"/>
      <c r="M227" s="228" t="s">
        <v>1</v>
      </c>
      <c r="N227" s="229" t="s">
        <v>39</v>
      </c>
      <c r="O227" s="76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AR227" s="14" t="s">
        <v>288</v>
      </c>
      <c r="AT227" s="14" t="s">
        <v>207</v>
      </c>
      <c r="AU227" s="14" t="s">
        <v>74</v>
      </c>
      <c r="AY227" s="14" t="s">
        <v>121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4" t="s">
        <v>74</v>
      </c>
      <c r="BK227" s="207">
        <f>ROUND(I227*H227,2)</f>
        <v>0</v>
      </c>
      <c r="BL227" s="14" t="s">
        <v>206</v>
      </c>
      <c r="BM227" s="14" t="s">
        <v>524</v>
      </c>
    </row>
    <row r="228" spans="2:51" s="11" customFormat="1" ht="12">
      <c r="B228" s="208"/>
      <c r="C228" s="209"/>
      <c r="D228" s="210" t="s">
        <v>131</v>
      </c>
      <c r="E228" s="209"/>
      <c r="F228" s="212" t="s">
        <v>525</v>
      </c>
      <c r="G228" s="209"/>
      <c r="H228" s="213">
        <v>22.088</v>
      </c>
      <c r="I228" s="214"/>
      <c r="J228" s="209"/>
      <c r="K228" s="209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131</v>
      </c>
      <c r="AU228" s="219" t="s">
        <v>74</v>
      </c>
      <c r="AV228" s="11" t="s">
        <v>74</v>
      </c>
      <c r="AW228" s="11" t="s">
        <v>4</v>
      </c>
      <c r="AX228" s="11" t="s">
        <v>72</v>
      </c>
      <c r="AY228" s="219" t="s">
        <v>121</v>
      </c>
    </row>
    <row r="229" spans="2:65" s="1" customFormat="1" ht="16.5" customHeight="1">
      <c r="B229" s="35"/>
      <c r="C229" s="196" t="s">
        <v>526</v>
      </c>
      <c r="D229" s="196" t="s">
        <v>124</v>
      </c>
      <c r="E229" s="197" t="s">
        <v>527</v>
      </c>
      <c r="F229" s="198" t="s">
        <v>528</v>
      </c>
      <c r="G229" s="199" t="s">
        <v>127</v>
      </c>
      <c r="H229" s="200">
        <v>20.08</v>
      </c>
      <c r="I229" s="201"/>
      <c r="J229" s="202">
        <f>ROUND(I229*H229,2)</f>
        <v>0</v>
      </c>
      <c r="K229" s="198" t="s">
        <v>1</v>
      </c>
      <c r="L229" s="40"/>
      <c r="M229" s="203" t="s">
        <v>1</v>
      </c>
      <c r="N229" s="204" t="s">
        <v>39</v>
      </c>
      <c r="O229" s="76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AR229" s="14" t="s">
        <v>206</v>
      </c>
      <c r="AT229" s="14" t="s">
        <v>124</v>
      </c>
      <c r="AU229" s="14" t="s">
        <v>74</v>
      </c>
      <c r="AY229" s="14" t="s">
        <v>121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14" t="s">
        <v>74</v>
      </c>
      <c r="BK229" s="207">
        <f>ROUND(I229*H229,2)</f>
        <v>0</v>
      </c>
      <c r="BL229" s="14" t="s">
        <v>206</v>
      </c>
      <c r="BM229" s="14" t="s">
        <v>529</v>
      </c>
    </row>
    <row r="230" spans="2:65" s="1" customFormat="1" ht="16.5" customHeight="1">
      <c r="B230" s="35"/>
      <c r="C230" s="196" t="s">
        <v>530</v>
      </c>
      <c r="D230" s="196" t="s">
        <v>124</v>
      </c>
      <c r="E230" s="197" t="s">
        <v>531</v>
      </c>
      <c r="F230" s="198" t="s">
        <v>532</v>
      </c>
      <c r="G230" s="199" t="s">
        <v>167</v>
      </c>
      <c r="H230" s="200">
        <v>10</v>
      </c>
      <c r="I230" s="201"/>
      <c r="J230" s="202">
        <f>ROUND(I230*H230,2)</f>
        <v>0</v>
      </c>
      <c r="K230" s="198" t="s">
        <v>1</v>
      </c>
      <c r="L230" s="40"/>
      <c r="M230" s="203" t="s">
        <v>1</v>
      </c>
      <c r="N230" s="204" t="s">
        <v>39</v>
      </c>
      <c r="O230" s="76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AR230" s="14" t="s">
        <v>206</v>
      </c>
      <c r="AT230" s="14" t="s">
        <v>124</v>
      </c>
      <c r="AU230" s="14" t="s">
        <v>74</v>
      </c>
      <c r="AY230" s="14" t="s">
        <v>121</v>
      </c>
      <c r="BE230" s="207">
        <f>IF(N230="základní",J230,0)</f>
        <v>0</v>
      </c>
      <c r="BF230" s="207">
        <f>IF(N230="snížená",J230,0)</f>
        <v>0</v>
      </c>
      <c r="BG230" s="207">
        <f>IF(N230="zákl. přenesená",J230,0)</f>
        <v>0</v>
      </c>
      <c r="BH230" s="207">
        <f>IF(N230="sníž. přenesená",J230,0)</f>
        <v>0</v>
      </c>
      <c r="BI230" s="207">
        <f>IF(N230="nulová",J230,0)</f>
        <v>0</v>
      </c>
      <c r="BJ230" s="14" t="s">
        <v>74</v>
      </c>
      <c r="BK230" s="207">
        <f>ROUND(I230*H230,2)</f>
        <v>0</v>
      </c>
      <c r="BL230" s="14" t="s">
        <v>206</v>
      </c>
      <c r="BM230" s="14" t="s">
        <v>533</v>
      </c>
    </row>
    <row r="231" spans="2:65" s="1" customFormat="1" ht="16.5" customHeight="1">
      <c r="B231" s="35"/>
      <c r="C231" s="196" t="s">
        <v>534</v>
      </c>
      <c r="D231" s="196" t="s">
        <v>124</v>
      </c>
      <c r="E231" s="197" t="s">
        <v>535</v>
      </c>
      <c r="F231" s="198" t="s">
        <v>536</v>
      </c>
      <c r="G231" s="199" t="s">
        <v>167</v>
      </c>
      <c r="H231" s="200">
        <v>9.8</v>
      </c>
      <c r="I231" s="201"/>
      <c r="J231" s="202">
        <f>ROUND(I231*H231,2)</f>
        <v>0</v>
      </c>
      <c r="K231" s="198" t="s">
        <v>1</v>
      </c>
      <c r="L231" s="40"/>
      <c r="M231" s="203" t="s">
        <v>1</v>
      </c>
      <c r="N231" s="204" t="s">
        <v>39</v>
      </c>
      <c r="O231" s="76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AR231" s="14" t="s">
        <v>206</v>
      </c>
      <c r="AT231" s="14" t="s">
        <v>124</v>
      </c>
      <c r="AU231" s="14" t="s">
        <v>74</v>
      </c>
      <c r="AY231" s="14" t="s">
        <v>121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14" t="s">
        <v>74</v>
      </c>
      <c r="BK231" s="207">
        <f>ROUND(I231*H231,2)</f>
        <v>0</v>
      </c>
      <c r="BL231" s="14" t="s">
        <v>206</v>
      </c>
      <c r="BM231" s="14" t="s">
        <v>537</v>
      </c>
    </row>
    <row r="232" spans="2:65" s="1" customFormat="1" ht="16.5" customHeight="1">
      <c r="B232" s="35"/>
      <c r="C232" s="196" t="s">
        <v>538</v>
      </c>
      <c r="D232" s="196" t="s">
        <v>124</v>
      </c>
      <c r="E232" s="197" t="s">
        <v>539</v>
      </c>
      <c r="F232" s="198" t="s">
        <v>540</v>
      </c>
      <c r="G232" s="199" t="s">
        <v>127</v>
      </c>
      <c r="H232" s="200">
        <v>20.08</v>
      </c>
      <c r="I232" s="201"/>
      <c r="J232" s="202">
        <f>ROUND(I232*H232,2)</f>
        <v>0</v>
      </c>
      <c r="K232" s="198" t="s">
        <v>1</v>
      </c>
      <c r="L232" s="40"/>
      <c r="M232" s="203" t="s">
        <v>1</v>
      </c>
      <c r="N232" s="204" t="s">
        <v>39</v>
      </c>
      <c r="O232" s="76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AR232" s="14" t="s">
        <v>206</v>
      </c>
      <c r="AT232" s="14" t="s">
        <v>124</v>
      </c>
      <c r="AU232" s="14" t="s">
        <v>74</v>
      </c>
      <c r="AY232" s="14" t="s">
        <v>121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4" t="s">
        <v>74</v>
      </c>
      <c r="BK232" s="207">
        <f>ROUND(I232*H232,2)</f>
        <v>0</v>
      </c>
      <c r="BL232" s="14" t="s">
        <v>206</v>
      </c>
      <c r="BM232" s="14" t="s">
        <v>541</v>
      </c>
    </row>
    <row r="233" spans="2:65" s="1" customFormat="1" ht="16.5" customHeight="1">
      <c r="B233" s="35"/>
      <c r="C233" s="196" t="s">
        <v>542</v>
      </c>
      <c r="D233" s="196" t="s">
        <v>124</v>
      </c>
      <c r="E233" s="197" t="s">
        <v>543</v>
      </c>
      <c r="F233" s="198" t="s">
        <v>544</v>
      </c>
      <c r="G233" s="199" t="s">
        <v>127</v>
      </c>
      <c r="H233" s="200">
        <v>20.08</v>
      </c>
      <c r="I233" s="201"/>
      <c r="J233" s="202">
        <f>ROUND(I233*H233,2)</f>
        <v>0</v>
      </c>
      <c r="K233" s="198" t="s">
        <v>545</v>
      </c>
      <c r="L233" s="40"/>
      <c r="M233" s="203" t="s">
        <v>1</v>
      </c>
      <c r="N233" s="204" t="s">
        <v>39</v>
      </c>
      <c r="O233" s="76"/>
      <c r="P233" s="205">
        <f>O233*H233</f>
        <v>0</v>
      </c>
      <c r="Q233" s="205">
        <v>0.008</v>
      </c>
      <c r="R233" s="205">
        <f>Q233*H233</f>
        <v>0.16063999999999998</v>
      </c>
      <c r="S233" s="205">
        <v>0</v>
      </c>
      <c r="T233" s="206">
        <f>S233*H233</f>
        <v>0</v>
      </c>
      <c r="AR233" s="14" t="s">
        <v>206</v>
      </c>
      <c r="AT233" s="14" t="s">
        <v>124</v>
      </c>
      <c r="AU233" s="14" t="s">
        <v>74</v>
      </c>
      <c r="AY233" s="14" t="s">
        <v>121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4" t="s">
        <v>74</v>
      </c>
      <c r="BK233" s="207">
        <f>ROUND(I233*H233,2)</f>
        <v>0</v>
      </c>
      <c r="BL233" s="14" t="s">
        <v>206</v>
      </c>
      <c r="BM233" s="14" t="s">
        <v>546</v>
      </c>
    </row>
    <row r="234" spans="2:51" s="11" customFormat="1" ht="12">
      <c r="B234" s="208"/>
      <c r="C234" s="209"/>
      <c r="D234" s="210" t="s">
        <v>131</v>
      </c>
      <c r="E234" s="211" t="s">
        <v>1</v>
      </c>
      <c r="F234" s="212" t="s">
        <v>547</v>
      </c>
      <c r="G234" s="209"/>
      <c r="H234" s="213">
        <v>20.08</v>
      </c>
      <c r="I234" s="214"/>
      <c r="J234" s="209"/>
      <c r="K234" s="209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131</v>
      </c>
      <c r="AU234" s="219" t="s">
        <v>74</v>
      </c>
      <c r="AV234" s="11" t="s">
        <v>74</v>
      </c>
      <c r="AW234" s="11" t="s">
        <v>30</v>
      </c>
      <c r="AX234" s="11" t="s">
        <v>72</v>
      </c>
      <c r="AY234" s="219" t="s">
        <v>121</v>
      </c>
    </row>
    <row r="235" spans="2:65" s="1" customFormat="1" ht="16.5" customHeight="1">
      <c r="B235" s="35"/>
      <c r="C235" s="196" t="s">
        <v>548</v>
      </c>
      <c r="D235" s="196" t="s">
        <v>124</v>
      </c>
      <c r="E235" s="197" t="s">
        <v>549</v>
      </c>
      <c r="F235" s="198" t="s">
        <v>550</v>
      </c>
      <c r="G235" s="199" t="s">
        <v>284</v>
      </c>
      <c r="H235" s="241"/>
      <c r="I235" s="201"/>
      <c r="J235" s="202">
        <f>ROUND(I235*H235,2)</f>
        <v>0</v>
      </c>
      <c r="K235" s="198" t="s">
        <v>1</v>
      </c>
      <c r="L235" s="40"/>
      <c r="M235" s="203" t="s">
        <v>1</v>
      </c>
      <c r="N235" s="204" t="s">
        <v>39</v>
      </c>
      <c r="O235" s="76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AR235" s="14" t="s">
        <v>206</v>
      </c>
      <c r="AT235" s="14" t="s">
        <v>124</v>
      </c>
      <c r="AU235" s="14" t="s">
        <v>74</v>
      </c>
      <c r="AY235" s="14" t="s">
        <v>121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4" t="s">
        <v>74</v>
      </c>
      <c r="BK235" s="207">
        <f>ROUND(I235*H235,2)</f>
        <v>0</v>
      </c>
      <c r="BL235" s="14" t="s">
        <v>206</v>
      </c>
      <c r="BM235" s="14" t="s">
        <v>551</v>
      </c>
    </row>
    <row r="236" spans="2:63" s="10" customFormat="1" ht="25.9" customHeight="1">
      <c r="B236" s="180"/>
      <c r="C236" s="181"/>
      <c r="D236" s="182" t="s">
        <v>66</v>
      </c>
      <c r="E236" s="183" t="s">
        <v>552</v>
      </c>
      <c r="F236" s="183" t="s">
        <v>552</v>
      </c>
      <c r="G236" s="181"/>
      <c r="H236" s="181"/>
      <c r="I236" s="184"/>
      <c r="J236" s="185">
        <f>BK236</f>
        <v>0</v>
      </c>
      <c r="K236" s="181"/>
      <c r="L236" s="186"/>
      <c r="M236" s="187"/>
      <c r="N236" s="188"/>
      <c r="O236" s="188"/>
      <c r="P236" s="189">
        <f>P237+P249</f>
        <v>0</v>
      </c>
      <c r="Q236" s="188"/>
      <c r="R236" s="189">
        <f>R237+R249</f>
        <v>0</v>
      </c>
      <c r="S236" s="188"/>
      <c r="T236" s="190">
        <f>T237+T249</f>
        <v>0</v>
      </c>
      <c r="AR236" s="191" t="s">
        <v>72</v>
      </c>
      <c r="AT236" s="192" t="s">
        <v>66</v>
      </c>
      <c r="AU236" s="192" t="s">
        <v>67</v>
      </c>
      <c r="AY236" s="191" t="s">
        <v>121</v>
      </c>
      <c r="BK236" s="193">
        <f>BK237+BK249</f>
        <v>0</v>
      </c>
    </row>
    <row r="237" spans="2:63" s="10" customFormat="1" ht="22.8" customHeight="1">
      <c r="B237" s="180"/>
      <c r="C237" s="181"/>
      <c r="D237" s="182" t="s">
        <v>66</v>
      </c>
      <c r="E237" s="194" t="s">
        <v>553</v>
      </c>
      <c r="F237" s="194" t="s">
        <v>554</v>
      </c>
      <c r="G237" s="181"/>
      <c r="H237" s="181"/>
      <c r="I237" s="184"/>
      <c r="J237" s="195">
        <f>BK237</f>
        <v>0</v>
      </c>
      <c r="K237" s="181"/>
      <c r="L237" s="186"/>
      <c r="M237" s="187"/>
      <c r="N237" s="188"/>
      <c r="O237" s="188"/>
      <c r="P237" s="189">
        <f>SUM(P238:P248)</f>
        <v>0</v>
      </c>
      <c r="Q237" s="188"/>
      <c r="R237" s="189">
        <f>SUM(R238:R248)</f>
        <v>0</v>
      </c>
      <c r="S237" s="188"/>
      <c r="T237" s="190">
        <f>SUM(T238:T248)</f>
        <v>0</v>
      </c>
      <c r="AR237" s="191" t="s">
        <v>72</v>
      </c>
      <c r="AT237" s="192" t="s">
        <v>66</v>
      </c>
      <c r="AU237" s="192" t="s">
        <v>72</v>
      </c>
      <c r="AY237" s="191" t="s">
        <v>121</v>
      </c>
      <c r="BK237" s="193">
        <f>SUM(BK238:BK248)</f>
        <v>0</v>
      </c>
    </row>
    <row r="238" spans="2:65" s="1" customFormat="1" ht="16.5" customHeight="1">
      <c r="B238" s="35"/>
      <c r="C238" s="196" t="s">
        <v>555</v>
      </c>
      <c r="D238" s="196" t="s">
        <v>124</v>
      </c>
      <c r="E238" s="197" t="s">
        <v>556</v>
      </c>
      <c r="F238" s="198" t="s">
        <v>557</v>
      </c>
      <c r="G238" s="199" t="s">
        <v>167</v>
      </c>
      <c r="H238" s="200">
        <v>10</v>
      </c>
      <c r="I238" s="201"/>
      <c r="J238" s="202">
        <f>ROUND(I238*H238,2)</f>
        <v>0</v>
      </c>
      <c r="K238" s="198" t="s">
        <v>1</v>
      </c>
      <c r="L238" s="40"/>
      <c r="M238" s="203" t="s">
        <v>1</v>
      </c>
      <c r="N238" s="204" t="s">
        <v>39</v>
      </c>
      <c r="O238" s="76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AR238" s="14" t="s">
        <v>129</v>
      </c>
      <c r="AT238" s="14" t="s">
        <v>124</v>
      </c>
      <c r="AU238" s="14" t="s">
        <v>74</v>
      </c>
      <c r="AY238" s="14" t="s">
        <v>121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4" t="s">
        <v>74</v>
      </c>
      <c r="BK238" s="207">
        <f>ROUND(I238*H238,2)</f>
        <v>0</v>
      </c>
      <c r="BL238" s="14" t="s">
        <v>129</v>
      </c>
      <c r="BM238" s="14" t="s">
        <v>558</v>
      </c>
    </row>
    <row r="239" spans="2:65" s="1" customFormat="1" ht="16.5" customHeight="1">
      <c r="B239" s="35"/>
      <c r="C239" s="196" t="s">
        <v>559</v>
      </c>
      <c r="D239" s="196" t="s">
        <v>124</v>
      </c>
      <c r="E239" s="197" t="s">
        <v>560</v>
      </c>
      <c r="F239" s="198" t="s">
        <v>561</v>
      </c>
      <c r="G239" s="199" t="s">
        <v>167</v>
      </c>
      <c r="H239" s="200">
        <v>10</v>
      </c>
      <c r="I239" s="201"/>
      <c r="J239" s="202">
        <f>ROUND(I239*H239,2)</f>
        <v>0</v>
      </c>
      <c r="K239" s="198" t="s">
        <v>1</v>
      </c>
      <c r="L239" s="40"/>
      <c r="M239" s="203" t="s">
        <v>1</v>
      </c>
      <c r="N239" s="204" t="s">
        <v>39</v>
      </c>
      <c r="O239" s="76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AR239" s="14" t="s">
        <v>129</v>
      </c>
      <c r="AT239" s="14" t="s">
        <v>124</v>
      </c>
      <c r="AU239" s="14" t="s">
        <v>74</v>
      </c>
      <c r="AY239" s="14" t="s">
        <v>121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14" t="s">
        <v>74</v>
      </c>
      <c r="BK239" s="207">
        <f>ROUND(I239*H239,2)</f>
        <v>0</v>
      </c>
      <c r="BL239" s="14" t="s">
        <v>129</v>
      </c>
      <c r="BM239" s="14" t="s">
        <v>562</v>
      </c>
    </row>
    <row r="240" spans="2:65" s="1" customFormat="1" ht="16.5" customHeight="1">
      <c r="B240" s="35"/>
      <c r="C240" s="196" t="s">
        <v>563</v>
      </c>
      <c r="D240" s="196" t="s">
        <v>124</v>
      </c>
      <c r="E240" s="197" t="s">
        <v>564</v>
      </c>
      <c r="F240" s="198" t="s">
        <v>565</v>
      </c>
      <c r="G240" s="199" t="s">
        <v>167</v>
      </c>
      <c r="H240" s="200">
        <v>20</v>
      </c>
      <c r="I240" s="201"/>
      <c r="J240" s="202">
        <f>ROUND(I240*H240,2)</f>
        <v>0</v>
      </c>
      <c r="K240" s="198" t="s">
        <v>1</v>
      </c>
      <c r="L240" s="40"/>
      <c r="M240" s="203" t="s">
        <v>1</v>
      </c>
      <c r="N240" s="204" t="s">
        <v>39</v>
      </c>
      <c r="O240" s="76"/>
      <c r="P240" s="205">
        <f>O240*H240</f>
        <v>0</v>
      </c>
      <c r="Q240" s="205">
        <v>0</v>
      </c>
      <c r="R240" s="205">
        <f>Q240*H240</f>
        <v>0</v>
      </c>
      <c r="S240" s="205">
        <v>0</v>
      </c>
      <c r="T240" s="206">
        <f>S240*H240</f>
        <v>0</v>
      </c>
      <c r="AR240" s="14" t="s">
        <v>129</v>
      </c>
      <c r="AT240" s="14" t="s">
        <v>124</v>
      </c>
      <c r="AU240" s="14" t="s">
        <v>74</v>
      </c>
      <c r="AY240" s="14" t="s">
        <v>121</v>
      </c>
      <c r="BE240" s="207">
        <f>IF(N240="základní",J240,0)</f>
        <v>0</v>
      </c>
      <c r="BF240" s="207">
        <f>IF(N240="snížená",J240,0)</f>
        <v>0</v>
      </c>
      <c r="BG240" s="207">
        <f>IF(N240="zákl. přenesená",J240,0)</f>
        <v>0</v>
      </c>
      <c r="BH240" s="207">
        <f>IF(N240="sníž. přenesená",J240,0)</f>
        <v>0</v>
      </c>
      <c r="BI240" s="207">
        <f>IF(N240="nulová",J240,0)</f>
        <v>0</v>
      </c>
      <c r="BJ240" s="14" t="s">
        <v>74</v>
      </c>
      <c r="BK240" s="207">
        <f>ROUND(I240*H240,2)</f>
        <v>0</v>
      </c>
      <c r="BL240" s="14" t="s">
        <v>129</v>
      </c>
      <c r="BM240" s="14" t="s">
        <v>566</v>
      </c>
    </row>
    <row r="241" spans="2:65" s="1" customFormat="1" ht="16.5" customHeight="1">
      <c r="B241" s="35"/>
      <c r="C241" s="196" t="s">
        <v>567</v>
      </c>
      <c r="D241" s="196" t="s">
        <v>124</v>
      </c>
      <c r="E241" s="197" t="s">
        <v>568</v>
      </c>
      <c r="F241" s="198" t="s">
        <v>569</v>
      </c>
      <c r="G241" s="199" t="s">
        <v>167</v>
      </c>
      <c r="H241" s="200">
        <v>40</v>
      </c>
      <c r="I241" s="201"/>
      <c r="J241" s="202">
        <f>ROUND(I241*H241,2)</f>
        <v>0</v>
      </c>
      <c r="K241" s="198" t="s">
        <v>1</v>
      </c>
      <c r="L241" s="40"/>
      <c r="M241" s="203" t="s">
        <v>1</v>
      </c>
      <c r="N241" s="204" t="s">
        <v>39</v>
      </c>
      <c r="O241" s="76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AR241" s="14" t="s">
        <v>129</v>
      </c>
      <c r="AT241" s="14" t="s">
        <v>124</v>
      </c>
      <c r="AU241" s="14" t="s">
        <v>74</v>
      </c>
      <c r="AY241" s="14" t="s">
        <v>121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4" t="s">
        <v>74</v>
      </c>
      <c r="BK241" s="207">
        <f>ROUND(I241*H241,2)</f>
        <v>0</v>
      </c>
      <c r="BL241" s="14" t="s">
        <v>129</v>
      </c>
      <c r="BM241" s="14" t="s">
        <v>570</v>
      </c>
    </row>
    <row r="242" spans="2:65" s="1" customFormat="1" ht="16.5" customHeight="1">
      <c r="B242" s="35"/>
      <c r="C242" s="196" t="s">
        <v>571</v>
      </c>
      <c r="D242" s="196" t="s">
        <v>124</v>
      </c>
      <c r="E242" s="197" t="s">
        <v>572</v>
      </c>
      <c r="F242" s="198" t="s">
        <v>573</v>
      </c>
      <c r="G242" s="199" t="s">
        <v>167</v>
      </c>
      <c r="H242" s="200">
        <v>10</v>
      </c>
      <c r="I242" s="201"/>
      <c r="J242" s="202">
        <f>ROUND(I242*H242,2)</f>
        <v>0</v>
      </c>
      <c r="K242" s="198" t="s">
        <v>1</v>
      </c>
      <c r="L242" s="40"/>
      <c r="M242" s="203" t="s">
        <v>1</v>
      </c>
      <c r="N242" s="204" t="s">
        <v>39</v>
      </c>
      <c r="O242" s="76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AR242" s="14" t="s">
        <v>129</v>
      </c>
      <c r="AT242" s="14" t="s">
        <v>124</v>
      </c>
      <c r="AU242" s="14" t="s">
        <v>74</v>
      </c>
      <c r="AY242" s="14" t="s">
        <v>121</v>
      </c>
      <c r="BE242" s="207">
        <f>IF(N242="základní",J242,0)</f>
        <v>0</v>
      </c>
      <c r="BF242" s="207">
        <f>IF(N242="snížená",J242,0)</f>
        <v>0</v>
      </c>
      <c r="BG242" s="207">
        <f>IF(N242="zákl. přenesená",J242,0)</f>
        <v>0</v>
      </c>
      <c r="BH242" s="207">
        <f>IF(N242="sníž. přenesená",J242,0)</f>
        <v>0</v>
      </c>
      <c r="BI242" s="207">
        <f>IF(N242="nulová",J242,0)</f>
        <v>0</v>
      </c>
      <c r="BJ242" s="14" t="s">
        <v>74</v>
      </c>
      <c r="BK242" s="207">
        <f>ROUND(I242*H242,2)</f>
        <v>0</v>
      </c>
      <c r="BL242" s="14" t="s">
        <v>129</v>
      </c>
      <c r="BM242" s="14" t="s">
        <v>574</v>
      </c>
    </row>
    <row r="243" spans="2:65" s="1" customFormat="1" ht="16.5" customHeight="1">
      <c r="B243" s="35"/>
      <c r="C243" s="196" t="s">
        <v>575</v>
      </c>
      <c r="D243" s="196" t="s">
        <v>124</v>
      </c>
      <c r="E243" s="197" t="s">
        <v>576</v>
      </c>
      <c r="F243" s="198" t="s">
        <v>577</v>
      </c>
      <c r="G243" s="199" t="s">
        <v>578</v>
      </c>
      <c r="H243" s="200">
        <v>4</v>
      </c>
      <c r="I243" s="201"/>
      <c r="J243" s="202">
        <f>ROUND(I243*H243,2)</f>
        <v>0</v>
      </c>
      <c r="K243" s="198" t="s">
        <v>1</v>
      </c>
      <c r="L243" s="40"/>
      <c r="M243" s="203" t="s">
        <v>1</v>
      </c>
      <c r="N243" s="204" t="s">
        <v>39</v>
      </c>
      <c r="O243" s="76"/>
      <c r="P243" s="205">
        <f>O243*H243</f>
        <v>0</v>
      </c>
      <c r="Q243" s="205">
        <v>0</v>
      </c>
      <c r="R243" s="205">
        <f>Q243*H243</f>
        <v>0</v>
      </c>
      <c r="S243" s="205">
        <v>0</v>
      </c>
      <c r="T243" s="206">
        <f>S243*H243</f>
        <v>0</v>
      </c>
      <c r="AR243" s="14" t="s">
        <v>129</v>
      </c>
      <c r="AT243" s="14" t="s">
        <v>124</v>
      </c>
      <c r="AU243" s="14" t="s">
        <v>74</v>
      </c>
      <c r="AY243" s="14" t="s">
        <v>121</v>
      </c>
      <c r="BE243" s="207">
        <f>IF(N243="základní",J243,0)</f>
        <v>0</v>
      </c>
      <c r="BF243" s="207">
        <f>IF(N243="snížená",J243,0)</f>
        <v>0</v>
      </c>
      <c r="BG243" s="207">
        <f>IF(N243="zákl. přenesená",J243,0)</f>
        <v>0</v>
      </c>
      <c r="BH243" s="207">
        <f>IF(N243="sníž. přenesená",J243,0)</f>
        <v>0</v>
      </c>
      <c r="BI243" s="207">
        <f>IF(N243="nulová",J243,0)</f>
        <v>0</v>
      </c>
      <c r="BJ243" s="14" t="s">
        <v>74</v>
      </c>
      <c r="BK243" s="207">
        <f>ROUND(I243*H243,2)</f>
        <v>0</v>
      </c>
      <c r="BL243" s="14" t="s">
        <v>129</v>
      </c>
      <c r="BM243" s="14" t="s">
        <v>579</v>
      </c>
    </row>
    <row r="244" spans="2:65" s="1" customFormat="1" ht="16.5" customHeight="1">
      <c r="B244" s="35"/>
      <c r="C244" s="196" t="s">
        <v>580</v>
      </c>
      <c r="D244" s="196" t="s">
        <v>124</v>
      </c>
      <c r="E244" s="197" t="s">
        <v>581</v>
      </c>
      <c r="F244" s="198" t="s">
        <v>582</v>
      </c>
      <c r="G244" s="199" t="s">
        <v>578</v>
      </c>
      <c r="H244" s="200">
        <v>1</v>
      </c>
      <c r="I244" s="201"/>
      <c r="J244" s="202">
        <f>ROUND(I244*H244,2)</f>
        <v>0</v>
      </c>
      <c r="K244" s="198" t="s">
        <v>1</v>
      </c>
      <c r="L244" s="40"/>
      <c r="M244" s="203" t="s">
        <v>1</v>
      </c>
      <c r="N244" s="204" t="s">
        <v>39</v>
      </c>
      <c r="O244" s="76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AR244" s="14" t="s">
        <v>129</v>
      </c>
      <c r="AT244" s="14" t="s">
        <v>124</v>
      </c>
      <c r="AU244" s="14" t="s">
        <v>74</v>
      </c>
      <c r="AY244" s="14" t="s">
        <v>121</v>
      </c>
      <c r="BE244" s="207">
        <f>IF(N244="základní",J244,0)</f>
        <v>0</v>
      </c>
      <c r="BF244" s="207">
        <f>IF(N244="snížená",J244,0)</f>
        <v>0</v>
      </c>
      <c r="BG244" s="207">
        <f>IF(N244="zákl. přenesená",J244,0)</f>
        <v>0</v>
      </c>
      <c r="BH244" s="207">
        <f>IF(N244="sníž. přenesená",J244,0)</f>
        <v>0</v>
      </c>
      <c r="BI244" s="207">
        <f>IF(N244="nulová",J244,0)</f>
        <v>0</v>
      </c>
      <c r="BJ244" s="14" t="s">
        <v>74</v>
      </c>
      <c r="BK244" s="207">
        <f>ROUND(I244*H244,2)</f>
        <v>0</v>
      </c>
      <c r="BL244" s="14" t="s">
        <v>129</v>
      </c>
      <c r="BM244" s="14" t="s">
        <v>583</v>
      </c>
    </row>
    <row r="245" spans="2:65" s="1" customFormat="1" ht="16.5" customHeight="1">
      <c r="B245" s="35"/>
      <c r="C245" s="196" t="s">
        <v>584</v>
      </c>
      <c r="D245" s="196" t="s">
        <v>124</v>
      </c>
      <c r="E245" s="197" t="s">
        <v>585</v>
      </c>
      <c r="F245" s="198" t="s">
        <v>586</v>
      </c>
      <c r="G245" s="199" t="s">
        <v>578</v>
      </c>
      <c r="H245" s="200">
        <v>1</v>
      </c>
      <c r="I245" s="201"/>
      <c r="J245" s="202">
        <f>ROUND(I245*H245,2)</f>
        <v>0</v>
      </c>
      <c r="K245" s="198" t="s">
        <v>1</v>
      </c>
      <c r="L245" s="40"/>
      <c r="M245" s="203" t="s">
        <v>1</v>
      </c>
      <c r="N245" s="204" t="s">
        <v>39</v>
      </c>
      <c r="O245" s="76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AR245" s="14" t="s">
        <v>129</v>
      </c>
      <c r="AT245" s="14" t="s">
        <v>124</v>
      </c>
      <c r="AU245" s="14" t="s">
        <v>74</v>
      </c>
      <c r="AY245" s="14" t="s">
        <v>121</v>
      </c>
      <c r="BE245" s="207">
        <f>IF(N245="základní",J245,0)</f>
        <v>0</v>
      </c>
      <c r="BF245" s="207">
        <f>IF(N245="snížená",J245,0)</f>
        <v>0</v>
      </c>
      <c r="BG245" s="207">
        <f>IF(N245="zákl. přenesená",J245,0)</f>
        <v>0</v>
      </c>
      <c r="BH245" s="207">
        <f>IF(N245="sníž. přenesená",J245,0)</f>
        <v>0</v>
      </c>
      <c r="BI245" s="207">
        <f>IF(N245="nulová",J245,0)</f>
        <v>0</v>
      </c>
      <c r="BJ245" s="14" t="s">
        <v>74</v>
      </c>
      <c r="BK245" s="207">
        <f>ROUND(I245*H245,2)</f>
        <v>0</v>
      </c>
      <c r="BL245" s="14" t="s">
        <v>129</v>
      </c>
      <c r="BM245" s="14" t="s">
        <v>587</v>
      </c>
    </row>
    <row r="246" spans="2:65" s="1" customFormat="1" ht="16.5" customHeight="1">
      <c r="B246" s="35"/>
      <c r="C246" s="196" t="s">
        <v>588</v>
      </c>
      <c r="D246" s="196" t="s">
        <v>124</v>
      </c>
      <c r="E246" s="197" t="s">
        <v>589</v>
      </c>
      <c r="F246" s="198" t="s">
        <v>590</v>
      </c>
      <c r="G246" s="199" t="s">
        <v>578</v>
      </c>
      <c r="H246" s="200">
        <v>1</v>
      </c>
      <c r="I246" s="201"/>
      <c r="J246" s="202">
        <f>ROUND(I246*H246,2)</f>
        <v>0</v>
      </c>
      <c r="K246" s="198" t="s">
        <v>1</v>
      </c>
      <c r="L246" s="40"/>
      <c r="M246" s="203" t="s">
        <v>1</v>
      </c>
      <c r="N246" s="204" t="s">
        <v>39</v>
      </c>
      <c r="O246" s="76"/>
      <c r="P246" s="205">
        <f>O246*H246</f>
        <v>0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AR246" s="14" t="s">
        <v>129</v>
      </c>
      <c r="AT246" s="14" t="s">
        <v>124</v>
      </c>
      <c r="AU246" s="14" t="s">
        <v>74</v>
      </c>
      <c r="AY246" s="14" t="s">
        <v>121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4" t="s">
        <v>74</v>
      </c>
      <c r="BK246" s="207">
        <f>ROUND(I246*H246,2)</f>
        <v>0</v>
      </c>
      <c r="BL246" s="14" t="s">
        <v>129</v>
      </c>
      <c r="BM246" s="14" t="s">
        <v>591</v>
      </c>
    </row>
    <row r="247" spans="2:65" s="1" customFormat="1" ht="16.5" customHeight="1">
      <c r="B247" s="35"/>
      <c r="C247" s="196" t="s">
        <v>592</v>
      </c>
      <c r="D247" s="196" t="s">
        <v>124</v>
      </c>
      <c r="E247" s="197" t="s">
        <v>593</v>
      </c>
      <c r="F247" s="198" t="s">
        <v>594</v>
      </c>
      <c r="G247" s="199" t="s">
        <v>578</v>
      </c>
      <c r="H247" s="200">
        <v>3</v>
      </c>
      <c r="I247" s="201"/>
      <c r="J247" s="202">
        <f>ROUND(I247*H247,2)</f>
        <v>0</v>
      </c>
      <c r="K247" s="198" t="s">
        <v>1</v>
      </c>
      <c r="L247" s="40"/>
      <c r="M247" s="203" t="s">
        <v>1</v>
      </c>
      <c r="N247" s="204" t="s">
        <v>39</v>
      </c>
      <c r="O247" s="76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AR247" s="14" t="s">
        <v>129</v>
      </c>
      <c r="AT247" s="14" t="s">
        <v>124</v>
      </c>
      <c r="AU247" s="14" t="s">
        <v>74</v>
      </c>
      <c r="AY247" s="14" t="s">
        <v>121</v>
      </c>
      <c r="BE247" s="207">
        <f>IF(N247="základní",J247,0)</f>
        <v>0</v>
      </c>
      <c r="BF247" s="207">
        <f>IF(N247="snížená",J247,0)</f>
        <v>0</v>
      </c>
      <c r="BG247" s="207">
        <f>IF(N247="zákl. přenesená",J247,0)</f>
        <v>0</v>
      </c>
      <c r="BH247" s="207">
        <f>IF(N247="sníž. přenesená",J247,0)</f>
        <v>0</v>
      </c>
      <c r="BI247" s="207">
        <f>IF(N247="nulová",J247,0)</f>
        <v>0</v>
      </c>
      <c r="BJ247" s="14" t="s">
        <v>74</v>
      </c>
      <c r="BK247" s="207">
        <f>ROUND(I247*H247,2)</f>
        <v>0</v>
      </c>
      <c r="BL247" s="14" t="s">
        <v>129</v>
      </c>
      <c r="BM247" s="14" t="s">
        <v>595</v>
      </c>
    </row>
    <row r="248" spans="2:65" s="1" customFormat="1" ht="16.5" customHeight="1">
      <c r="B248" s="35"/>
      <c r="C248" s="196" t="s">
        <v>596</v>
      </c>
      <c r="D248" s="196" t="s">
        <v>124</v>
      </c>
      <c r="E248" s="197" t="s">
        <v>597</v>
      </c>
      <c r="F248" s="198" t="s">
        <v>598</v>
      </c>
      <c r="G248" s="199" t="s">
        <v>578</v>
      </c>
      <c r="H248" s="200">
        <v>1</v>
      </c>
      <c r="I248" s="201"/>
      <c r="J248" s="202">
        <f>ROUND(I248*H248,2)</f>
        <v>0</v>
      </c>
      <c r="K248" s="198" t="s">
        <v>1</v>
      </c>
      <c r="L248" s="40"/>
      <c r="M248" s="203" t="s">
        <v>1</v>
      </c>
      <c r="N248" s="204" t="s">
        <v>39</v>
      </c>
      <c r="O248" s="76"/>
      <c r="P248" s="205">
        <f>O248*H248</f>
        <v>0</v>
      </c>
      <c r="Q248" s="205">
        <v>0</v>
      </c>
      <c r="R248" s="205">
        <f>Q248*H248</f>
        <v>0</v>
      </c>
      <c r="S248" s="205">
        <v>0</v>
      </c>
      <c r="T248" s="206">
        <f>S248*H248</f>
        <v>0</v>
      </c>
      <c r="AR248" s="14" t="s">
        <v>129</v>
      </c>
      <c r="AT248" s="14" t="s">
        <v>124</v>
      </c>
      <c r="AU248" s="14" t="s">
        <v>74</v>
      </c>
      <c r="AY248" s="14" t="s">
        <v>121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4" t="s">
        <v>74</v>
      </c>
      <c r="BK248" s="207">
        <f>ROUND(I248*H248,2)</f>
        <v>0</v>
      </c>
      <c r="BL248" s="14" t="s">
        <v>129</v>
      </c>
      <c r="BM248" s="14" t="s">
        <v>599</v>
      </c>
    </row>
    <row r="249" spans="2:63" s="10" customFormat="1" ht="22.8" customHeight="1">
      <c r="B249" s="180"/>
      <c r="C249" s="181"/>
      <c r="D249" s="182" t="s">
        <v>66</v>
      </c>
      <c r="E249" s="194" t="s">
        <v>600</v>
      </c>
      <c r="F249" s="194" t="s">
        <v>601</v>
      </c>
      <c r="G249" s="181"/>
      <c r="H249" s="181"/>
      <c r="I249" s="184"/>
      <c r="J249" s="195">
        <f>BK249</f>
        <v>0</v>
      </c>
      <c r="K249" s="181"/>
      <c r="L249" s="186"/>
      <c r="M249" s="187"/>
      <c r="N249" s="188"/>
      <c r="O249" s="188"/>
      <c r="P249" s="189">
        <f>SUM(P250:P261)</f>
        <v>0</v>
      </c>
      <c r="Q249" s="188"/>
      <c r="R249" s="189">
        <f>SUM(R250:R261)</f>
        <v>0</v>
      </c>
      <c r="S249" s="188"/>
      <c r="T249" s="190">
        <f>SUM(T250:T261)</f>
        <v>0</v>
      </c>
      <c r="AR249" s="191" t="s">
        <v>72</v>
      </c>
      <c r="AT249" s="192" t="s">
        <v>66</v>
      </c>
      <c r="AU249" s="192" t="s">
        <v>72</v>
      </c>
      <c r="AY249" s="191" t="s">
        <v>121</v>
      </c>
      <c r="BK249" s="193">
        <f>SUM(BK250:BK261)</f>
        <v>0</v>
      </c>
    </row>
    <row r="250" spans="2:65" s="1" customFormat="1" ht="16.5" customHeight="1">
      <c r="B250" s="35"/>
      <c r="C250" s="196" t="s">
        <v>602</v>
      </c>
      <c r="D250" s="196" t="s">
        <v>124</v>
      </c>
      <c r="E250" s="197" t="s">
        <v>588</v>
      </c>
      <c r="F250" s="198" t="s">
        <v>557</v>
      </c>
      <c r="G250" s="199" t="s">
        <v>167</v>
      </c>
      <c r="H250" s="200">
        <v>10</v>
      </c>
      <c r="I250" s="201"/>
      <c r="J250" s="202">
        <f>ROUND(I250*H250,2)</f>
        <v>0</v>
      </c>
      <c r="K250" s="198" t="s">
        <v>1</v>
      </c>
      <c r="L250" s="40"/>
      <c r="M250" s="203" t="s">
        <v>1</v>
      </c>
      <c r="N250" s="204" t="s">
        <v>39</v>
      </c>
      <c r="O250" s="76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AR250" s="14" t="s">
        <v>129</v>
      </c>
      <c r="AT250" s="14" t="s">
        <v>124</v>
      </c>
      <c r="AU250" s="14" t="s">
        <v>74</v>
      </c>
      <c r="AY250" s="14" t="s">
        <v>121</v>
      </c>
      <c r="BE250" s="207">
        <f>IF(N250="základní",J250,0)</f>
        <v>0</v>
      </c>
      <c r="BF250" s="207">
        <f>IF(N250="snížená",J250,0)</f>
        <v>0</v>
      </c>
      <c r="BG250" s="207">
        <f>IF(N250="zákl. přenesená",J250,0)</f>
        <v>0</v>
      </c>
      <c r="BH250" s="207">
        <f>IF(N250="sníž. přenesená",J250,0)</f>
        <v>0</v>
      </c>
      <c r="BI250" s="207">
        <f>IF(N250="nulová",J250,0)</f>
        <v>0</v>
      </c>
      <c r="BJ250" s="14" t="s">
        <v>74</v>
      </c>
      <c r="BK250" s="207">
        <f>ROUND(I250*H250,2)</f>
        <v>0</v>
      </c>
      <c r="BL250" s="14" t="s">
        <v>129</v>
      </c>
      <c r="BM250" s="14" t="s">
        <v>603</v>
      </c>
    </row>
    <row r="251" spans="2:65" s="1" customFormat="1" ht="16.5" customHeight="1">
      <c r="B251" s="35"/>
      <c r="C251" s="196" t="s">
        <v>604</v>
      </c>
      <c r="D251" s="196" t="s">
        <v>124</v>
      </c>
      <c r="E251" s="197" t="s">
        <v>592</v>
      </c>
      <c r="F251" s="198" t="s">
        <v>561</v>
      </c>
      <c r="G251" s="199" t="s">
        <v>167</v>
      </c>
      <c r="H251" s="200">
        <v>10</v>
      </c>
      <c r="I251" s="201"/>
      <c r="J251" s="202">
        <f>ROUND(I251*H251,2)</f>
        <v>0</v>
      </c>
      <c r="K251" s="198" t="s">
        <v>1</v>
      </c>
      <c r="L251" s="40"/>
      <c r="M251" s="203" t="s">
        <v>1</v>
      </c>
      <c r="N251" s="204" t="s">
        <v>39</v>
      </c>
      <c r="O251" s="76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AR251" s="14" t="s">
        <v>129</v>
      </c>
      <c r="AT251" s="14" t="s">
        <v>124</v>
      </c>
      <c r="AU251" s="14" t="s">
        <v>74</v>
      </c>
      <c r="AY251" s="14" t="s">
        <v>121</v>
      </c>
      <c r="BE251" s="207">
        <f>IF(N251="základní",J251,0)</f>
        <v>0</v>
      </c>
      <c r="BF251" s="207">
        <f>IF(N251="snížená",J251,0)</f>
        <v>0</v>
      </c>
      <c r="BG251" s="207">
        <f>IF(N251="zákl. přenesená",J251,0)</f>
        <v>0</v>
      </c>
      <c r="BH251" s="207">
        <f>IF(N251="sníž. přenesená",J251,0)</f>
        <v>0</v>
      </c>
      <c r="BI251" s="207">
        <f>IF(N251="nulová",J251,0)</f>
        <v>0</v>
      </c>
      <c r="BJ251" s="14" t="s">
        <v>74</v>
      </c>
      <c r="BK251" s="207">
        <f>ROUND(I251*H251,2)</f>
        <v>0</v>
      </c>
      <c r="BL251" s="14" t="s">
        <v>129</v>
      </c>
      <c r="BM251" s="14" t="s">
        <v>605</v>
      </c>
    </row>
    <row r="252" spans="2:65" s="1" customFormat="1" ht="16.5" customHeight="1">
      <c r="B252" s="35"/>
      <c r="C252" s="196" t="s">
        <v>606</v>
      </c>
      <c r="D252" s="196" t="s">
        <v>124</v>
      </c>
      <c r="E252" s="197" t="s">
        <v>596</v>
      </c>
      <c r="F252" s="198" t="s">
        <v>565</v>
      </c>
      <c r="G252" s="199" t="s">
        <v>167</v>
      </c>
      <c r="H252" s="200">
        <v>20</v>
      </c>
      <c r="I252" s="201"/>
      <c r="J252" s="202">
        <f>ROUND(I252*H252,2)</f>
        <v>0</v>
      </c>
      <c r="K252" s="198" t="s">
        <v>1</v>
      </c>
      <c r="L252" s="40"/>
      <c r="M252" s="203" t="s">
        <v>1</v>
      </c>
      <c r="N252" s="204" t="s">
        <v>39</v>
      </c>
      <c r="O252" s="76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AR252" s="14" t="s">
        <v>129</v>
      </c>
      <c r="AT252" s="14" t="s">
        <v>124</v>
      </c>
      <c r="AU252" s="14" t="s">
        <v>74</v>
      </c>
      <c r="AY252" s="14" t="s">
        <v>121</v>
      </c>
      <c r="BE252" s="207">
        <f>IF(N252="základní",J252,0)</f>
        <v>0</v>
      </c>
      <c r="BF252" s="207">
        <f>IF(N252="snížená",J252,0)</f>
        <v>0</v>
      </c>
      <c r="BG252" s="207">
        <f>IF(N252="zákl. přenesená",J252,0)</f>
        <v>0</v>
      </c>
      <c r="BH252" s="207">
        <f>IF(N252="sníž. přenesená",J252,0)</f>
        <v>0</v>
      </c>
      <c r="BI252" s="207">
        <f>IF(N252="nulová",J252,0)</f>
        <v>0</v>
      </c>
      <c r="BJ252" s="14" t="s">
        <v>74</v>
      </c>
      <c r="BK252" s="207">
        <f>ROUND(I252*H252,2)</f>
        <v>0</v>
      </c>
      <c r="BL252" s="14" t="s">
        <v>129</v>
      </c>
      <c r="BM252" s="14" t="s">
        <v>607</v>
      </c>
    </row>
    <row r="253" spans="2:65" s="1" customFormat="1" ht="16.5" customHeight="1">
      <c r="B253" s="35"/>
      <c r="C253" s="196" t="s">
        <v>608</v>
      </c>
      <c r="D253" s="196" t="s">
        <v>124</v>
      </c>
      <c r="E253" s="197" t="s">
        <v>602</v>
      </c>
      <c r="F253" s="198" t="s">
        <v>569</v>
      </c>
      <c r="G253" s="199" t="s">
        <v>167</v>
      </c>
      <c r="H253" s="200">
        <v>42</v>
      </c>
      <c r="I253" s="201"/>
      <c r="J253" s="202">
        <f>ROUND(I253*H253,2)</f>
        <v>0</v>
      </c>
      <c r="K253" s="198" t="s">
        <v>1</v>
      </c>
      <c r="L253" s="40"/>
      <c r="M253" s="203" t="s">
        <v>1</v>
      </c>
      <c r="N253" s="204" t="s">
        <v>39</v>
      </c>
      <c r="O253" s="7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AR253" s="14" t="s">
        <v>129</v>
      </c>
      <c r="AT253" s="14" t="s">
        <v>124</v>
      </c>
      <c r="AU253" s="14" t="s">
        <v>74</v>
      </c>
      <c r="AY253" s="14" t="s">
        <v>121</v>
      </c>
      <c r="BE253" s="207">
        <f>IF(N253="základní",J253,0)</f>
        <v>0</v>
      </c>
      <c r="BF253" s="207">
        <f>IF(N253="snížená",J253,0)</f>
        <v>0</v>
      </c>
      <c r="BG253" s="207">
        <f>IF(N253="zákl. přenesená",J253,0)</f>
        <v>0</v>
      </c>
      <c r="BH253" s="207">
        <f>IF(N253="sníž. přenesená",J253,0)</f>
        <v>0</v>
      </c>
      <c r="BI253" s="207">
        <f>IF(N253="nulová",J253,0)</f>
        <v>0</v>
      </c>
      <c r="BJ253" s="14" t="s">
        <v>74</v>
      </c>
      <c r="BK253" s="207">
        <f>ROUND(I253*H253,2)</f>
        <v>0</v>
      </c>
      <c r="BL253" s="14" t="s">
        <v>129</v>
      </c>
      <c r="BM253" s="14" t="s">
        <v>609</v>
      </c>
    </row>
    <row r="254" spans="2:65" s="1" customFormat="1" ht="16.5" customHeight="1">
      <c r="B254" s="35"/>
      <c r="C254" s="196" t="s">
        <v>610</v>
      </c>
      <c r="D254" s="196" t="s">
        <v>124</v>
      </c>
      <c r="E254" s="197" t="s">
        <v>604</v>
      </c>
      <c r="F254" s="198" t="s">
        <v>573</v>
      </c>
      <c r="G254" s="199" t="s">
        <v>167</v>
      </c>
      <c r="H254" s="200">
        <v>10</v>
      </c>
      <c r="I254" s="201"/>
      <c r="J254" s="202">
        <f>ROUND(I254*H254,2)</f>
        <v>0</v>
      </c>
      <c r="K254" s="198" t="s">
        <v>1</v>
      </c>
      <c r="L254" s="40"/>
      <c r="M254" s="203" t="s">
        <v>1</v>
      </c>
      <c r="N254" s="204" t="s">
        <v>39</v>
      </c>
      <c r="O254" s="76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AR254" s="14" t="s">
        <v>129</v>
      </c>
      <c r="AT254" s="14" t="s">
        <v>124</v>
      </c>
      <c r="AU254" s="14" t="s">
        <v>74</v>
      </c>
      <c r="AY254" s="14" t="s">
        <v>121</v>
      </c>
      <c r="BE254" s="207">
        <f>IF(N254="základní",J254,0)</f>
        <v>0</v>
      </c>
      <c r="BF254" s="207">
        <f>IF(N254="snížená",J254,0)</f>
        <v>0</v>
      </c>
      <c r="BG254" s="207">
        <f>IF(N254="zákl. přenesená",J254,0)</f>
        <v>0</v>
      </c>
      <c r="BH254" s="207">
        <f>IF(N254="sníž. přenesená",J254,0)</f>
        <v>0</v>
      </c>
      <c r="BI254" s="207">
        <f>IF(N254="nulová",J254,0)</f>
        <v>0</v>
      </c>
      <c r="BJ254" s="14" t="s">
        <v>74</v>
      </c>
      <c r="BK254" s="207">
        <f>ROUND(I254*H254,2)</f>
        <v>0</v>
      </c>
      <c r="BL254" s="14" t="s">
        <v>129</v>
      </c>
      <c r="BM254" s="14" t="s">
        <v>611</v>
      </c>
    </row>
    <row r="255" spans="2:65" s="1" customFormat="1" ht="16.5" customHeight="1">
      <c r="B255" s="35"/>
      <c r="C255" s="196" t="s">
        <v>612</v>
      </c>
      <c r="D255" s="196" t="s">
        <v>124</v>
      </c>
      <c r="E255" s="197" t="s">
        <v>606</v>
      </c>
      <c r="F255" s="198" t="s">
        <v>577</v>
      </c>
      <c r="G255" s="199" t="s">
        <v>578</v>
      </c>
      <c r="H255" s="200">
        <v>4</v>
      </c>
      <c r="I255" s="201"/>
      <c r="J255" s="202">
        <f>ROUND(I255*H255,2)</f>
        <v>0</v>
      </c>
      <c r="K255" s="198" t="s">
        <v>1</v>
      </c>
      <c r="L255" s="40"/>
      <c r="M255" s="203" t="s">
        <v>1</v>
      </c>
      <c r="N255" s="204" t="s">
        <v>39</v>
      </c>
      <c r="O255" s="76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AR255" s="14" t="s">
        <v>129</v>
      </c>
      <c r="AT255" s="14" t="s">
        <v>124</v>
      </c>
      <c r="AU255" s="14" t="s">
        <v>74</v>
      </c>
      <c r="AY255" s="14" t="s">
        <v>121</v>
      </c>
      <c r="BE255" s="207">
        <f>IF(N255="základní",J255,0)</f>
        <v>0</v>
      </c>
      <c r="BF255" s="207">
        <f>IF(N255="snížená",J255,0)</f>
        <v>0</v>
      </c>
      <c r="BG255" s="207">
        <f>IF(N255="zákl. přenesená",J255,0)</f>
        <v>0</v>
      </c>
      <c r="BH255" s="207">
        <f>IF(N255="sníž. přenesená",J255,0)</f>
        <v>0</v>
      </c>
      <c r="BI255" s="207">
        <f>IF(N255="nulová",J255,0)</f>
        <v>0</v>
      </c>
      <c r="BJ255" s="14" t="s">
        <v>74</v>
      </c>
      <c r="BK255" s="207">
        <f>ROUND(I255*H255,2)</f>
        <v>0</v>
      </c>
      <c r="BL255" s="14" t="s">
        <v>129</v>
      </c>
      <c r="BM255" s="14" t="s">
        <v>613</v>
      </c>
    </row>
    <row r="256" spans="2:65" s="1" customFormat="1" ht="16.5" customHeight="1">
      <c r="B256" s="35"/>
      <c r="C256" s="196" t="s">
        <v>614</v>
      </c>
      <c r="D256" s="196" t="s">
        <v>124</v>
      </c>
      <c r="E256" s="197" t="s">
        <v>608</v>
      </c>
      <c r="F256" s="198" t="s">
        <v>582</v>
      </c>
      <c r="G256" s="199" t="s">
        <v>578</v>
      </c>
      <c r="H256" s="200">
        <v>1</v>
      </c>
      <c r="I256" s="201"/>
      <c r="J256" s="202">
        <f>ROUND(I256*H256,2)</f>
        <v>0</v>
      </c>
      <c r="K256" s="198" t="s">
        <v>1</v>
      </c>
      <c r="L256" s="40"/>
      <c r="M256" s="203" t="s">
        <v>1</v>
      </c>
      <c r="N256" s="204" t="s">
        <v>39</v>
      </c>
      <c r="O256" s="76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AR256" s="14" t="s">
        <v>129</v>
      </c>
      <c r="AT256" s="14" t="s">
        <v>124</v>
      </c>
      <c r="AU256" s="14" t="s">
        <v>74</v>
      </c>
      <c r="AY256" s="14" t="s">
        <v>121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4" t="s">
        <v>74</v>
      </c>
      <c r="BK256" s="207">
        <f>ROUND(I256*H256,2)</f>
        <v>0</v>
      </c>
      <c r="BL256" s="14" t="s">
        <v>129</v>
      </c>
      <c r="BM256" s="14" t="s">
        <v>615</v>
      </c>
    </row>
    <row r="257" spans="2:65" s="1" customFormat="1" ht="16.5" customHeight="1">
      <c r="B257" s="35"/>
      <c r="C257" s="196" t="s">
        <v>616</v>
      </c>
      <c r="D257" s="196" t="s">
        <v>124</v>
      </c>
      <c r="E257" s="197" t="s">
        <v>610</v>
      </c>
      <c r="F257" s="198" t="s">
        <v>586</v>
      </c>
      <c r="G257" s="199" t="s">
        <v>578</v>
      </c>
      <c r="H257" s="200">
        <v>1</v>
      </c>
      <c r="I257" s="201"/>
      <c r="J257" s="202">
        <f>ROUND(I257*H257,2)</f>
        <v>0</v>
      </c>
      <c r="K257" s="198" t="s">
        <v>1</v>
      </c>
      <c r="L257" s="40"/>
      <c r="M257" s="203" t="s">
        <v>1</v>
      </c>
      <c r="N257" s="204" t="s">
        <v>39</v>
      </c>
      <c r="O257" s="76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AR257" s="14" t="s">
        <v>129</v>
      </c>
      <c r="AT257" s="14" t="s">
        <v>124</v>
      </c>
      <c r="AU257" s="14" t="s">
        <v>74</v>
      </c>
      <c r="AY257" s="14" t="s">
        <v>121</v>
      </c>
      <c r="BE257" s="207">
        <f>IF(N257="základní",J257,0)</f>
        <v>0</v>
      </c>
      <c r="BF257" s="207">
        <f>IF(N257="snížená",J257,0)</f>
        <v>0</v>
      </c>
      <c r="BG257" s="207">
        <f>IF(N257="zákl. přenesená",J257,0)</f>
        <v>0</v>
      </c>
      <c r="BH257" s="207">
        <f>IF(N257="sníž. přenesená",J257,0)</f>
        <v>0</v>
      </c>
      <c r="BI257" s="207">
        <f>IF(N257="nulová",J257,0)</f>
        <v>0</v>
      </c>
      <c r="BJ257" s="14" t="s">
        <v>74</v>
      </c>
      <c r="BK257" s="207">
        <f>ROUND(I257*H257,2)</f>
        <v>0</v>
      </c>
      <c r="BL257" s="14" t="s">
        <v>129</v>
      </c>
      <c r="BM257" s="14" t="s">
        <v>617</v>
      </c>
    </row>
    <row r="258" spans="2:65" s="1" customFormat="1" ht="16.5" customHeight="1">
      <c r="B258" s="35"/>
      <c r="C258" s="196" t="s">
        <v>618</v>
      </c>
      <c r="D258" s="196" t="s">
        <v>124</v>
      </c>
      <c r="E258" s="197" t="s">
        <v>612</v>
      </c>
      <c r="F258" s="198" t="s">
        <v>590</v>
      </c>
      <c r="G258" s="199" t="s">
        <v>578</v>
      </c>
      <c r="H258" s="200">
        <v>1</v>
      </c>
      <c r="I258" s="201"/>
      <c r="J258" s="202">
        <f>ROUND(I258*H258,2)</f>
        <v>0</v>
      </c>
      <c r="K258" s="198" t="s">
        <v>1</v>
      </c>
      <c r="L258" s="40"/>
      <c r="M258" s="203" t="s">
        <v>1</v>
      </c>
      <c r="N258" s="204" t="s">
        <v>39</v>
      </c>
      <c r="O258" s="76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AR258" s="14" t="s">
        <v>129</v>
      </c>
      <c r="AT258" s="14" t="s">
        <v>124</v>
      </c>
      <c r="AU258" s="14" t="s">
        <v>74</v>
      </c>
      <c r="AY258" s="14" t="s">
        <v>121</v>
      </c>
      <c r="BE258" s="207">
        <f>IF(N258="základní",J258,0)</f>
        <v>0</v>
      </c>
      <c r="BF258" s="207">
        <f>IF(N258="snížená",J258,0)</f>
        <v>0</v>
      </c>
      <c r="BG258" s="207">
        <f>IF(N258="zákl. přenesená",J258,0)</f>
        <v>0</v>
      </c>
      <c r="BH258" s="207">
        <f>IF(N258="sníž. přenesená",J258,0)</f>
        <v>0</v>
      </c>
      <c r="BI258" s="207">
        <f>IF(N258="nulová",J258,0)</f>
        <v>0</v>
      </c>
      <c r="BJ258" s="14" t="s">
        <v>74</v>
      </c>
      <c r="BK258" s="207">
        <f>ROUND(I258*H258,2)</f>
        <v>0</v>
      </c>
      <c r="BL258" s="14" t="s">
        <v>129</v>
      </c>
      <c r="BM258" s="14" t="s">
        <v>619</v>
      </c>
    </row>
    <row r="259" spans="2:65" s="1" customFormat="1" ht="16.5" customHeight="1">
      <c r="B259" s="35"/>
      <c r="C259" s="196" t="s">
        <v>620</v>
      </c>
      <c r="D259" s="196" t="s">
        <v>124</v>
      </c>
      <c r="E259" s="197" t="s">
        <v>614</v>
      </c>
      <c r="F259" s="198" t="s">
        <v>594</v>
      </c>
      <c r="G259" s="199" t="s">
        <v>578</v>
      </c>
      <c r="H259" s="200">
        <v>3</v>
      </c>
      <c r="I259" s="201"/>
      <c r="J259" s="202">
        <f>ROUND(I259*H259,2)</f>
        <v>0</v>
      </c>
      <c r="K259" s="198" t="s">
        <v>1</v>
      </c>
      <c r="L259" s="40"/>
      <c r="M259" s="203" t="s">
        <v>1</v>
      </c>
      <c r="N259" s="204" t="s">
        <v>39</v>
      </c>
      <c r="O259" s="76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AR259" s="14" t="s">
        <v>129</v>
      </c>
      <c r="AT259" s="14" t="s">
        <v>124</v>
      </c>
      <c r="AU259" s="14" t="s">
        <v>74</v>
      </c>
      <c r="AY259" s="14" t="s">
        <v>121</v>
      </c>
      <c r="BE259" s="207">
        <f>IF(N259="základní",J259,0)</f>
        <v>0</v>
      </c>
      <c r="BF259" s="207">
        <f>IF(N259="snížená",J259,0)</f>
        <v>0</v>
      </c>
      <c r="BG259" s="207">
        <f>IF(N259="zákl. přenesená",J259,0)</f>
        <v>0</v>
      </c>
      <c r="BH259" s="207">
        <f>IF(N259="sníž. přenesená",J259,0)</f>
        <v>0</v>
      </c>
      <c r="BI259" s="207">
        <f>IF(N259="nulová",J259,0)</f>
        <v>0</v>
      </c>
      <c r="BJ259" s="14" t="s">
        <v>74</v>
      </c>
      <c r="BK259" s="207">
        <f>ROUND(I259*H259,2)</f>
        <v>0</v>
      </c>
      <c r="BL259" s="14" t="s">
        <v>129</v>
      </c>
      <c r="BM259" s="14" t="s">
        <v>621</v>
      </c>
    </row>
    <row r="260" spans="2:65" s="1" customFormat="1" ht="16.5" customHeight="1">
      <c r="B260" s="35"/>
      <c r="C260" s="196" t="s">
        <v>622</v>
      </c>
      <c r="D260" s="196" t="s">
        <v>124</v>
      </c>
      <c r="E260" s="197" t="s">
        <v>616</v>
      </c>
      <c r="F260" s="198" t="s">
        <v>598</v>
      </c>
      <c r="G260" s="199" t="s">
        <v>578</v>
      </c>
      <c r="H260" s="200">
        <v>1</v>
      </c>
      <c r="I260" s="201"/>
      <c r="J260" s="202">
        <f>ROUND(I260*H260,2)</f>
        <v>0</v>
      </c>
      <c r="K260" s="198" t="s">
        <v>1</v>
      </c>
      <c r="L260" s="40"/>
      <c r="M260" s="203" t="s">
        <v>1</v>
      </c>
      <c r="N260" s="204" t="s">
        <v>39</v>
      </c>
      <c r="O260" s="76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6">
        <f>S260*H260</f>
        <v>0</v>
      </c>
      <c r="AR260" s="14" t="s">
        <v>129</v>
      </c>
      <c r="AT260" s="14" t="s">
        <v>124</v>
      </c>
      <c r="AU260" s="14" t="s">
        <v>74</v>
      </c>
      <c r="AY260" s="14" t="s">
        <v>121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4" t="s">
        <v>74</v>
      </c>
      <c r="BK260" s="207">
        <f>ROUND(I260*H260,2)</f>
        <v>0</v>
      </c>
      <c r="BL260" s="14" t="s">
        <v>129</v>
      </c>
      <c r="BM260" s="14" t="s">
        <v>623</v>
      </c>
    </row>
    <row r="261" spans="2:65" s="1" customFormat="1" ht="16.5" customHeight="1">
      <c r="B261" s="35"/>
      <c r="C261" s="196" t="s">
        <v>624</v>
      </c>
      <c r="D261" s="196" t="s">
        <v>124</v>
      </c>
      <c r="E261" s="197" t="s">
        <v>618</v>
      </c>
      <c r="F261" s="198" t="s">
        <v>625</v>
      </c>
      <c r="G261" s="199" t="s">
        <v>284</v>
      </c>
      <c r="H261" s="241"/>
      <c r="I261" s="201"/>
      <c r="J261" s="202">
        <f>ROUND(I261*H261,2)</f>
        <v>0</v>
      </c>
      <c r="K261" s="198" t="s">
        <v>1</v>
      </c>
      <c r="L261" s="40"/>
      <c r="M261" s="203" t="s">
        <v>1</v>
      </c>
      <c r="N261" s="204" t="s">
        <v>39</v>
      </c>
      <c r="O261" s="76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AR261" s="14" t="s">
        <v>129</v>
      </c>
      <c r="AT261" s="14" t="s">
        <v>124</v>
      </c>
      <c r="AU261" s="14" t="s">
        <v>74</v>
      </c>
      <c r="AY261" s="14" t="s">
        <v>121</v>
      </c>
      <c r="BE261" s="207">
        <f>IF(N261="základní",J261,0)</f>
        <v>0</v>
      </c>
      <c r="BF261" s="207">
        <f>IF(N261="snížená",J261,0)</f>
        <v>0</v>
      </c>
      <c r="BG261" s="207">
        <f>IF(N261="zákl. přenesená",J261,0)</f>
        <v>0</v>
      </c>
      <c r="BH261" s="207">
        <f>IF(N261="sníž. přenesená",J261,0)</f>
        <v>0</v>
      </c>
      <c r="BI261" s="207">
        <f>IF(N261="nulová",J261,0)</f>
        <v>0</v>
      </c>
      <c r="BJ261" s="14" t="s">
        <v>74</v>
      </c>
      <c r="BK261" s="207">
        <f>ROUND(I261*H261,2)</f>
        <v>0</v>
      </c>
      <c r="BL261" s="14" t="s">
        <v>129</v>
      </c>
      <c r="BM261" s="14" t="s">
        <v>626</v>
      </c>
    </row>
    <row r="262" spans="2:63" s="10" customFormat="1" ht="25.9" customHeight="1">
      <c r="B262" s="180"/>
      <c r="C262" s="181"/>
      <c r="D262" s="182" t="s">
        <v>66</v>
      </c>
      <c r="E262" s="183" t="s">
        <v>627</v>
      </c>
      <c r="F262" s="183" t="s">
        <v>627</v>
      </c>
      <c r="G262" s="181"/>
      <c r="H262" s="181"/>
      <c r="I262" s="184"/>
      <c r="J262" s="185">
        <f>BK262</f>
        <v>0</v>
      </c>
      <c r="K262" s="181"/>
      <c r="L262" s="186"/>
      <c r="M262" s="187"/>
      <c r="N262" s="188"/>
      <c r="O262" s="188"/>
      <c r="P262" s="189">
        <f>P263+P266+P270</f>
        <v>0</v>
      </c>
      <c r="Q262" s="188"/>
      <c r="R262" s="189">
        <f>R263+R266+R270</f>
        <v>0</v>
      </c>
      <c r="S262" s="188"/>
      <c r="T262" s="190">
        <f>T263+T266+T270</f>
        <v>0</v>
      </c>
      <c r="AR262" s="191" t="s">
        <v>72</v>
      </c>
      <c r="AT262" s="192" t="s">
        <v>66</v>
      </c>
      <c r="AU262" s="192" t="s">
        <v>67</v>
      </c>
      <c r="AY262" s="191" t="s">
        <v>121</v>
      </c>
      <c r="BK262" s="193">
        <f>BK263+BK266+BK270</f>
        <v>0</v>
      </c>
    </row>
    <row r="263" spans="2:63" s="10" customFormat="1" ht="22.8" customHeight="1">
      <c r="B263" s="180"/>
      <c r="C263" s="181"/>
      <c r="D263" s="182" t="s">
        <v>66</v>
      </c>
      <c r="E263" s="194" t="s">
        <v>628</v>
      </c>
      <c r="F263" s="194" t="s">
        <v>554</v>
      </c>
      <c r="G263" s="181"/>
      <c r="H263" s="181"/>
      <c r="I263" s="184"/>
      <c r="J263" s="195">
        <f>BK263</f>
        <v>0</v>
      </c>
      <c r="K263" s="181"/>
      <c r="L263" s="186"/>
      <c r="M263" s="187"/>
      <c r="N263" s="188"/>
      <c r="O263" s="188"/>
      <c r="P263" s="189">
        <f>SUM(P264:P265)</f>
        <v>0</v>
      </c>
      <c r="Q263" s="188"/>
      <c r="R263" s="189">
        <f>SUM(R264:R265)</f>
        <v>0</v>
      </c>
      <c r="S263" s="188"/>
      <c r="T263" s="190">
        <f>SUM(T264:T265)</f>
        <v>0</v>
      </c>
      <c r="AR263" s="191" t="s">
        <v>72</v>
      </c>
      <c r="AT263" s="192" t="s">
        <v>66</v>
      </c>
      <c r="AU263" s="192" t="s">
        <v>72</v>
      </c>
      <c r="AY263" s="191" t="s">
        <v>121</v>
      </c>
      <c r="BK263" s="193">
        <f>SUM(BK264:BK265)</f>
        <v>0</v>
      </c>
    </row>
    <row r="264" spans="2:65" s="1" customFormat="1" ht="16.5" customHeight="1">
      <c r="B264" s="35"/>
      <c r="C264" s="196" t="s">
        <v>629</v>
      </c>
      <c r="D264" s="196" t="s">
        <v>124</v>
      </c>
      <c r="E264" s="197" t="s">
        <v>630</v>
      </c>
      <c r="F264" s="198" t="s">
        <v>631</v>
      </c>
      <c r="G264" s="199" t="s">
        <v>578</v>
      </c>
      <c r="H264" s="200">
        <v>1</v>
      </c>
      <c r="I264" s="201"/>
      <c r="J264" s="202">
        <f>ROUND(I264*H264,2)</f>
        <v>0</v>
      </c>
      <c r="K264" s="198" t="s">
        <v>1</v>
      </c>
      <c r="L264" s="40"/>
      <c r="M264" s="203" t="s">
        <v>1</v>
      </c>
      <c r="N264" s="204" t="s">
        <v>39</v>
      </c>
      <c r="O264" s="76"/>
      <c r="P264" s="205">
        <f>O264*H264</f>
        <v>0</v>
      </c>
      <c r="Q264" s="205">
        <v>0</v>
      </c>
      <c r="R264" s="205">
        <f>Q264*H264</f>
        <v>0</v>
      </c>
      <c r="S264" s="205">
        <v>0</v>
      </c>
      <c r="T264" s="206">
        <f>S264*H264</f>
        <v>0</v>
      </c>
      <c r="AR264" s="14" t="s">
        <v>129</v>
      </c>
      <c r="AT264" s="14" t="s">
        <v>124</v>
      </c>
      <c r="AU264" s="14" t="s">
        <v>74</v>
      </c>
      <c r="AY264" s="14" t="s">
        <v>121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4" t="s">
        <v>74</v>
      </c>
      <c r="BK264" s="207">
        <f>ROUND(I264*H264,2)</f>
        <v>0</v>
      </c>
      <c r="BL264" s="14" t="s">
        <v>129</v>
      </c>
      <c r="BM264" s="14" t="s">
        <v>632</v>
      </c>
    </row>
    <row r="265" spans="2:65" s="1" customFormat="1" ht="16.5" customHeight="1">
      <c r="B265" s="35"/>
      <c r="C265" s="196" t="s">
        <v>633</v>
      </c>
      <c r="D265" s="196" t="s">
        <v>124</v>
      </c>
      <c r="E265" s="197" t="s">
        <v>634</v>
      </c>
      <c r="F265" s="198" t="s">
        <v>635</v>
      </c>
      <c r="G265" s="199" t="s">
        <v>578</v>
      </c>
      <c r="H265" s="200">
        <v>1</v>
      </c>
      <c r="I265" s="201"/>
      <c r="J265" s="202">
        <f>ROUND(I265*H265,2)</f>
        <v>0</v>
      </c>
      <c r="K265" s="198" t="s">
        <v>1</v>
      </c>
      <c r="L265" s="40"/>
      <c r="M265" s="203" t="s">
        <v>1</v>
      </c>
      <c r="N265" s="204" t="s">
        <v>39</v>
      </c>
      <c r="O265" s="76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AR265" s="14" t="s">
        <v>129</v>
      </c>
      <c r="AT265" s="14" t="s">
        <v>124</v>
      </c>
      <c r="AU265" s="14" t="s">
        <v>74</v>
      </c>
      <c r="AY265" s="14" t="s">
        <v>121</v>
      </c>
      <c r="BE265" s="207">
        <f>IF(N265="základní",J265,0)</f>
        <v>0</v>
      </c>
      <c r="BF265" s="207">
        <f>IF(N265="snížená",J265,0)</f>
        <v>0</v>
      </c>
      <c r="BG265" s="207">
        <f>IF(N265="zákl. přenesená",J265,0)</f>
        <v>0</v>
      </c>
      <c r="BH265" s="207">
        <f>IF(N265="sníž. přenesená",J265,0)</f>
        <v>0</v>
      </c>
      <c r="BI265" s="207">
        <f>IF(N265="nulová",J265,0)</f>
        <v>0</v>
      </c>
      <c r="BJ265" s="14" t="s">
        <v>74</v>
      </c>
      <c r="BK265" s="207">
        <f>ROUND(I265*H265,2)</f>
        <v>0</v>
      </c>
      <c r="BL265" s="14" t="s">
        <v>129</v>
      </c>
      <c r="BM265" s="14" t="s">
        <v>636</v>
      </c>
    </row>
    <row r="266" spans="2:63" s="10" customFormat="1" ht="22.8" customHeight="1">
      <c r="B266" s="180"/>
      <c r="C266" s="181"/>
      <c r="D266" s="182" t="s">
        <v>66</v>
      </c>
      <c r="E266" s="194" t="s">
        <v>637</v>
      </c>
      <c r="F266" s="194" t="s">
        <v>638</v>
      </c>
      <c r="G266" s="181"/>
      <c r="H266" s="181"/>
      <c r="I266" s="184"/>
      <c r="J266" s="195">
        <f>BK266</f>
        <v>0</v>
      </c>
      <c r="K266" s="181"/>
      <c r="L266" s="186"/>
      <c r="M266" s="187"/>
      <c r="N266" s="188"/>
      <c r="O266" s="188"/>
      <c r="P266" s="189">
        <f>SUM(P267:P269)</f>
        <v>0</v>
      </c>
      <c r="Q266" s="188"/>
      <c r="R266" s="189">
        <f>SUM(R267:R269)</f>
        <v>0</v>
      </c>
      <c r="S266" s="188"/>
      <c r="T266" s="190">
        <f>SUM(T267:T269)</f>
        <v>0</v>
      </c>
      <c r="AR266" s="191" t="s">
        <v>72</v>
      </c>
      <c r="AT266" s="192" t="s">
        <v>66</v>
      </c>
      <c r="AU266" s="192" t="s">
        <v>72</v>
      </c>
      <c r="AY266" s="191" t="s">
        <v>121</v>
      </c>
      <c r="BK266" s="193">
        <f>SUM(BK267:BK269)</f>
        <v>0</v>
      </c>
    </row>
    <row r="267" spans="2:65" s="1" customFormat="1" ht="16.5" customHeight="1">
      <c r="B267" s="35"/>
      <c r="C267" s="196" t="s">
        <v>639</v>
      </c>
      <c r="D267" s="196" t="s">
        <v>124</v>
      </c>
      <c r="E267" s="197" t="s">
        <v>640</v>
      </c>
      <c r="F267" s="198" t="s">
        <v>631</v>
      </c>
      <c r="G267" s="199" t="s">
        <v>578</v>
      </c>
      <c r="H267" s="200">
        <v>1</v>
      </c>
      <c r="I267" s="201"/>
      <c r="J267" s="202">
        <f>ROUND(I267*H267,2)</f>
        <v>0</v>
      </c>
      <c r="K267" s="198" t="s">
        <v>1</v>
      </c>
      <c r="L267" s="40"/>
      <c r="M267" s="203" t="s">
        <v>1</v>
      </c>
      <c r="N267" s="204" t="s">
        <v>39</v>
      </c>
      <c r="O267" s="76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AR267" s="14" t="s">
        <v>129</v>
      </c>
      <c r="AT267" s="14" t="s">
        <v>124</v>
      </c>
      <c r="AU267" s="14" t="s">
        <v>74</v>
      </c>
      <c r="AY267" s="14" t="s">
        <v>121</v>
      </c>
      <c r="BE267" s="207">
        <f>IF(N267="základní",J267,0)</f>
        <v>0</v>
      </c>
      <c r="BF267" s="207">
        <f>IF(N267="snížená",J267,0)</f>
        <v>0</v>
      </c>
      <c r="BG267" s="207">
        <f>IF(N267="zákl. přenesená",J267,0)</f>
        <v>0</v>
      </c>
      <c r="BH267" s="207">
        <f>IF(N267="sníž. přenesená",J267,0)</f>
        <v>0</v>
      </c>
      <c r="BI267" s="207">
        <f>IF(N267="nulová",J267,0)</f>
        <v>0</v>
      </c>
      <c r="BJ267" s="14" t="s">
        <v>74</v>
      </c>
      <c r="BK267" s="207">
        <f>ROUND(I267*H267,2)</f>
        <v>0</v>
      </c>
      <c r="BL267" s="14" t="s">
        <v>129</v>
      </c>
      <c r="BM267" s="14" t="s">
        <v>641</v>
      </c>
    </row>
    <row r="268" spans="2:65" s="1" customFormat="1" ht="16.5" customHeight="1">
      <c r="B268" s="35"/>
      <c r="C268" s="196" t="s">
        <v>642</v>
      </c>
      <c r="D268" s="196" t="s">
        <v>124</v>
      </c>
      <c r="E268" s="197" t="s">
        <v>643</v>
      </c>
      <c r="F268" s="198" t="s">
        <v>635</v>
      </c>
      <c r="G268" s="199" t="s">
        <v>578</v>
      </c>
      <c r="H268" s="200">
        <v>1</v>
      </c>
      <c r="I268" s="201"/>
      <c r="J268" s="202">
        <f>ROUND(I268*H268,2)</f>
        <v>0</v>
      </c>
      <c r="K268" s="198" t="s">
        <v>1</v>
      </c>
      <c r="L268" s="40"/>
      <c r="M268" s="203" t="s">
        <v>1</v>
      </c>
      <c r="N268" s="204" t="s">
        <v>39</v>
      </c>
      <c r="O268" s="76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6">
        <f>S268*H268</f>
        <v>0</v>
      </c>
      <c r="AR268" s="14" t="s">
        <v>129</v>
      </c>
      <c r="AT268" s="14" t="s">
        <v>124</v>
      </c>
      <c r="AU268" s="14" t="s">
        <v>74</v>
      </c>
      <c r="AY268" s="14" t="s">
        <v>121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4" t="s">
        <v>74</v>
      </c>
      <c r="BK268" s="207">
        <f>ROUND(I268*H268,2)</f>
        <v>0</v>
      </c>
      <c r="BL268" s="14" t="s">
        <v>129</v>
      </c>
      <c r="BM268" s="14" t="s">
        <v>644</v>
      </c>
    </row>
    <row r="269" spans="2:65" s="1" customFormat="1" ht="16.5" customHeight="1">
      <c r="B269" s="35"/>
      <c r="C269" s="196" t="s">
        <v>645</v>
      </c>
      <c r="D269" s="196" t="s">
        <v>124</v>
      </c>
      <c r="E269" s="197" t="s">
        <v>646</v>
      </c>
      <c r="F269" s="198" t="s">
        <v>625</v>
      </c>
      <c r="G269" s="199" t="s">
        <v>284</v>
      </c>
      <c r="H269" s="241"/>
      <c r="I269" s="201"/>
      <c r="J269" s="202">
        <f>ROUND(I269*H269,2)</f>
        <v>0</v>
      </c>
      <c r="K269" s="198" t="s">
        <v>1</v>
      </c>
      <c r="L269" s="40"/>
      <c r="M269" s="203" t="s">
        <v>1</v>
      </c>
      <c r="N269" s="204" t="s">
        <v>39</v>
      </c>
      <c r="O269" s="76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AR269" s="14" t="s">
        <v>129</v>
      </c>
      <c r="AT269" s="14" t="s">
        <v>124</v>
      </c>
      <c r="AU269" s="14" t="s">
        <v>74</v>
      </c>
      <c r="AY269" s="14" t="s">
        <v>121</v>
      </c>
      <c r="BE269" s="207">
        <f>IF(N269="základní",J269,0)</f>
        <v>0</v>
      </c>
      <c r="BF269" s="207">
        <f>IF(N269="snížená",J269,0)</f>
        <v>0</v>
      </c>
      <c r="BG269" s="207">
        <f>IF(N269="zákl. přenesená",J269,0)</f>
        <v>0</v>
      </c>
      <c r="BH269" s="207">
        <f>IF(N269="sníž. přenesená",J269,0)</f>
        <v>0</v>
      </c>
      <c r="BI269" s="207">
        <f>IF(N269="nulová",J269,0)</f>
        <v>0</v>
      </c>
      <c r="BJ269" s="14" t="s">
        <v>74</v>
      </c>
      <c r="BK269" s="207">
        <f>ROUND(I269*H269,2)</f>
        <v>0</v>
      </c>
      <c r="BL269" s="14" t="s">
        <v>129</v>
      </c>
      <c r="BM269" s="14" t="s">
        <v>647</v>
      </c>
    </row>
    <row r="270" spans="2:63" s="10" customFormat="1" ht="22.8" customHeight="1">
      <c r="B270" s="180"/>
      <c r="C270" s="181"/>
      <c r="D270" s="182" t="s">
        <v>66</v>
      </c>
      <c r="E270" s="194" t="s">
        <v>648</v>
      </c>
      <c r="F270" s="194" t="s">
        <v>648</v>
      </c>
      <c r="G270" s="181"/>
      <c r="H270" s="181"/>
      <c r="I270" s="184"/>
      <c r="J270" s="195">
        <f>BK270</f>
        <v>0</v>
      </c>
      <c r="K270" s="181"/>
      <c r="L270" s="186"/>
      <c r="M270" s="187"/>
      <c r="N270" s="188"/>
      <c r="O270" s="188"/>
      <c r="P270" s="189">
        <f>SUM(P271:P274)</f>
        <v>0</v>
      </c>
      <c r="Q270" s="188"/>
      <c r="R270" s="189">
        <f>SUM(R271:R274)</f>
        <v>0</v>
      </c>
      <c r="S270" s="188"/>
      <c r="T270" s="190">
        <f>SUM(T271:T274)</f>
        <v>0</v>
      </c>
      <c r="AR270" s="191" t="s">
        <v>72</v>
      </c>
      <c r="AT270" s="192" t="s">
        <v>66</v>
      </c>
      <c r="AU270" s="192" t="s">
        <v>72</v>
      </c>
      <c r="AY270" s="191" t="s">
        <v>121</v>
      </c>
      <c r="BK270" s="193">
        <f>SUM(BK271:BK274)</f>
        <v>0</v>
      </c>
    </row>
    <row r="271" spans="2:65" s="1" customFormat="1" ht="16.5" customHeight="1">
      <c r="B271" s="35"/>
      <c r="C271" s="196" t="s">
        <v>649</v>
      </c>
      <c r="D271" s="196" t="s">
        <v>124</v>
      </c>
      <c r="E271" s="197" t="s">
        <v>650</v>
      </c>
      <c r="F271" s="198" t="s">
        <v>651</v>
      </c>
      <c r="G271" s="199" t="s">
        <v>652</v>
      </c>
      <c r="H271" s="200">
        <v>4</v>
      </c>
      <c r="I271" s="201"/>
      <c r="J271" s="202">
        <f>ROUND(I271*H271,2)</f>
        <v>0</v>
      </c>
      <c r="K271" s="198" t="s">
        <v>1</v>
      </c>
      <c r="L271" s="40"/>
      <c r="M271" s="203" t="s">
        <v>1</v>
      </c>
      <c r="N271" s="204" t="s">
        <v>39</v>
      </c>
      <c r="O271" s="76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AR271" s="14" t="s">
        <v>129</v>
      </c>
      <c r="AT271" s="14" t="s">
        <v>124</v>
      </c>
      <c r="AU271" s="14" t="s">
        <v>74</v>
      </c>
      <c r="AY271" s="14" t="s">
        <v>121</v>
      </c>
      <c r="BE271" s="207">
        <f>IF(N271="základní",J271,0)</f>
        <v>0</v>
      </c>
      <c r="BF271" s="207">
        <f>IF(N271="snížená",J271,0)</f>
        <v>0</v>
      </c>
      <c r="BG271" s="207">
        <f>IF(N271="zákl. přenesená",J271,0)</f>
        <v>0</v>
      </c>
      <c r="BH271" s="207">
        <f>IF(N271="sníž. přenesená",J271,0)</f>
        <v>0</v>
      </c>
      <c r="BI271" s="207">
        <f>IF(N271="nulová",J271,0)</f>
        <v>0</v>
      </c>
      <c r="BJ271" s="14" t="s">
        <v>74</v>
      </c>
      <c r="BK271" s="207">
        <f>ROUND(I271*H271,2)</f>
        <v>0</v>
      </c>
      <c r="BL271" s="14" t="s">
        <v>129</v>
      </c>
      <c r="BM271" s="14" t="s">
        <v>653</v>
      </c>
    </row>
    <row r="272" spans="2:65" s="1" customFormat="1" ht="16.5" customHeight="1">
      <c r="B272" s="35"/>
      <c r="C272" s="196" t="s">
        <v>654</v>
      </c>
      <c r="D272" s="196" t="s">
        <v>124</v>
      </c>
      <c r="E272" s="197" t="s">
        <v>655</v>
      </c>
      <c r="F272" s="198" t="s">
        <v>656</v>
      </c>
      <c r="G272" s="199" t="s">
        <v>652</v>
      </c>
      <c r="H272" s="200">
        <v>1</v>
      </c>
      <c r="I272" s="201"/>
      <c r="J272" s="202">
        <f>ROUND(I272*H272,2)</f>
        <v>0</v>
      </c>
      <c r="K272" s="198" t="s">
        <v>1</v>
      </c>
      <c r="L272" s="40"/>
      <c r="M272" s="203" t="s">
        <v>1</v>
      </c>
      <c r="N272" s="204" t="s">
        <v>39</v>
      </c>
      <c r="O272" s="76"/>
      <c r="P272" s="205">
        <f>O272*H272</f>
        <v>0</v>
      </c>
      <c r="Q272" s="205">
        <v>0</v>
      </c>
      <c r="R272" s="205">
        <f>Q272*H272</f>
        <v>0</v>
      </c>
      <c r="S272" s="205">
        <v>0</v>
      </c>
      <c r="T272" s="206">
        <f>S272*H272</f>
        <v>0</v>
      </c>
      <c r="AR272" s="14" t="s">
        <v>129</v>
      </c>
      <c r="AT272" s="14" t="s">
        <v>124</v>
      </c>
      <c r="AU272" s="14" t="s">
        <v>74</v>
      </c>
      <c r="AY272" s="14" t="s">
        <v>121</v>
      </c>
      <c r="BE272" s="207">
        <f>IF(N272="základní",J272,0)</f>
        <v>0</v>
      </c>
      <c r="BF272" s="207">
        <f>IF(N272="snížená",J272,0)</f>
        <v>0</v>
      </c>
      <c r="BG272" s="207">
        <f>IF(N272="zákl. přenesená",J272,0)</f>
        <v>0</v>
      </c>
      <c r="BH272" s="207">
        <f>IF(N272="sníž. přenesená",J272,0)</f>
        <v>0</v>
      </c>
      <c r="BI272" s="207">
        <f>IF(N272="nulová",J272,0)</f>
        <v>0</v>
      </c>
      <c r="BJ272" s="14" t="s">
        <v>74</v>
      </c>
      <c r="BK272" s="207">
        <f>ROUND(I272*H272,2)</f>
        <v>0</v>
      </c>
      <c r="BL272" s="14" t="s">
        <v>129</v>
      </c>
      <c r="BM272" s="14" t="s">
        <v>657</v>
      </c>
    </row>
    <row r="273" spans="2:65" s="1" customFormat="1" ht="16.5" customHeight="1">
      <c r="B273" s="35"/>
      <c r="C273" s="196" t="s">
        <v>658</v>
      </c>
      <c r="D273" s="196" t="s">
        <v>124</v>
      </c>
      <c r="E273" s="197" t="s">
        <v>659</v>
      </c>
      <c r="F273" s="198" t="s">
        <v>660</v>
      </c>
      <c r="G273" s="199" t="s">
        <v>652</v>
      </c>
      <c r="H273" s="200">
        <v>2</v>
      </c>
      <c r="I273" s="201"/>
      <c r="J273" s="202">
        <f>ROUND(I273*H273,2)</f>
        <v>0</v>
      </c>
      <c r="K273" s="198" t="s">
        <v>1</v>
      </c>
      <c r="L273" s="40"/>
      <c r="M273" s="203" t="s">
        <v>1</v>
      </c>
      <c r="N273" s="204" t="s">
        <v>39</v>
      </c>
      <c r="O273" s="76"/>
      <c r="P273" s="205">
        <f>O273*H273</f>
        <v>0</v>
      </c>
      <c r="Q273" s="205">
        <v>0</v>
      </c>
      <c r="R273" s="205">
        <f>Q273*H273</f>
        <v>0</v>
      </c>
      <c r="S273" s="205">
        <v>0</v>
      </c>
      <c r="T273" s="206">
        <f>S273*H273</f>
        <v>0</v>
      </c>
      <c r="AR273" s="14" t="s">
        <v>129</v>
      </c>
      <c r="AT273" s="14" t="s">
        <v>124</v>
      </c>
      <c r="AU273" s="14" t="s">
        <v>74</v>
      </c>
      <c r="AY273" s="14" t="s">
        <v>121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4" t="s">
        <v>74</v>
      </c>
      <c r="BK273" s="207">
        <f>ROUND(I273*H273,2)</f>
        <v>0</v>
      </c>
      <c r="BL273" s="14" t="s">
        <v>129</v>
      </c>
      <c r="BM273" s="14" t="s">
        <v>661</v>
      </c>
    </row>
    <row r="274" spans="2:65" s="1" customFormat="1" ht="16.5" customHeight="1">
      <c r="B274" s="35"/>
      <c r="C274" s="196" t="s">
        <v>662</v>
      </c>
      <c r="D274" s="196" t="s">
        <v>124</v>
      </c>
      <c r="E274" s="197" t="s">
        <v>663</v>
      </c>
      <c r="F274" s="198" t="s">
        <v>664</v>
      </c>
      <c r="G274" s="199" t="s">
        <v>652</v>
      </c>
      <c r="H274" s="200">
        <v>6</v>
      </c>
      <c r="I274" s="201"/>
      <c r="J274" s="202">
        <f>ROUND(I274*H274,2)</f>
        <v>0</v>
      </c>
      <c r="K274" s="198" t="s">
        <v>1</v>
      </c>
      <c r="L274" s="40"/>
      <c r="M274" s="242" t="s">
        <v>1</v>
      </c>
      <c r="N274" s="243" t="s">
        <v>39</v>
      </c>
      <c r="O274" s="244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AR274" s="14" t="s">
        <v>129</v>
      </c>
      <c r="AT274" s="14" t="s">
        <v>124</v>
      </c>
      <c r="AU274" s="14" t="s">
        <v>74</v>
      </c>
      <c r="AY274" s="14" t="s">
        <v>121</v>
      </c>
      <c r="BE274" s="207">
        <f>IF(N274="základní",J274,0)</f>
        <v>0</v>
      </c>
      <c r="BF274" s="207">
        <f>IF(N274="snížená",J274,0)</f>
        <v>0</v>
      </c>
      <c r="BG274" s="207">
        <f>IF(N274="zákl. přenesená",J274,0)</f>
        <v>0</v>
      </c>
      <c r="BH274" s="207">
        <f>IF(N274="sníž. přenesená",J274,0)</f>
        <v>0</v>
      </c>
      <c r="BI274" s="207">
        <f>IF(N274="nulová",J274,0)</f>
        <v>0</v>
      </c>
      <c r="BJ274" s="14" t="s">
        <v>74</v>
      </c>
      <c r="BK274" s="207">
        <f>ROUND(I274*H274,2)</f>
        <v>0</v>
      </c>
      <c r="BL274" s="14" t="s">
        <v>129</v>
      </c>
      <c r="BM274" s="14" t="s">
        <v>665</v>
      </c>
    </row>
    <row r="275" spans="2:12" s="1" customFormat="1" ht="6.95" customHeight="1">
      <c r="B275" s="54"/>
      <c r="C275" s="55"/>
      <c r="D275" s="55"/>
      <c r="E275" s="55"/>
      <c r="F275" s="55"/>
      <c r="G275" s="55"/>
      <c r="H275" s="55"/>
      <c r="I275" s="146"/>
      <c r="J275" s="55"/>
      <c r="K275" s="55"/>
      <c r="L275" s="40"/>
    </row>
  </sheetData>
  <sheetProtection password="CC35" sheet="1" objects="1" scenarios="1" formatColumns="0" formatRows="0" autoFilter="0"/>
  <autoFilter ref="C97:K274"/>
  <mergeCells count="6">
    <mergeCell ref="E7:H7"/>
    <mergeCell ref="E16:H16"/>
    <mergeCell ref="E25:H25"/>
    <mergeCell ref="E46:H4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2019-02-27T15:00:23Z</dcterms:created>
  <dcterms:modified xsi:type="dcterms:W3CDTF">2019-02-27T15:00:26Z</dcterms:modified>
  <cp:category/>
  <cp:version/>
  <cp:contentType/>
  <cp:contentStatus/>
</cp:coreProperties>
</file>