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/>
  <workbookPr/>
  <bookViews>
    <workbookView xWindow="65416" yWindow="65416" windowWidth="19440" windowHeight="15000" activeTab="0"/>
  </bookViews>
  <sheets>
    <sheet name="Rekapitulace zakázky" sheetId="1" r:id="rId1"/>
    <sheet name="0419-01.1.1 - SO 01 Splaš..." sheetId="2" r:id="rId2"/>
    <sheet name="0419-01.1.2 - SO 02 Oprav..." sheetId="3" r:id="rId3"/>
    <sheet name="0419-01.2 - Elektroinstalace" sheetId="4" r:id="rId4"/>
  </sheets>
  <definedNames>
    <definedName name="_xlnm._FilterDatabase" localSheetId="1" hidden="1">'0419-01.1.1 - SO 01 Splaš...'!$C$143:$K$398</definedName>
    <definedName name="_xlnm._FilterDatabase" localSheetId="2" hidden="1">'0419-01.1.2 - SO 02 Oprav...'!$C$138:$K$273</definedName>
    <definedName name="_xlnm._FilterDatabase" localSheetId="3" hidden="1">'0419-01.2 - Elektroinstalace'!$C$129:$K$202</definedName>
    <definedName name="_xlnm.Print_Area" localSheetId="1">'0419-01.1.1 - SO 01 Splaš...'!$B$3:$J$77,'0419-01.1.1 - SO 01 Splaš...'!$B$81:$J$124,'0419-01.1.1 - SO 01 Splaš...'!$B$128:$K$399</definedName>
    <definedName name="_xlnm.Print_Area" localSheetId="2">'0419-01.1.2 - SO 02 Oprav...'!$B$3:$J$77,'0419-01.1.2 - SO 02 Oprav...'!$B$81:$J$119,'0419-01.1.2 - SO 02 Oprav...'!$B$123:$K$274</definedName>
    <definedName name="_xlnm.Print_Area" localSheetId="3">'0419-01.2 - Elektroinstalace'!$B$3:$J$77,'0419-01.2 - Elektroinstalace'!$B$81:$J$112,'0419-01.2 - Elektroinstalace'!$B$116:$K$203</definedName>
    <definedName name="_xlnm.Print_Area" localSheetId="0">'Rekapitulace zakázky'!$B$3:$AQ$77,'Rekapitulace zakázky'!$B$81:$AQ$104</definedName>
    <definedName name="_xlnm.Print_Titles" localSheetId="0">'Rekapitulace zakázky'!$92:$92</definedName>
    <definedName name="_xlnm.Print_Titles" localSheetId="1">'0419-01.1.1 - SO 01 Splaš...'!$143:$143</definedName>
    <definedName name="_xlnm.Print_Titles" localSheetId="2">'0419-01.1.2 - SO 02 Oprav...'!$138:$138</definedName>
    <definedName name="_xlnm.Print_Titles" localSheetId="3">'0419-01.2 - Elektroinstalace'!$129:$129</definedName>
  </definedNames>
  <calcPr calcId="181029"/>
</workbook>
</file>

<file path=xl/sharedStrings.xml><?xml version="1.0" encoding="utf-8"?>
<sst xmlns="http://schemas.openxmlformats.org/spreadsheetml/2006/main" count="6158" uniqueCount="1069">
  <si>
    <t>Export Komplet</t>
  </si>
  <si>
    <t/>
  </si>
  <si>
    <t>2.0</t>
  </si>
  <si>
    <t>ZAMOK</t>
  </si>
  <si>
    <t>False</t>
  </si>
  <si>
    <t>{3dbb0c45-1a7c-402b-afd6-f38a7c0878b0}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</si>
  <si>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</si>
  <si>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</si>
  <si>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</si>
  <si>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</si>
  <si>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</si>
  <si>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</si>
  <si>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</si>
  <si>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</si>
  <si>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</si>
  <si>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</si>
  <si>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ZŠ Jana Wericha - rekonstrukce kanalizace - II.</t>
  </si>
  <si>
    <t>KSO:</t>
  </si>
  <si>
    <t>CC-CZ:</t>
  </si>
  <si>
    <t>Místo:</t>
  </si>
  <si>
    <t>Praha 6 - Řepy</t>
  </si>
  <si>
    <t>Datum:</t>
  </si>
  <si>
    <t>3. 4. 2019</t>
  </si>
  <si>
    <t>Zadavatel:</t>
  </si>
  <si>
    <t>IČ:</t>
  </si>
  <si>
    <t>00231223</t>
  </si>
  <si>
    <t>Městská část Praha 17, Žalanského 291/12b, Praha 6</t>
  </si>
  <si>
    <t>DIČ:</t>
  </si>
  <si>
    <t>CZ00231223</t>
  </si>
  <si>
    <t>Uchazeč:</t>
  </si>
  <si>
    <t>Vyplň údaj</t>
  </si>
  <si>
    <t>Projektant:</t>
  </si>
  <si>
    <t>14868202</t>
  </si>
  <si>
    <t>AQUECON a.s.</t>
  </si>
  <si>
    <t>CZ14868202</t>
  </si>
  <si>
    <t>True</t>
  </si>
  <si>
    <t>Zpracovatel:</t>
  </si>
  <si>
    <t>Jindřich  J u k l  tel.: 602558222</t>
  </si>
  <si>
    <t>Poznámka:</t>
  </si>
  <si>
    <t>V případě, že v DPS jsou uvedeny názvy výrobků od konkrétních výrobců, uvedené výrobky jsou pouze referenční a mohou být změněny za jiného výrobce při zachování stejných nebo vyšších parametrů.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</si>
  <si>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</si>
  <si>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</si>
  <si>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</si>
  <si>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</si>
  <si>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</si>
  <si>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</si>
  <si>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</si>
  <si>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</si>
  <si>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</si>
  <si>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</si>
  <si>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</si>
  <si>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</si>
  <si>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</si>
  <si>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</si>
  <si>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</si>
  <si>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</si>
  <si>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</si>
  <si>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</si>
  <si>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</si>
  <si>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</si>
  <si>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</si>
  <si>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</si>
  <si>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</si>
  <si>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</si>
  <si>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</si>
  <si>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</si>
  <si>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</si>
  <si>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</si>
  <si>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</si>
  <si>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</si>
  <si>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</si>
  <si>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</si>
  <si>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</si>
  <si>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</si>
  <si>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</si>
  <si>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</si>
  <si>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</si>
  <si>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</si>
  <si>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</si>
  <si>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</si>
  <si>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</si>
  <si>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</si>
  <si>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</si>
  <si>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</si>
  <si>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</si>
  <si>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</si>
  <si>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0419-01.1</t>
  </si>
  <si>
    <t>Kanalizace</t>
  </si>
  <si>
    <t>STA</t>
  </si>
  <si>
    <t>1</t>
  </si>
  <si>
    <t>{8f8c9142-13f2-45c5-94c1-9ff67245c821}</t>
  </si>
  <si>
    <t>2</t>
  </si>
  <si>
    <t>/</t>
  </si>
  <si>
    <t>0419-01.1.1</t>
  </si>
  <si>
    <t>SO 01 Splašková tlaková kanalizace</t>
  </si>
  <si>
    <t>Soupis</t>
  </si>
  <si>
    <t>{fa3e472a-23b2-4957-a1b3-84698eb89273}</t>
  </si>
  <si>
    <t>0419-01.1.2</t>
  </si>
  <si>
    <t>SO 02 Oprava kanalizace</t>
  </si>
  <si>
    <t>{6f7e3982-89a3-4990-9b16-35dc471f0309}</t>
  </si>
  <si>
    <t>0419-01.2</t>
  </si>
  <si>
    <t>Elektroinstalace</t>
  </si>
  <si>
    <t>{48cd7e53-8adc-4e90-bc33-d94983174ad3}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</si>
  <si>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</si>
  <si>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</si>
  <si>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</si>
  <si>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</si>
  <si>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</si>
  <si>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</si>
  <si>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Celkové náklady za stavbu 1) + 2)</t>
  </si>
  <si>
    <t>KRYCÍ LIST SOUPISU PRACÍ</t>
  </si>
  <si>
    <t>Objekt:</t>
  </si>
  <si>
    <t>0419-01.1 - Kanalizace</t>
  </si>
  <si>
    <t>Soupis:</t>
  </si>
  <si>
    <t>0419-01.1.1 - SO 01 Splašková tlaková kanalizace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</si>
  <si>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</si>
  <si>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</si>
  <si>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</si>
  <si>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</si>
  <si>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</si>
  <si>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</si>
  <si>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</si>
  <si>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</si>
  <si>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</si>
  <si>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</si>
  <si>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</si>
  <si>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</si>
  <si>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</si>
  <si>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</si>
  <si>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</si>
  <si>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</si>
  <si>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</si>
  <si>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</si>
  <si>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</si>
  <si>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</si>
  <si>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</si>
  <si>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</si>
  <si>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</si>
  <si>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</si>
  <si>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</si>
  <si>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</si>
  <si>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</si>
  <si>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</si>
  <si>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</si>
  <si>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</si>
  <si>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</si>
  <si>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</si>
  <si>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</si>
  <si>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</si>
  <si>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</si>
  <si>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</si>
  <si>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</si>
  <si>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</si>
  <si>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</si>
  <si>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</si>
  <si>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</si>
  <si>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</si>
  <si>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</si>
  <si>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</si>
  <si>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000000001</t>
  </si>
  <si>
    <t>Poznámky a upozornění</t>
  </si>
  <si>
    <t>4</t>
  </si>
  <si>
    <t>-1705928840</t>
  </si>
  <si>
    <t>VV</t>
  </si>
  <si>
    <t>"- rozpočet je zpracován v cenové databázi ÚRS Praha 2019/1 - dle stupně PD_DPS 01/2019"</t>
  </si>
  <si>
    <t>Součet</t>
  </si>
  <si>
    <t>Zemní práce</t>
  </si>
  <si>
    <t>112201102</t>
  </si>
  <si>
    <t>Odstranění pařezů D do 500 mm</t>
  </si>
  <si>
    <t>kus</t>
  </si>
  <si>
    <t>CS ÚRS 2019 01</t>
  </si>
  <si>
    <t>1550181311</t>
  </si>
  <si>
    <t>3</t>
  </si>
  <si>
    <t>113107122</t>
  </si>
  <si>
    <t>Odstranění podkladu z kameniva drceného tl 200 mm ručně</t>
  </si>
  <si>
    <t>m2</t>
  </si>
  <si>
    <t>-1726396760</t>
  </si>
  <si>
    <t>"asf. chodník"</t>
  </si>
  <si>
    <t>155,93</t>
  </si>
  <si>
    <t>113107142</t>
  </si>
  <si>
    <t>Odstranění podkladu živičného tl 100 mm ručně</t>
  </si>
  <si>
    <t>-666121265</t>
  </si>
  <si>
    <t>5</t>
  </si>
  <si>
    <t>113202111</t>
  </si>
  <si>
    <t>Vytrhání obrub krajníků obrubníků stojatých</t>
  </si>
  <si>
    <t>m</t>
  </si>
  <si>
    <t>-1652360536</t>
  </si>
  <si>
    <t>25,00*2+58,32*2</t>
  </si>
  <si>
    <t>6</t>
  </si>
  <si>
    <t>115201601</t>
  </si>
  <si>
    <t>Odsávání a čerpání vody potrubím DN do 200</t>
  </si>
  <si>
    <t>hod</t>
  </si>
  <si>
    <t>54481257</t>
  </si>
  <si>
    <t>4,00*60</t>
  </si>
  <si>
    <t>7</t>
  </si>
  <si>
    <t>119001411</t>
  </si>
  <si>
    <t>Dočasné zajištění potrubí betonového, ŽB nebo kameninového DN do 200 mm</t>
  </si>
  <si>
    <t>2048777851</t>
  </si>
  <si>
    <t>8</t>
  </si>
  <si>
    <t>119001421</t>
  </si>
  <si>
    <t>Dočasné zajištění kabelů a kabelových tratí ze 3 volně ložených kabelů</t>
  </si>
  <si>
    <t>-2016380969</t>
  </si>
  <si>
    <t>9</t>
  </si>
  <si>
    <t>119003223</t>
  </si>
  <si>
    <t>Mobilní plotová zábrana s profilovaným plechem výšky do 2,2 m pro zabezpečení výkopu zřízení</t>
  </si>
  <si>
    <t>-222556129</t>
  </si>
  <si>
    <t>2*(28,20+58,00+40,00)</t>
  </si>
  <si>
    <t>10</t>
  </si>
  <si>
    <t>119003224</t>
  </si>
  <si>
    <t>Mobilní plotová zábrana s profilovaným plechem výšky do 2,2 m pro zabezpečení výkopu odstranění</t>
  </si>
  <si>
    <t>601308498</t>
  </si>
  <si>
    <t>11</t>
  </si>
  <si>
    <t>121101101</t>
  </si>
  <si>
    <t>Sejmutí ornice s přemístěním na vzdálenost do 50 m</t>
  </si>
  <si>
    <t>m3</t>
  </si>
  <si>
    <t>-1382771401</t>
  </si>
  <si>
    <t>(195,33-40,00)*0,20</t>
  </si>
  <si>
    <t>12</t>
  </si>
  <si>
    <t>131101201</t>
  </si>
  <si>
    <t>Hloubení jam zapažených v hornině tř. 1 a 2 objemu do 100 m3</t>
  </si>
  <si>
    <t>-762134027</t>
  </si>
  <si>
    <t>"ČJ"</t>
  </si>
  <si>
    <t>3,00*3,00*7,35*0,10 "10% tř. II"</t>
  </si>
  <si>
    <t>13</t>
  </si>
  <si>
    <t>131201201</t>
  </si>
  <si>
    <t>Hloubení jam zapažených v hornině tř. 3 objemu do 100 m3</t>
  </si>
  <si>
    <t>-954961293</t>
  </si>
  <si>
    <t>3,00*3,00*7,35*0,50 "50% tř. III"</t>
  </si>
  <si>
    <t>14</t>
  </si>
  <si>
    <t>131201209</t>
  </si>
  <si>
    <t>Příplatek za lepivost u hloubení jam zapažených v hornině tř. 3</t>
  </si>
  <si>
    <t>2043816204</t>
  </si>
  <si>
    <t>131301201</t>
  </si>
  <si>
    <t>Hloubení jam zapažených v hornině tř. 4 objemu do 100 m3</t>
  </si>
  <si>
    <t>245939494</t>
  </si>
  <si>
    <t>3,00*3,00*7,35*0,40 "40% tř. IV"</t>
  </si>
  <si>
    <t>16</t>
  </si>
  <si>
    <t>131301209</t>
  </si>
  <si>
    <t>Příplatek za lepivost u hloubení jam zapažených v hornině tř. 4</t>
  </si>
  <si>
    <t>-259183033</t>
  </si>
  <si>
    <t>17</t>
  </si>
  <si>
    <t>132101201</t>
  </si>
  <si>
    <t>Hloubení rýh š do 2000 mm v hornině tř. 1 a 2 objemu do 100 m3</t>
  </si>
  <si>
    <t>785966000</t>
  </si>
  <si>
    <t>117,05*1,10*(1,55+1,51+1,32+1,32+1,48+1,51+1,47+1,60)/8*0,10 "10% tř. II"</t>
  </si>
  <si>
    <t>18</t>
  </si>
  <si>
    <t>132201201</t>
  </si>
  <si>
    <t>Hloubení rýh š do 2000 mm v hornině tř. 3 objemu do 100 m3</t>
  </si>
  <si>
    <t>-1165282273</t>
  </si>
  <si>
    <t>117,05*1,10*(1,55+1,51+1,32+1,32+1,48+1,51+1,47+1,60)/8*0,50 "50% tř. III"</t>
  </si>
  <si>
    <t>19</t>
  </si>
  <si>
    <t>132201209</t>
  </si>
  <si>
    <t>Příplatek za lepivost k hloubení rýh š do 2000 mm v hornině tř. 3</t>
  </si>
  <si>
    <t>412521170</t>
  </si>
  <si>
    <t>20</t>
  </si>
  <si>
    <t>132301201</t>
  </si>
  <si>
    <t>Hloubení rýh š do 2000 mm v hornině tř. 4 objemu do 100 m3</t>
  </si>
  <si>
    <t>1330635512</t>
  </si>
  <si>
    <t>117,05*1,10*(1,55+1,51+1,32+1,32+1,48+1,51+1,47+1,60)/8*0,40 "40% tř. IV"</t>
  </si>
  <si>
    <t>132301209</t>
  </si>
  <si>
    <t>Příplatek za lepivost k hloubení rýh š do 2000 mm v hornině tř. 4</t>
  </si>
  <si>
    <t>1150342640</t>
  </si>
  <si>
    <t>22</t>
  </si>
  <si>
    <t>151101101</t>
  </si>
  <si>
    <t>Zřízení příložného pažení a rozepření stěn rýh hl do 2 m</t>
  </si>
  <si>
    <t>2128394030</t>
  </si>
  <si>
    <t>2*117,05*(1,55+1,51+1,32+1,32+1,48+1,51+1,47+1,60)/8</t>
  </si>
  <si>
    <t>23</t>
  </si>
  <si>
    <t>151101111</t>
  </si>
  <si>
    <t>Odstranění příložného pažení a rozepření stěn rýh hl do 2 m</t>
  </si>
  <si>
    <t>-1698589245</t>
  </si>
  <si>
    <t>24</t>
  </si>
  <si>
    <t>151201103</t>
  </si>
  <si>
    <t>Zřízení zátažného pažení a rozepření stěn rýh hl do 8 m</t>
  </si>
  <si>
    <t>2014349896</t>
  </si>
  <si>
    <t>3,00*7,35*4</t>
  </si>
  <si>
    <t>25</t>
  </si>
  <si>
    <t>151201113</t>
  </si>
  <si>
    <t>Odstranění zátažného pažení a rozepření stěn rýh hl do 8 m</t>
  </si>
  <si>
    <t>1023232503</t>
  </si>
  <si>
    <t>26</t>
  </si>
  <si>
    <t>153191112</t>
  </si>
  <si>
    <t>Zřízení atypického pažení výkopu ocelovým ohlubňovým rámem se štětovnicemi plochy přes 30 m2</t>
  </si>
  <si>
    <t>-229042100</t>
  </si>
  <si>
    <t>27</t>
  </si>
  <si>
    <t>153191222</t>
  </si>
  <si>
    <t>Odstranění atypického pažení výkopu ocelovým ohlubňovým rámem se štětovnicemi plochy přes 30 m2</t>
  </si>
  <si>
    <t>1594481682</t>
  </si>
  <si>
    <t>28</t>
  </si>
  <si>
    <t>161101101</t>
  </si>
  <si>
    <t>Svislé přemístění výkopku z horniny tř. 1 až 4 hl výkopu do 2,5 m</t>
  </si>
  <si>
    <t>677412184</t>
  </si>
  <si>
    <t>117,05*1,10*(1,55+1,51+1,32+1,32+1,48+1,51+1,47+1,60)/8</t>
  </si>
  <si>
    <t>29</t>
  </si>
  <si>
    <t>161101104</t>
  </si>
  <si>
    <t>Svislé přemístění výkopku z horniny tř. 1 až 4 hl výkopu do 8 m</t>
  </si>
  <si>
    <t>-31593820</t>
  </si>
  <si>
    <t>3,00*3,00*7,35</t>
  </si>
  <si>
    <t>30</t>
  </si>
  <si>
    <t>162301422</t>
  </si>
  <si>
    <t>Vodorovné přemístění pařezů do 5 km D do 500 mm</t>
  </si>
  <si>
    <t>-1231107266</t>
  </si>
  <si>
    <t>31</t>
  </si>
  <si>
    <t>162301922</t>
  </si>
  <si>
    <t>Příplatek k vodorovnému přemístění pařezů D 500 mm ZKD 5 km</t>
  </si>
  <si>
    <t>-373012681</t>
  </si>
  <si>
    <t>2*3 'Přepočtené koeficientem množství</t>
  </si>
  <si>
    <t>32</t>
  </si>
  <si>
    <t>162701105</t>
  </si>
  <si>
    <t>Vodorovné přemístění do 10000 m výkopku/sypaniny z horniny tř. 1 až 4</t>
  </si>
  <si>
    <t>-591651945</t>
  </si>
  <si>
    <t>"řad"</t>
  </si>
  <si>
    <t>117,05*1,10*(0,10+0,40)</t>
  </si>
  <si>
    <t>Pi*1,50*7,05</t>
  </si>
  <si>
    <t>33</t>
  </si>
  <si>
    <t>162701109</t>
  </si>
  <si>
    <t>Příplatek k vodorovnému přemístění výkopku/sypaniny z horniny tř. 1 až 4 ZKD 1000 m přes 10000 m</t>
  </si>
  <si>
    <t>1763874154</t>
  </si>
  <si>
    <t>97,6*10 'Přepočtené koeficientem množství</t>
  </si>
  <si>
    <t>34</t>
  </si>
  <si>
    <t>166101101</t>
  </si>
  <si>
    <t>Přehození neulehlého výkopku z horniny tř. 1 až 4</t>
  </si>
  <si>
    <t>517610395</t>
  </si>
  <si>
    <t>189,27-64,378</t>
  </si>
  <si>
    <t>66,15-33,222</t>
  </si>
  <si>
    <t>35</t>
  </si>
  <si>
    <t>167101101</t>
  </si>
  <si>
    <t>Nakládání výkopku z hornin tř. 1 až 4 do 100 m3</t>
  </si>
  <si>
    <t>1394114004</t>
  </si>
  <si>
    <t>36</t>
  </si>
  <si>
    <t>171201201</t>
  </si>
  <si>
    <t>Uložení sypaniny na skládky</t>
  </si>
  <si>
    <t>-1841284297</t>
  </si>
  <si>
    <t>37</t>
  </si>
  <si>
    <t>171201211</t>
  </si>
  <si>
    <t>Poplatek za uložení stavebního odpadu - zeminy a kameniva na skládce</t>
  </si>
  <si>
    <t>t</t>
  </si>
  <si>
    <t>867611705</t>
  </si>
  <si>
    <t>97,60*1,865</t>
  </si>
  <si>
    <t>38</t>
  </si>
  <si>
    <t>174101101</t>
  </si>
  <si>
    <t>Zásyp jam, šachet rýh nebo kolem objektů sypaninou se zhutněním</t>
  </si>
  <si>
    <t>1899308445</t>
  </si>
  <si>
    <t>39</t>
  </si>
  <si>
    <t>181301103</t>
  </si>
  <si>
    <t>Rozprostření ornice tl vrstvy do 200 mm pl do 500 m2 v rovině nebo ve svahu do 1:5</t>
  </si>
  <si>
    <t>-896192350</t>
  </si>
  <si>
    <t>"trávník"</t>
  </si>
  <si>
    <t>195,33-40,00</t>
  </si>
  <si>
    <t>40</t>
  </si>
  <si>
    <t>181411131</t>
  </si>
  <si>
    <t>Založení parkového trávníku výsevem plochy do 1000 m2 v rovině a ve svahu do 1:5</t>
  </si>
  <si>
    <t>268636958</t>
  </si>
  <si>
    <t>41</t>
  </si>
  <si>
    <t>M</t>
  </si>
  <si>
    <t>00572410</t>
  </si>
  <si>
    <t>osivo směs travní parková</t>
  </si>
  <si>
    <t>kg</t>
  </si>
  <si>
    <t>935837288</t>
  </si>
  <si>
    <t>155,33*0,015 'Přepočtené koeficientem množství</t>
  </si>
  <si>
    <t>Zakládání</t>
  </si>
  <si>
    <t>42</t>
  </si>
  <si>
    <t>213141111</t>
  </si>
  <si>
    <t>Zřízení vrstvy z geotextilie v rovině nebo ve sklonu do 1:5 š do 3 m</t>
  </si>
  <si>
    <t>2091160439</t>
  </si>
  <si>
    <t>3,00*3,00</t>
  </si>
  <si>
    <t>43</t>
  </si>
  <si>
    <t>69311068</t>
  </si>
  <si>
    <t>geotextilie netkaná separační, ochranná, filtrační, drenážní PP 300g/m2</t>
  </si>
  <si>
    <t>1546225643</t>
  </si>
  <si>
    <t>9*1,15 'Přepočtené koeficientem množství</t>
  </si>
  <si>
    <t>44</t>
  </si>
  <si>
    <t>215901101</t>
  </si>
  <si>
    <t>Zhutnění podloží z hornin soudržných do 92% PS nebo nesoudržných sypkých I(d) do 0,8</t>
  </si>
  <si>
    <t>512012039</t>
  </si>
  <si>
    <t>Svislé a kompletní konstrukce</t>
  </si>
  <si>
    <t>45</t>
  </si>
  <si>
    <t>338171113</t>
  </si>
  <si>
    <t>Osazování sloupků a vzpěr plotových ocelových v do 2,00 m se zabetonováním</t>
  </si>
  <si>
    <t>838097543</t>
  </si>
  <si>
    <t>46</t>
  </si>
  <si>
    <t>55342250</t>
  </si>
  <si>
    <t>sloupek plotový průběžný Pz a komaxitové 1500/38x1,5mm</t>
  </si>
  <si>
    <t>1487514126</t>
  </si>
  <si>
    <t>47</t>
  </si>
  <si>
    <t>359901211</t>
  </si>
  <si>
    <t>Monitoring stoky jakékoli výšky na nové kanalizaci</t>
  </si>
  <si>
    <t>1867976005</t>
  </si>
  <si>
    <t>Vodorovné konstrukce</t>
  </si>
  <si>
    <t>48</t>
  </si>
  <si>
    <t>451572111</t>
  </si>
  <si>
    <t>Lože pod potrubí otevřený výkop z kameniva drobného těženého</t>
  </si>
  <si>
    <t>-744899177</t>
  </si>
  <si>
    <t>117,05*1,10*(0,10+0,40) "lože + obsyp"</t>
  </si>
  <si>
    <t>-Pi*(0,055)^2*117,05 "odpočet kubatury potrubí"</t>
  </si>
  <si>
    <t>49</t>
  </si>
  <si>
    <t>451573111</t>
  </si>
  <si>
    <t>Lože pod potrubí otevřený výkop ze štěrkopísku</t>
  </si>
  <si>
    <t>854009252</t>
  </si>
  <si>
    <t>3,00*3,00*0,20</t>
  </si>
  <si>
    <t>50</t>
  </si>
  <si>
    <t>452311131</t>
  </si>
  <si>
    <t>Podkladní desky z betonu prostého tř. C 12/15 otevřený výkop</t>
  </si>
  <si>
    <t>1507325181</t>
  </si>
  <si>
    <t>2,50*2,50*0,10</t>
  </si>
  <si>
    <t>51</t>
  </si>
  <si>
    <t>452321141</t>
  </si>
  <si>
    <t>Podkladní desky ze ŽB tř. C 16/20 otevřený výkop</t>
  </si>
  <si>
    <t>442751223</t>
  </si>
  <si>
    <t>Pi*(0,75)^2*0,06</t>
  </si>
  <si>
    <t>52</t>
  </si>
  <si>
    <t>452351101</t>
  </si>
  <si>
    <t>Bednění podkladních desek nebo bloků nebo sedlového lože otevřený výkop</t>
  </si>
  <si>
    <t>1396612274</t>
  </si>
  <si>
    <t>2,50*0,10*4</t>
  </si>
  <si>
    <t>53</t>
  </si>
  <si>
    <t>452368211</t>
  </si>
  <si>
    <t>Výztuž podkladních desek nebo bloků nebo pražců otevřený výkop ze svařovaných sítí Kari</t>
  </si>
  <si>
    <t>-1284183527</t>
  </si>
  <si>
    <t>Pi*(0,75)^2*0,003443*1,10</t>
  </si>
  <si>
    <t>Komunikace pozemní</t>
  </si>
  <si>
    <t>54</t>
  </si>
  <si>
    <t>564761111</t>
  </si>
  <si>
    <t>Podklad z kameniva hrubého drceného vel. 32-63 mm tl 200 mm</t>
  </si>
  <si>
    <t>441092069</t>
  </si>
  <si>
    <t>55</t>
  </si>
  <si>
    <t>564911511</t>
  </si>
  <si>
    <t>Podklad z R-materiálu tl 50 mm</t>
  </si>
  <si>
    <t>-2113632533</t>
  </si>
  <si>
    <t>56</t>
  </si>
  <si>
    <t>576136111</t>
  </si>
  <si>
    <t>Asfaltový koberec otevřený AKO 8 (AKOJ) tl 40 mm š do 3 m z modifikovaného asfaltu</t>
  </si>
  <si>
    <t>-534275968</t>
  </si>
  <si>
    <t>Úpravy povrchů, podlahy a osazování výplní</t>
  </si>
  <si>
    <t>57</t>
  </si>
  <si>
    <t>617633112</t>
  </si>
  <si>
    <t>Stěrka z těsnící malty dvouvrstvá vnitřních ploch šachet válcových a kuželových</t>
  </si>
  <si>
    <t>495539644</t>
  </si>
  <si>
    <t>Pi*1,50*6,90</t>
  </si>
  <si>
    <t>Trubní vedení</t>
  </si>
  <si>
    <t>58</t>
  </si>
  <si>
    <t>857242122</t>
  </si>
  <si>
    <t>Montáž litinových tvarovek jednoosých přírubových otevřený výkop DN 80</t>
  </si>
  <si>
    <t>1312951417</t>
  </si>
  <si>
    <t>59</t>
  </si>
  <si>
    <t>552536091</t>
  </si>
  <si>
    <t>přechod přírubový,práškový epoxid tl 250µm FFR-kus litinový dl 200mm DN 80/90</t>
  </si>
  <si>
    <t>1342197373</t>
  </si>
  <si>
    <t>60</t>
  </si>
  <si>
    <t>857244122</t>
  </si>
  <si>
    <t>Montáž litinových tvarovek odbočných přírubových otevřený výkop DN 80</t>
  </si>
  <si>
    <t>174716945</t>
  </si>
  <si>
    <t>61</t>
  </si>
  <si>
    <t>552535101</t>
  </si>
  <si>
    <t>tvarovka přírubová litinová vodovodní s přírubovou odbočkou PN 10/40 T-kus DN 90/80</t>
  </si>
  <si>
    <t>1703417818</t>
  </si>
  <si>
    <t>62</t>
  </si>
  <si>
    <t>WVN.FF700213W</t>
  </si>
  <si>
    <t>Příruba PP/ocel PN10/16 90 DN80</t>
  </si>
  <si>
    <t>-1016999130</t>
  </si>
  <si>
    <t>63</t>
  </si>
  <si>
    <t>30925119</t>
  </si>
  <si>
    <t>šroub metrický DIN 931 5.8 BZ M16x65mm</t>
  </si>
  <si>
    <t>100 kus</t>
  </si>
  <si>
    <t>-408961965</t>
  </si>
  <si>
    <t>0,04*8</t>
  </si>
  <si>
    <t>64</t>
  </si>
  <si>
    <t>31111008</t>
  </si>
  <si>
    <t>matice přesná šestihranná Pz DIN 934-8 M16</t>
  </si>
  <si>
    <t>200179172</t>
  </si>
  <si>
    <t>65</t>
  </si>
  <si>
    <t>31120008</t>
  </si>
  <si>
    <t>podložka DIN 125-A ZB D 16mm</t>
  </si>
  <si>
    <t>-1678067535</t>
  </si>
  <si>
    <t>66</t>
  </si>
  <si>
    <t>55291303</t>
  </si>
  <si>
    <t>těsnění pryžové s ocelovou vložkou DN 80</t>
  </si>
  <si>
    <t>2020587022</t>
  </si>
  <si>
    <t>67</t>
  </si>
  <si>
    <t>871265201</t>
  </si>
  <si>
    <t>Montáž kanalizačního potrubí z PE SDR11 otevřený výkop svařovaných elektrotvarovkou D 110 x 10,0 mm</t>
  </si>
  <si>
    <t>1060250655</t>
  </si>
  <si>
    <t>68</t>
  </si>
  <si>
    <t>28613511</t>
  </si>
  <si>
    <t>potrubí třívrstvé PE100 RC SDR11 110x10,0 dl 100m</t>
  </si>
  <si>
    <t>1907858161</t>
  </si>
  <si>
    <t>117,05*1,015 'Přepočtené koeficientem množství</t>
  </si>
  <si>
    <t>69</t>
  </si>
  <si>
    <t>877245201</t>
  </si>
  <si>
    <t>Montáž elektrospojek na kanalizačním potrubí z PE trub d 90</t>
  </si>
  <si>
    <t>1641680677</t>
  </si>
  <si>
    <t>70</t>
  </si>
  <si>
    <t>28615974</t>
  </si>
  <si>
    <t>elektrospojka SDR 11 PE 100 PN 16 D 90mm</t>
  </si>
  <si>
    <t>-857859959</t>
  </si>
  <si>
    <t>71</t>
  </si>
  <si>
    <t>877245301</t>
  </si>
  <si>
    <t>Montáž oblouků svařovaných na tupo na kanalizačním potrubí z PE trub d 90</t>
  </si>
  <si>
    <t>-1651424750</t>
  </si>
  <si>
    <t>72</t>
  </si>
  <si>
    <t>28653135</t>
  </si>
  <si>
    <t>nákružek lemový PE 100 SDR 11 90mm</t>
  </si>
  <si>
    <t>1642580902</t>
  </si>
  <si>
    <t>73</t>
  </si>
  <si>
    <t>877265201</t>
  </si>
  <si>
    <t>Montáž elektrospojek na kanalizačním potrubí z PE trub d 110</t>
  </si>
  <si>
    <t>1025637877</t>
  </si>
  <si>
    <t>74</t>
  </si>
  <si>
    <t>28615975</t>
  </si>
  <si>
    <t>elektrospojka SDR 11 PE 100 PN 16 D 110mm</t>
  </si>
  <si>
    <t>1909374899</t>
  </si>
  <si>
    <t>75</t>
  </si>
  <si>
    <t>877265210</t>
  </si>
  <si>
    <t>Montáž elektrokolen 45° na kanalizačním potrubí z PE trub d 110</t>
  </si>
  <si>
    <t>-2106754592</t>
  </si>
  <si>
    <t>76</t>
  </si>
  <si>
    <t>28614949</t>
  </si>
  <si>
    <t>elektrokoleno 45° PE 100 PN 16 D 110mm</t>
  </si>
  <si>
    <t>-1361812540</t>
  </si>
  <si>
    <t>77</t>
  </si>
  <si>
    <t>877265310</t>
  </si>
  <si>
    <t>Montáž kolen 45° svařovaných na tupo na kanalizačním potrubí z PE trub d 110</t>
  </si>
  <si>
    <t>-369584168</t>
  </si>
  <si>
    <t>1+1+1+1</t>
  </si>
  <si>
    <t>78</t>
  </si>
  <si>
    <t>28614237</t>
  </si>
  <si>
    <t>koleno 15° SDR 11 PE 100 PN 16 D 110mm</t>
  </si>
  <si>
    <t>1676133</t>
  </si>
  <si>
    <t>79</t>
  </si>
  <si>
    <t>WVN.FFD91014W</t>
  </si>
  <si>
    <t>Oblouk 11° PE100 RC SDR11 110</t>
  </si>
  <si>
    <t>693051592</t>
  </si>
  <si>
    <t>80</t>
  </si>
  <si>
    <t>WVN.FFD81014W</t>
  </si>
  <si>
    <t>Oblouk 22° PE100 RC SDR11 110</t>
  </si>
  <si>
    <t>2100371279</t>
  </si>
  <si>
    <t>81</t>
  </si>
  <si>
    <t>WVN.FFD61014W</t>
  </si>
  <si>
    <t>Oblouk 30° PE100 RC SDR11 110</t>
  </si>
  <si>
    <t>-1347223629</t>
  </si>
  <si>
    <t>82</t>
  </si>
  <si>
    <t>891182122X</t>
  </si>
  <si>
    <t>Vystrojení čerpací jímky 2ks záplavných čerpadem se šroubovým odstředivým kolem s el. motorem, 2ks spoušť. brýle flex C03R DN 80/80,  1ks PreroClean  Borna, 2ks sací trychtýř DN100, 12m řetěz z korozivzdorné oceli, 2ks vyhodnocovací relé vlhkosti</t>
  </si>
  <si>
    <t>kpl</t>
  </si>
  <si>
    <t>850606200</t>
  </si>
  <si>
    <t>83</t>
  </si>
  <si>
    <t>891241112</t>
  </si>
  <si>
    <t>Montáž vodovodních šoupátek otevřený výkop DN 80</t>
  </si>
  <si>
    <t>-257313175</t>
  </si>
  <si>
    <t>84</t>
  </si>
  <si>
    <t>42221453</t>
  </si>
  <si>
    <t>šoupátko odpadní voda litina GGG 50 krátká stavební dl PN 10/16 DN 80x180mm</t>
  </si>
  <si>
    <t>-1021487792</t>
  </si>
  <si>
    <t>85</t>
  </si>
  <si>
    <t>42291079</t>
  </si>
  <si>
    <t>souprava zemní pro šoupátka DN 65-80mm Rd 2,0m</t>
  </si>
  <si>
    <t>1383370549</t>
  </si>
  <si>
    <t>86</t>
  </si>
  <si>
    <t>56230636</t>
  </si>
  <si>
    <t>deska podkladová uličního poklopu plastového ventilkového a šoupatového</t>
  </si>
  <si>
    <t>999683193</t>
  </si>
  <si>
    <t>87</t>
  </si>
  <si>
    <t>891247111</t>
  </si>
  <si>
    <t>Montáž hydrantů podzemních DN 80</t>
  </si>
  <si>
    <t>-360782309</t>
  </si>
  <si>
    <t>88</t>
  </si>
  <si>
    <t>42273594</t>
  </si>
  <si>
    <t>hydrant podzemní DN 80 PN 16 dvojitý uzávěr s koulí krycí v 1500mm</t>
  </si>
  <si>
    <t>-199178166</t>
  </si>
  <si>
    <t>89</t>
  </si>
  <si>
    <t>56230638</t>
  </si>
  <si>
    <t>deska podkladová uličního poklopu plastového hydrantového</t>
  </si>
  <si>
    <t>1953331806</t>
  </si>
  <si>
    <t>90</t>
  </si>
  <si>
    <t>892271111</t>
  </si>
  <si>
    <t>Tlaková zkouška vodou potrubí DN 100 nebo 125</t>
  </si>
  <si>
    <t>-1997305166</t>
  </si>
  <si>
    <t>91</t>
  </si>
  <si>
    <t>894411311</t>
  </si>
  <si>
    <t>Osazení železobetonových dílců pro šachty skruží rovných</t>
  </si>
  <si>
    <t>2030725615</t>
  </si>
  <si>
    <t>92</t>
  </si>
  <si>
    <t>894414111</t>
  </si>
  <si>
    <t>Osazení železobetonových dílců pro šachty skruží základových (dno)</t>
  </si>
  <si>
    <t>-451623473</t>
  </si>
  <si>
    <t>93</t>
  </si>
  <si>
    <t>894414211</t>
  </si>
  <si>
    <t>Osazení železobetonových dílců pro šachty desek zákrytových</t>
  </si>
  <si>
    <t>983185988</t>
  </si>
  <si>
    <t>94</t>
  </si>
  <si>
    <t>592257421</t>
  </si>
  <si>
    <t>deska betonová zákrytová na skruže 150x63/17 cm</t>
  </si>
  <si>
    <t>949841686</t>
  </si>
  <si>
    <t>95</t>
  </si>
  <si>
    <t>592253351</t>
  </si>
  <si>
    <t>skruž betonová kruhová D150x100 BZP</t>
  </si>
  <si>
    <t>33270388</t>
  </si>
  <si>
    <t>96</t>
  </si>
  <si>
    <t>592257081</t>
  </si>
  <si>
    <t>dno 150/164 BZP</t>
  </si>
  <si>
    <t>50803012</t>
  </si>
  <si>
    <t>97</t>
  </si>
  <si>
    <t>PFB.0006004OZ</t>
  </si>
  <si>
    <t>Těsnění elastomerové pro spojení šachtových dílů  EMT DN 1500</t>
  </si>
  <si>
    <t>-1074912578</t>
  </si>
  <si>
    <t>98</t>
  </si>
  <si>
    <t>899401112</t>
  </si>
  <si>
    <t>Osazení poklopů litinových šoupátkových</t>
  </si>
  <si>
    <t>-1533413490</t>
  </si>
  <si>
    <t>99</t>
  </si>
  <si>
    <t>42291352</t>
  </si>
  <si>
    <t>poklop litinový šoupátkový pro zemní soupravy osazení do terénu a do vozovky</t>
  </si>
  <si>
    <t>915829030</t>
  </si>
  <si>
    <t>100</t>
  </si>
  <si>
    <t>899401113</t>
  </si>
  <si>
    <t>Osazení poklopů litinových hydrantových</t>
  </si>
  <si>
    <t>1358691592</t>
  </si>
  <si>
    <t>101</t>
  </si>
  <si>
    <t>42291452</t>
  </si>
  <si>
    <t>poklop litinový hydrantový DN 80</t>
  </si>
  <si>
    <t>523556847</t>
  </si>
  <si>
    <t>102</t>
  </si>
  <si>
    <t>899713111</t>
  </si>
  <si>
    <t>Orientační tabulky na sloupku betonovém nebo ocelovém</t>
  </si>
  <si>
    <t>1638084204</t>
  </si>
  <si>
    <t>103</t>
  </si>
  <si>
    <t>899721111</t>
  </si>
  <si>
    <t>Signalizační vodič DN do 150 mm na potrubí</t>
  </si>
  <si>
    <t>111172396</t>
  </si>
  <si>
    <t>104</t>
  </si>
  <si>
    <t>899722114</t>
  </si>
  <si>
    <t>Krytí potrubí z plastů výstražnou fólií z PVC 40 cm</t>
  </si>
  <si>
    <t>391703002</t>
  </si>
  <si>
    <t>Ostatní konstrukce a práce, bourání</t>
  </si>
  <si>
    <t>105</t>
  </si>
  <si>
    <t>916231213</t>
  </si>
  <si>
    <t>Osazení chodníkového obrubníku betonového stojatého s boční opěrou do lože z betonu prostého</t>
  </si>
  <si>
    <t>-1922100983</t>
  </si>
  <si>
    <t>106</t>
  </si>
  <si>
    <t>59217017</t>
  </si>
  <si>
    <t>obrubník betonový chodníkový 1000x100x250mm</t>
  </si>
  <si>
    <t>1343584964</t>
  </si>
  <si>
    <t>166,64</t>
  </si>
  <si>
    <t>Mezisoučet</t>
  </si>
  <si>
    <t>167 "zaokrouhleno na celé ks"</t>
  </si>
  <si>
    <t>997</t>
  </si>
  <si>
    <t>Přesun sutě</t>
  </si>
  <si>
    <t>107</t>
  </si>
  <si>
    <t>997013111</t>
  </si>
  <si>
    <t>Vnitrostaveništní doprava suti a vybouraných hmot pro budovy v do 6 m s použitím mechanizace</t>
  </si>
  <si>
    <t>481036156</t>
  </si>
  <si>
    <t>108</t>
  </si>
  <si>
    <t>997013501</t>
  </si>
  <si>
    <t>Odvoz suti a vybouraných hmot na skládku nebo meziskládku do 1 km se složením</t>
  </si>
  <si>
    <t>-1427557304</t>
  </si>
  <si>
    <t>109</t>
  </si>
  <si>
    <t>997013509</t>
  </si>
  <si>
    <t>Příplatek k odvozu suti a vybouraných hmot na skládku ZKD 1 km přes 1 km</t>
  </si>
  <si>
    <t>1510197167</t>
  </si>
  <si>
    <t>113,686*19 'Přepočtené koeficientem množství</t>
  </si>
  <si>
    <t>110</t>
  </si>
  <si>
    <t>997013831</t>
  </si>
  <si>
    <t>Poplatek za uložení na skládce (skládkovné) stavebního odpadu směsného kód odpadu 170 904</t>
  </si>
  <si>
    <t>-1692247308</t>
  </si>
  <si>
    <t>111</t>
  </si>
  <si>
    <t>997221612</t>
  </si>
  <si>
    <t>Nakládání vybouraných hmot na dopravní prostředky pro vodorovnou dopravu</t>
  </si>
  <si>
    <t>967321861</t>
  </si>
  <si>
    <t>998</t>
  </si>
  <si>
    <t>Přesun hmot</t>
  </si>
  <si>
    <t>112</t>
  </si>
  <si>
    <t>998276101</t>
  </si>
  <si>
    <t>Přesun hmot pro trubní vedení z trub z plastických hmot otevřený výkop</t>
  </si>
  <si>
    <t>-1843504511</t>
  </si>
  <si>
    <t>PSV</t>
  </si>
  <si>
    <t>Práce a dodávky PSV</t>
  </si>
  <si>
    <t>711</t>
  </si>
  <si>
    <t>Izolace proti vodě, vlhkosti a plynům</t>
  </si>
  <si>
    <t>113</t>
  </si>
  <si>
    <t>711111011</t>
  </si>
  <si>
    <t>Provedení izolace proti zemní vlhkosti vodorovné za studena suspenzí asfaltovou</t>
  </si>
  <si>
    <t>1981373701</t>
  </si>
  <si>
    <t>Pi*(0,75)^2*2</t>
  </si>
  <si>
    <t>114</t>
  </si>
  <si>
    <t>711112011</t>
  </si>
  <si>
    <t>Provedení izolace proti zemní vlhkosti svislé za studena suspenzí asfaltovou</t>
  </si>
  <si>
    <t>1342324933</t>
  </si>
  <si>
    <t>Pi*1,78*0,50*2</t>
  </si>
  <si>
    <t>115</t>
  </si>
  <si>
    <t>11163150</t>
  </si>
  <si>
    <t>lak penetrační asfaltový</t>
  </si>
  <si>
    <t>-55283898</t>
  </si>
  <si>
    <t>3,534*0,001</t>
  </si>
  <si>
    <t>5,592*0,0011</t>
  </si>
  <si>
    <t>116</t>
  </si>
  <si>
    <t>711461103</t>
  </si>
  <si>
    <t>Provedení izolace proti tlakové vodě vodorovné fólií přilepenou v plné ploše</t>
  </si>
  <si>
    <t>1630047881</t>
  </si>
  <si>
    <t>Pi*(0,75)^2</t>
  </si>
  <si>
    <t>117</t>
  </si>
  <si>
    <t>711462103</t>
  </si>
  <si>
    <t>Provedení izolace proti tlakové vodě svislé fólií přilepenou v plné ploše</t>
  </si>
  <si>
    <t>1756053647</t>
  </si>
  <si>
    <t>Pi*1,78*0,50</t>
  </si>
  <si>
    <t>118</t>
  </si>
  <si>
    <t>28322004</t>
  </si>
  <si>
    <t>fólie  hydroizolační pro spodní stavbu tl 1,5mm</t>
  </si>
  <si>
    <t>-51257731</t>
  </si>
  <si>
    <t>1,767*1,15</t>
  </si>
  <si>
    <t>2,796*1,20</t>
  </si>
  <si>
    <t>119</t>
  </si>
  <si>
    <t>998711201</t>
  </si>
  <si>
    <t>Přesun hmot procentní pro izolace proti vodě, vlhkosti a plynům v objektech v do 6 m</t>
  </si>
  <si>
    <t>%</t>
  </si>
  <si>
    <t>621146916</t>
  </si>
  <si>
    <t>713</t>
  </si>
  <si>
    <t>Izolace tepelné</t>
  </si>
  <si>
    <t>120</t>
  </si>
  <si>
    <t>713111127</t>
  </si>
  <si>
    <t>Montáž izolace tepelné spodem stropů lepením celoplošně rohoží, pásů, dílců, desek</t>
  </si>
  <si>
    <t>-262539077</t>
  </si>
  <si>
    <t>121</t>
  </si>
  <si>
    <t>28376379</t>
  </si>
  <si>
    <t>deska z polystyrénu XPS, hrana polodrážková a hladký povrch s vyšší odolností tl 50mm</t>
  </si>
  <si>
    <t>233441848</t>
  </si>
  <si>
    <t>1,767*1,02 'Přepočtené koeficientem množství</t>
  </si>
  <si>
    <t>122</t>
  </si>
  <si>
    <t>998713201</t>
  </si>
  <si>
    <t>Přesun hmot procentní pro izolace tepelné v objektech v do 6 m</t>
  </si>
  <si>
    <t>1484290113</t>
  </si>
  <si>
    <t>721</t>
  </si>
  <si>
    <t>Zdravotechnika - vnitřní kanalizace</t>
  </si>
  <si>
    <t>123</t>
  </si>
  <si>
    <t>7212731521</t>
  </si>
  <si>
    <t>Hlavice ventilační polypropylen PP DN 150</t>
  </si>
  <si>
    <t>-1800554795</t>
  </si>
  <si>
    <t>124</t>
  </si>
  <si>
    <t>998721201</t>
  </si>
  <si>
    <t>Přesun hmot procentní pro vnitřní kanalizace v objektech v do 6 m</t>
  </si>
  <si>
    <t>-954213708</t>
  </si>
  <si>
    <t>0419-01.1.2 - SO 02 Oprava kanalizace</t>
  </si>
  <si>
    <t>177160623</t>
  </si>
  <si>
    <t>113106123</t>
  </si>
  <si>
    <t>Rozebrání dlažeb ze zámkových dlaždic komunikací pro pěší ručně</t>
  </si>
  <si>
    <t>-1542807677</t>
  </si>
  <si>
    <t>113107112</t>
  </si>
  <si>
    <t>Odstranění podkladu z kameniva těženého tl 200 mm ručně</t>
  </si>
  <si>
    <t>-1825235791</t>
  </si>
  <si>
    <t>113107123</t>
  </si>
  <si>
    <t>Odstranění podkladu z kameniva drceného tl 300 mm ručně</t>
  </si>
  <si>
    <t>-1894736708</t>
  </si>
  <si>
    <t>113151111</t>
  </si>
  <si>
    <t>Rozebrání zpevněných ploch ze silničních dílců</t>
  </si>
  <si>
    <t>-426275743</t>
  </si>
  <si>
    <t>113154114</t>
  </si>
  <si>
    <t>Frézování živičného krytu tl 100 mm pruh š 0,5 m pl do 500 m2 bez překážek v trase</t>
  </si>
  <si>
    <t>732764240</t>
  </si>
  <si>
    <t>-712291877</t>
  </si>
  <si>
    <t>2,00*5</t>
  </si>
  <si>
    <t>-1497131267</t>
  </si>
  <si>
    <t>2*(38,00+12,00)</t>
  </si>
  <si>
    <t>1247820993</t>
  </si>
  <si>
    <t>-124265890</t>
  </si>
  <si>
    <t>40,00*0,20</t>
  </si>
  <si>
    <t>1010633724</t>
  </si>
  <si>
    <t>"předvýkop" (9,00+3,00)/2*8,00*2,00*0,10 "10% tř. II"</t>
  </si>
  <si>
    <t xml:space="preserve">8,00*3,00*5,70*0,10 </t>
  </si>
  <si>
    <t>6,00*3,00*7,70*0,10</t>
  </si>
  <si>
    <t>11,00*3,00*7,70/2*0,10</t>
  </si>
  <si>
    <t>-1002110576</t>
  </si>
  <si>
    <t>"předvýkop" (9,00+3,00)/2*8,00*2,00*0,50 "50% tř. III"</t>
  </si>
  <si>
    <t xml:space="preserve">8,00*3,00*5,70*0,50 </t>
  </si>
  <si>
    <t>6,00*3,00*7,70*0,50</t>
  </si>
  <si>
    <t>11,00*3,00*7,70/2*0,50</t>
  </si>
  <si>
    <t>-945692515</t>
  </si>
  <si>
    <t>1649477828</t>
  </si>
  <si>
    <t>"předvýkop" (9,00+3,00)/2*8,00*2,00*0,40 "40% tř. IV"</t>
  </si>
  <si>
    <t xml:space="preserve">8,00*3,00*5,70*0,40 </t>
  </si>
  <si>
    <t>6,00*3,00*7,70*0,40</t>
  </si>
  <si>
    <t>11,00*3,00*7,70/2*0,40</t>
  </si>
  <si>
    <t>-1987940245</t>
  </si>
  <si>
    <t>-1964819949</t>
  </si>
  <si>
    <t>2*(8,00+3,00)*5,70</t>
  </si>
  <si>
    <t>2*(6,00+3,00)*7,70</t>
  </si>
  <si>
    <t>2*(11,00+3,00)*7,70/2</t>
  </si>
  <si>
    <t>1209597365</t>
  </si>
  <si>
    <t>231016072</t>
  </si>
  <si>
    <t>"předvýkop" (9,00+3,00)/2*8,00*2,00</t>
  </si>
  <si>
    <t>8,00*3,00*5,70</t>
  </si>
  <si>
    <t>6,00*3,00*7,70</t>
  </si>
  <si>
    <t>11,00*3,00*7,70/2</t>
  </si>
  <si>
    <t>1550155050</t>
  </si>
  <si>
    <t>14,00*3,00*(0,10+0,40) "lože + obsyp"</t>
  </si>
  <si>
    <t>176660803</t>
  </si>
  <si>
    <t>21*10 'Přepočtené koeficientem množství</t>
  </si>
  <si>
    <t>-1406445318</t>
  </si>
  <si>
    <t>498,45-21,00</t>
  </si>
  <si>
    <t>1669249620</t>
  </si>
  <si>
    <t>-1311068514</t>
  </si>
  <si>
    <t>34426863</t>
  </si>
  <si>
    <t>21,00*1,865</t>
  </si>
  <si>
    <t>81770964</t>
  </si>
  <si>
    <t>1412184623</t>
  </si>
  <si>
    <t>40,00</t>
  </si>
  <si>
    <t>-767983632</t>
  </si>
  <si>
    <t>1639049199</t>
  </si>
  <si>
    <t>40*0,015 'Přepočtené koeficientem množství</t>
  </si>
  <si>
    <t>184401112</t>
  </si>
  <si>
    <t>Příprava dřevin k přesazení bez výměny půdy s vyhnojením s balem D do 1 m v rovině a svahu do 1:5</t>
  </si>
  <si>
    <t>1963024997</t>
  </si>
  <si>
    <t>1+1 "tam a zpět"</t>
  </si>
  <si>
    <t>184502115</t>
  </si>
  <si>
    <t>Vyzvednutí dřeviny k přesazení s balem D do 1,0 m v rovině a svahu do 1:5</t>
  </si>
  <si>
    <t>392615976</t>
  </si>
  <si>
    <t>-586350209</t>
  </si>
  <si>
    <t>14,00*3,00</t>
  </si>
  <si>
    <t>1611681655</t>
  </si>
  <si>
    <t>42*1,15 'Přepočtené koeficientem množství</t>
  </si>
  <si>
    <t>-1838671613</t>
  </si>
  <si>
    <t>"asf. plocha"</t>
  </si>
  <si>
    <t>32,03</t>
  </si>
  <si>
    <t>"zámk. dlažba"</t>
  </si>
  <si>
    <t>20,48</t>
  </si>
  <si>
    <t>291211111</t>
  </si>
  <si>
    <t>Zřízení plochy ze silničních panelů do lože tl 50 mm z kameniva</t>
  </si>
  <si>
    <t>-135111115</t>
  </si>
  <si>
    <t>"příjezd"</t>
  </si>
  <si>
    <t>11,00*3,00</t>
  </si>
  <si>
    <t>59381003</t>
  </si>
  <si>
    <t>panel silniční 3,00x1,50x0,15m</t>
  </si>
  <si>
    <t>-1545379915</t>
  </si>
  <si>
    <t>33,00/6</t>
  </si>
  <si>
    <t>1536594699</t>
  </si>
  <si>
    <t>2087236395</t>
  </si>
  <si>
    <t>-Pi*(0,10)^2*14,00 "odpočet kubatury potrubí"</t>
  </si>
  <si>
    <t>564750011</t>
  </si>
  <si>
    <t>Podklad z kameniva hrubého drceného vel. 8-16 mm tl 150 mm</t>
  </si>
  <si>
    <t>-355354984</t>
  </si>
  <si>
    <t>564871116</t>
  </si>
  <si>
    <t>Podklad ze štěrkodrtě ŠD tl. 300 mm</t>
  </si>
  <si>
    <t>-923463158</t>
  </si>
  <si>
    <t>565135111</t>
  </si>
  <si>
    <t>Asfaltový beton vrstva podkladní ACP 16 (obalované kamenivo OKS) tl 50 mm š do 3 m</t>
  </si>
  <si>
    <t>-443234458</t>
  </si>
  <si>
    <t>573211107</t>
  </si>
  <si>
    <t>Postřik živičný spojovací z asfaltu v množství 0,30 kg/m2</t>
  </si>
  <si>
    <t>2004314890</t>
  </si>
  <si>
    <t>32,030*2</t>
  </si>
  <si>
    <t>577144111</t>
  </si>
  <si>
    <t>Asfaltový beton vrstva obrusná ACO 11 (ABS) tř. I tl 50 mm š do 3 m z nemodifikovaného asfaltu</t>
  </si>
  <si>
    <t>190621517</t>
  </si>
  <si>
    <t>596211110</t>
  </si>
  <si>
    <t>Kladení zámkové dlažby komunikací pro pěší tl 60 mm skupiny A pl do 50 m2</t>
  </si>
  <si>
    <t>-2125653067</t>
  </si>
  <si>
    <t>59245015</t>
  </si>
  <si>
    <t>dlažba zámková profilová základní 200x165x60mm přírodní</t>
  </si>
  <si>
    <t>643245355</t>
  </si>
  <si>
    <t>20,48*1,03 'Přepočtené koeficientem množství</t>
  </si>
  <si>
    <t>871350410</t>
  </si>
  <si>
    <t>Montáž kanalizačního potrubí korugovaného SN 10 z polypropylenu DN 200</t>
  </si>
  <si>
    <t>-315554629</t>
  </si>
  <si>
    <t>28617044</t>
  </si>
  <si>
    <t>trubka kanalizační PP korugovaná DN 200x6000 mm SN 10</t>
  </si>
  <si>
    <t>-366850276</t>
  </si>
  <si>
    <t>14*1,015 'Přepočtené koeficientem množství</t>
  </si>
  <si>
    <t>871365811</t>
  </si>
  <si>
    <t>Bourání stávajícího potrubí z PVC nebo PP DN přes 150 do 250</t>
  </si>
  <si>
    <t>1810345967</t>
  </si>
  <si>
    <t>892352121</t>
  </si>
  <si>
    <t>Tlaková zkouška vzduchem potrubí DN 200 těsnícím vakem ucpávkovým</t>
  </si>
  <si>
    <t>úsek</t>
  </si>
  <si>
    <t>1407719155</t>
  </si>
  <si>
    <t>919122111</t>
  </si>
  <si>
    <t>Těsnění spár zálivkou za tepla pro komůrky š 10 mm hl 20 mm s těsnicím profilem</t>
  </si>
  <si>
    <t>1012090232</t>
  </si>
  <si>
    <t>2*(11,00+3,00)</t>
  </si>
  <si>
    <t>919123121</t>
  </si>
  <si>
    <t>Těsnění spár přitavením asfaltových izolačních pásů v CB krytu</t>
  </si>
  <si>
    <t>-2041141224</t>
  </si>
  <si>
    <t>1811309158</t>
  </si>
  <si>
    <t>1219856718</t>
  </si>
  <si>
    <t>1182915413</t>
  </si>
  <si>
    <t>45,687*19 'Přepočtené koeficientem množství</t>
  </si>
  <si>
    <t>-1123554245</t>
  </si>
  <si>
    <t>-398909001</t>
  </si>
  <si>
    <t>885918028</t>
  </si>
  <si>
    <t>0419-01.2 - Elektroinstalace</t>
  </si>
  <si>
    <t>Milan Šíla</t>
  </si>
  <si>
    <t>D1 - Elektroinstalace - vnitřní areál</t>
  </si>
  <si>
    <t xml:space="preserve">    D2 - dodávky rozvodnic a zařízení</t>
  </si>
  <si>
    <t xml:space="preserve">    D3 - Instalace</t>
  </si>
  <si>
    <t xml:space="preserve">    D4 - UZEMNĚNÍ</t>
  </si>
  <si>
    <t xml:space="preserve">    D5 - Ostatní</t>
  </si>
  <si>
    <t>D1</t>
  </si>
  <si>
    <t>Elektroinstalace - vnitřní areál</t>
  </si>
  <si>
    <t>799323721</t>
  </si>
  <si>
    <t>D2</t>
  </si>
  <si>
    <t>dodávky rozvodnic a zařízení</t>
  </si>
  <si>
    <t>Pol1</t>
  </si>
  <si>
    <t>Rm-1, rozvodnice  jen výhradně podle výkresu, včetně subdodávky technologie čerpadel - 2x vyhodnocovací jednotka senzoru ucpávky! (subdodávku objednat s čerpadly Hidrostal sro)</t>
  </si>
  <si>
    <t>ks</t>
  </si>
  <si>
    <t>740852438</t>
  </si>
  <si>
    <t>Pol2</t>
  </si>
  <si>
    <t>benzinový náhradní zdroj s automatickým startem na výpadek sítě: SADA např. elektrocentrála Grizzli, P=5,5kVA, (3,2 kW) 3fázový, automat start + GSM modul pro vzdálenou komunikaci,  motor Honda GX 270 - příslušenství: horní lehká kapotáž, lyžiny + pryžová</t>
  </si>
  <si>
    <t>-101462411</t>
  </si>
  <si>
    <t>"základ. deska cca tl. 25mm"</t>
  </si>
  <si>
    <t>Pol3</t>
  </si>
  <si>
    <t>přípomoc stavební: vyhotovení betonového základu v atriu školy o rozměru cca: š:1400 x 1000 x hl. cca 200, doporučuji jednoduše armovat dále koordinovat se skutečnou dodávkou elektrocentrály</t>
  </si>
  <si>
    <t>Pol4</t>
  </si>
  <si>
    <t>šéfmontáž a zprovoznění elektrocentrály včetně kotvení</t>
  </si>
  <si>
    <t>Pol5</t>
  </si>
  <si>
    <t>šéfmontáž a zprovoznění rozvodnice Rm-1 včetně odborného naprogramování komponentů + software</t>
  </si>
  <si>
    <t>Pol6</t>
  </si>
  <si>
    <t>externí prutová anténa s magnet podstavcem pro GSM, vestavěný vodič cca 2m se šroub koax konektorem,  typová verze pro GSM komunikátor</t>
  </si>
  <si>
    <t>-163240583</t>
  </si>
  <si>
    <t>Pol7</t>
  </si>
  <si>
    <t>externí zábleskový žlutý maják, nástěnný, venkovní provedení, IP43</t>
  </si>
  <si>
    <t>-1556298696</t>
  </si>
  <si>
    <t>Pol8</t>
  </si>
  <si>
    <t>externí zábleskový žlutý maják, nástěnný, vnitřní provedení, IP21</t>
  </si>
  <si>
    <t>1574635820</t>
  </si>
  <si>
    <t>Pol9</t>
  </si>
  <si>
    <t>kompaktní plastový plovák "Supertec, Taurus, kontaktní, přepínací funkce výrobce TECNOPLASTIC</t>
  </si>
  <si>
    <t>-1156546156</t>
  </si>
  <si>
    <t>Pol60</t>
  </si>
  <si>
    <t>kompaktní typový pilíř, prázdný, DCK Holoubkov - sestava sokl + skříň sokl PP1/P rozměr: 374x1225x242 + skříň SS1/P rozměr: 374x570x242</t>
  </si>
  <si>
    <t>-920482311</t>
  </si>
  <si>
    <t>Pol61</t>
  </si>
  <si>
    <t>"XL-1" svorky gelové CoolSplice 1,5-2,5 Schrack IP68, sestava 2x á 5polů, silové</t>
  </si>
  <si>
    <t>-918964457</t>
  </si>
  <si>
    <t>Pol62</t>
  </si>
  <si>
    <t>"XS-1" svorky gelové CoolSplice 0,75-1,5 Schrack IP68, sestava 12polů</t>
  </si>
  <si>
    <t>-1988349167</t>
  </si>
  <si>
    <t>Pol63</t>
  </si>
  <si>
    <t>"XD-1" svorky gelové CoolSplice 0,75-1,5 Schrack IP68, sestava 2x á 5polů</t>
  </si>
  <si>
    <t>-1197995263</t>
  </si>
  <si>
    <t>D3</t>
  </si>
  <si>
    <t>Instalace</t>
  </si>
  <si>
    <t>Pol10</t>
  </si>
  <si>
    <t>průmyslové svítidlo LED, plast, IP66, 230V 34W, Vyrtych: 670x155x105 Extra LED 5000-218-4K, přisazené, 4277 lm</t>
  </si>
  <si>
    <t>315645448</t>
  </si>
  <si>
    <t>Pol11</t>
  </si>
  <si>
    <t>přívodní trasa z fasády do šachty, Kopoflex o50/42, zemí, výkopy v rámci zakl stavby šachty, běžná instalace délka nepřerušená cca 8 m</t>
  </si>
  <si>
    <t>-664076687</t>
  </si>
  <si>
    <t>Pol64</t>
  </si>
  <si>
    <t>vytyčit stávající vedení NN v místě přechodu trasy "šachta - svorkovací pilíř"</t>
  </si>
  <si>
    <t>1630148555</t>
  </si>
  <si>
    <t>Pol12</t>
  </si>
  <si>
    <t>výkopové práce pro elektro, výhradně v rámci výkopů kanalizace a šachty včetně záhozu a úpravy povrchů</t>
  </si>
  <si>
    <t>238448063</t>
  </si>
  <si>
    <t>Pol13</t>
  </si>
  <si>
    <t>přívodní trasa uvnitř, kanál pro vodiče plast, Kopos EKE 100/60, po stěnách a stropech, běžná instalace</t>
  </si>
  <si>
    <t>bm</t>
  </si>
  <si>
    <t>2007018118</t>
  </si>
  <si>
    <t>Pol14</t>
  </si>
  <si>
    <t>přívodní trasa uvnitř, tvarovka pro Kopos EKE 100/60, koncový</t>
  </si>
  <si>
    <t>1493061246</t>
  </si>
  <si>
    <t>Pol15</t>
  </si>
  <si>
    <t>přívodní trasa uvnitř, tvarovka pro Kopos EKE 100/60, spojovací</t>
  </si>
  <si>
    <t>1919884932</t>
  </si>
  <si>
    <t>Pol16</t>
  </si>
  <si>
    <t>přívodní trasa uvnitř, tvarovka pro Kopos EKE 100/60, roh vnitřní</t>
  </si>
  <si>
    <t>-741782145</t>
  </si>
  <si>
    <t>Pol17</t>
  </si>
  <si>
    <t>přívodní trasa uvnitř, tvarovka pro Kopos EKE 100/60, roh vnější</t>
  </si>
  <si>
    <t>879322037</t>
  </si>
  <si>
    <t>Pol18</t>
  </si>
  <si>
    <t>přívodní trasa uvnitř, tvarovka pro Kopos EKE 100/60, rozpěrka</t>
  </si>
  <si>
    <t>2081119348</t>
  </si>
  <si>
    <t>Pol19</t>
  </si>
  <si>
    <t>přívodní trasa uvnitř, stínící kanál SK 40/33 pro vodiče do, Kopos EKE 100/60, po stěnách a stropech, běžná instalace</t>
  </si>
  <si>
    <t>1650878926</t>
  </si>
  <si>
    <t>Pol20</t>
  </si>
  <si>
    <t>přívodní trasa uvnitř, LV pro vodiče plast, Kopos LV 40/40 po stěnách a stropech, běžná instalace přívod</t>
  </si>
  <si>
    <t>490179163</t>
  </si>
  <si>
    <t>Pol21</t>
  </si>
  <si>
    <t>přívodní trasa pro elektrocentrálu, vně, Kopos Mars žlab 62/50 po stěnách, běžná instalace (vodiče mezi AT207 a skříní generátoru jsou součástí dodávky a šéfmontáže centrály)</t>
  </si>
  <si>
    <t>561543461</t>
  </si>
  <si>
    <t>Pol22</t>
  </si>
  <si>
    <t>přívodní trasa pro centrálu, vně, Kopos Mars žlab 62/50 roh vertikál 90°</t>
  </si>
  <si>
    <t>-1312155650</t>
  </si>
  <si>
    <t>Pol23</t>
  </si>
  <si>
    <t>přívodní trasa pro centrálu, vně, Kopos Mars žlab 62/50 roh horizon 90°</t>
  </si>
  <si>
    <t>1991743415</t>
  </si>
  <si>
    <t>Pol24</t>
  </si>
  <si>
    <t>vedení pro svítidlo CYKY 3Jx1,5</t>
  </si>
  <si>
    <t>-1510517342</t>
  </si>
  <si>
    <t>Pol25</t>
  </si>
  <si>
    <t>vedení přívod CYKY 5Jx6</t>
  </si>
  <si>
    <t>-250498931</t>
  </si>
  <si>
    <t>Pol26</t>
  </si>
  <si>
    <t>vedení přívody centrála CYKY 5Jx4</t>
  </si>
  <si>
    <t>81235507</t>
  </si>
  <si>
    <t>Pol56</t>
  </si>
  <si>
    <t xml:space="preserve">vedení pro měření JYTY 2x1, (zábleskové majáky)  </t>
  </si>
  <si>
    <t>1717010928</t>
  </si>
  <si>
    <t>Pol27</t>
  </si>
  <si>
    <t>vedení pro měření JYTY 4x1, (termokontakty a senzory ucpávek)</t>
  </si>
  <si>
    <t>-641276319</t>
  </si>
  <si>
    <t>Pol28</t>
  </si>
  <si>
    <t>vedení pro měření JYTY 14x1, (kompaktní plovákové spínače)</t>
  </si>
  <si>
    <t>746369996</t>
  </si>
  <si>
    <t>Pol29</t>
  </si>
  <si>
    <t>vedení pro čerpadla CYKY 5Jx2,5</t>
  </si>
  <si>
    <t>1810957374</t>
  </si>
  <si>
    <t>Pol33</t>
  </si>
  <si>
    <t>pojistkové vložky E27/25A aM, napojení přívodu v RsC-1, (obnova vývodu)</t>
  </si>
  <si>
    <t>1935308742</t>
  </si>
  <si>
    <t>Pol34</t>
  </si>
  <si>
    <t>pojistkové doteky E27/25A, napojení přívodu v RsC-1, (obnova vývodu)</t>
  </si>
  <si>
    <t>1841683076</t>
  </si>
  <si>
    <t>Pol35</t>
  </si>
  <si>
    <t>tuhé trubky o20/16 plast instalační Kopos + příchytky</t>
  </si>
  <si>
    <t>1101872393</t>
  </si>
  <si>
    <t>Pol36</t>
  </si>
  <si>
    <t>tuhé trubky o25/20 plast instalační Kopos + příchytky</t>
  </si>
  <si>
    <t>1169782303</t>
  </si>
  <si>
    <t>Pol37</t>
  </si>
  <si>
    <t>flexibilní trubky o25/20 plast instalační Kopos subermonoflex</t>
  </si>
  <si>
    <t>1263260295</t>
  </si>
  <si>
    <t>D4</t>
  </si>
  <si>
    <t>UZEMNĚNÍ</t>
  </si>
  <si>
    <t>Pol38</t>
  </si>
  <si>
    <t>vedení zemniče FeZn 30/4</t>
  </si>
  <si>
    <t>Pol58</t>
  </si>
  <si>
    <t>vedení zemniče FeZn o10</t>
  </si>
  <si>
    <t>1197439625</t>
  </si>
  <si>
    <t>Pol39</t>
  </si>
  <si>
    <t>svorky FeZn typové, na vedení SR 02</t>
  </si>
  <si>
    <t>Pol59</t>
  </si>
  <si>
    <t>svorky FeZn typové, na vedení SR 03</t>
  </si>
  <si>
    <t>2069884366</t>
  </si>
  <si>
    <t>Pol40</t>
  </si>
  <si>
    <t>svorka nerez typová, na vedení FeZn 30/4 a CY25zž asi Dehn MV</t>
  </si>
  <si>
    <t>Pol66</t>
  </si>
  <si>
    <t>spoj FeZn30/4 a CY25zž svorka MV nerez, do soklu pilíře volně na praporec</t>
  </si>
  <si>
    <t>272445903</t>
  </si>
  <si>
    <t>Pol42</t>
  </si>
  <si>
    <t>svorka krabicová MS, na vedení CY25zž, CY10zž</t>
  </si>
  <si>
    <t>Pol43</t>
  </si>
  <si>
    <t>"US-1" přípojnice uzemnění a pospojení, Hensel včetně rozvodky přisazené, nástěnná</t>
  </si>
  <si>
    <t>Pol44</t>
  </si>
  <si>
    <t>vedení hl. pospojení CYA 25zž</t>
  </si>
  <si>
    <t>Pol45</t>
  </si>
  <si>
    <t>vedení pomocného pospojení CY 10zž, CYA 10zž</t>
  </si>
  <si>
    <t>Pol46</t>
  </si>
  <si>
    <t>vedení pospojení CY 6zž, CYA 6zž</t>
  </si>
  <si>
    <t>D5</t>
  </si>
  <si>
    <t>Ostatní</t>
  </si>
  <si>
    <t>Pol47</t>
  </si>
  <si>
    <t>drobný montážní materiál</t>
  </si>
  <si>
    <t>Pol48</t>
  </si>
  <si>
    <t>Pol49</t>
  </si>
  <si>
    <t>obnova povrchů fasád po montáži elektro, zacelení drážek a prostupů, obnova barevné fasády a vnitřních stěn</t>
  </si>
  <si>
    <t>Pol50</t>
  </si>
  <si>
    <t>výchozí revize pro nové instalace</t>
  </si>
  <si>
    <t>Pol51</t>
  </si>
  <si>
    <t>zajištění dokumentace skutečného provedení včetně zaměření tras vedení vně a použitých dimenzí vodičů či zapojení</t>
  </si>
  <si>
    <t>Pol52</t>
  </si>
  <si>
    <t>uvedení zařízení do provozu + odzkoušení bezpečného chodu všech zařízení, správné konečné zaregulování a ověření GSM komunikací,</t>
  </si>
  <si>
    <t>Pol53</t>
  </si>
  <si>
    <t>zajištění SIM karty do GSM komunikátoru a SD karty pro záznam událostí</t>
  </si>
  <si>
    <t>Pol54</t>
  </si>
  <si>
    <t>předání zařízení uživateli a seznámení s obsluhou zařízení</t>
  </si>
  <si>
    <t>Pol55</t>
  </si>
  <si>
    <t>0419-01</t>
  </si>
  <si>
    <t>Rezerva 10%</t>
  </si>
  <si>
    <t>odborně vyškolit obsluhu na provozování elektrocentrály i stanice</t>
  </si>
  <si>
    <t>Citlivé řešení prostupů kabeláží venkovními stěnami  dle možností stavby a zachování nosností prvků stěn a skeletů, v negativním případě dále řeit na KD vnější spojkovací krabice Hensel přivrtat k hrubé stěně a jejich okolí zapěnit.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</si>
</sst>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5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3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166" fontId="36" fillId="0" borderId="10" xfId="0" applyNumberFormat="1" applyFont="1" applyBorder="1" applyAlignment="1" applyProtection="1">
      <alignment/>
      <protection/>
    </xf>
    <xf numFmtId="166" fontId="36" fillId="0" borderId="11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  <protection/>
    </xf>
    <xf numFmtId="49" fontId="39" fillId="0" borderId="23" xfId="0" applyNumberFormat="1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167" fontId="39" fillId="0" borderId="23" xfId="0" applyNumberFormat="1" applyFont="1" applyBorder="1" applyAlignment="1" applyProtection="1">
      <alignment vertical="center"/>
      <protection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5" fillId="5" borderId="23" xfId="0" applyNumberFormat="1" applyFont="1" applyFill="1" applyBorder="1" applyAlignment="1" applyProtection="1">
      <alignment vertical="center"/>
      <protection locked="0"/>
    </xf>
    <xf numFmtId="167" fontId="25" fillId="5" borderId="23" xfId="0" applyNumberFormat="1" applyFont="1" applyFill="1" applyBorder="1" applyAlignment="1" applyProtection="1">
      <alignment vertical="center"/>
      <protection locked="0"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Protection="1"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4" fontId="8" fillId="0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0" fillId="0" borderId="0" xfId="0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5" fillId="4" borderId="22" xfId="0" applyFont="1" applyFill="1" applyBorder="1" applyAlignment="1" applyProtection="1">
      <alignment horizontal="left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04"/>
  <sheetViews>
    <sheetView showGridLines="0" tabSelected="1" workbookViewId="0" topLeftCell="A1">
      <selection activeCell="AK28" sqref="AK28:AO2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24" t="s">
        <v>1065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2"/>
      <c r="AQ5" s="22"/>
      <c r="AR5" s="20"/>
      <c r="BE5" s="317" t="s">
        <v>14</v>
      </c>
      <c r="BS5" s="17" t="s">
        <v>6</v>
      </c>
    </row>
    <row r="6" spans="2:7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325" t="s">
        <v>16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2"/>
      <c r="AQ6" s="22"/>
      <c r="AR6" s="20"/>
      <c r="BE6" s="318"/>
      <c r="BS6" s="17" t="s">
        <v>6</v>
      </c>
    </row>
    <row r="7" spans="2:7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318"/>
      <c r="BS7" s="17" t="s">
        <v>6</v>
      </c>
    </row>
    <row r="8" spans="2:7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21</v>
      </c>
      <c r="AL8" s="22"/>
      <c r="AM8" s="22"/>
      <c r="AN8" s="30" t="s">
        <v>22</v>
      </c>
      <c r="AO8" s="22"/>
      <c r="AP8" s="22"/>
      <c r="AQ8" s="22"/>
      <c r="AR8" s="20"/>
      <c r="BE8" s="318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8"/>
      <c r="BS9" s="17" t="s">
        <v>6</v>
      </c>
    </row>
    <row r="10" spans="2:7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25</v>
      </c>
      <c r="AO10" s="22"/>
      <c r="AP10" s="22"/>
      <c r="AQ10" s="22"/>
      <c r="AR10" s="20"/>
      <c r="BE10" s="318"/>
      <c r="BS10" s="17" t="s">
        <v>6</v>
      </c>
    </row>
    <row r="11" spans="2:7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28</v>
      </c>
      <c r="AO11" s="22"/>
      <c r="AP11" s="22"/>
      <c r="AQ11" s="22"/>
      <c r="AR11" s="20"/>
      <c r="BE11" s="318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8"/>
      <c r="BS12" s="17" t="s">
        <v>6</v>
      </c>
    </row>
    <row r="13" spans="2:7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30</v>
      </c>
      <c r="AO13" s="22"/>
      <c r="AP13" s="22"/>
      <c r="AQ13" s="22"/>
      <c r="AR13" s="20"/>
      <c r="BE13" s="318"/>
      <c r="BS13" s="17" t="s">
        <v>6</v>
      </c>
    </row>
    <row r="14" spans="2:71" ht="12.75">
      <c r="B14" s="21"/>
      <c r="C14" s="22"/>
      <c r="D14" s="22"/>
      <c r="E14" s="326" t="s">
        <v>30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29" t="s">
        <v>27</v>
      </c>
      <c r="AL14" s="22"/>
      <c r="AM14" s="22"/>
      <c r="AN14" s="31" t="s">
        <v>30</v>
      </c>
      <c r="AO14" s="22"/>
      <c r="AP14" s="22"/>
      <c r="AQ14" s="22"/>
      <c r="AR14" s="20"/>
      <c r="BE14" s="318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8"/>
      <c r="BS15" s="17" t="s">
        <v>4</v>
      </c>
    </row>
    <row r="16" spans="2:7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32</v>
      </c>
      <c r="AO16" s="22"/>
      <c r="AP16" s="22"/>
      <c r="AQ16" s="22"/>
      <c r="AR16" s="20"/>
      <c r="BE16" s="318"/>
      <c r="BS16" s="17" t="s">
        <v>4</v>
      </c>
    </row>
    <row r="17" spans="2:7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34</v>
      </c>
      <c r="AO17" s="22"/>
      <c r="AP17" s="22"/>
      <c r="AQ17" s="22"/>
      <c r="AR17" s="20"/>
      <c r="BE17" s="318"/>
      <c r="BS17" s="17" t="s">
        <v>35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8"/>
      <c r="BS18" s="17" t="s">
        <v>6</v>
      </c>
    </row>
    <row r="19" spans="2:71" ht="1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8"/>
      <c r="BS19" s="17" t="s">
        <v>6</v>
      </c>
    </row>
    <row r="20" spans="2:71" ht="18.4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8"/>
      <c r="BS20" s="17" t="s">
        <v>35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8"/>
    </row>
    <row r="22" spans="2:57" ht="12" customHeight="1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8"/>
    </row>
    <row r="23" spans="2:57" ht="25.5" customHeight="1">
      <c r="B23" s="21"/>
      <c r="C23" s="22"/>
      <c r="D23" s="22"/>
      <c r="E23" s="328" t="s">
        <v>39</v>
      </c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22"/>
      <c r="AP23" s="22"/>
      <c r="AQ23" s="22"/>
      <c r="AR23" s="20"/>
      <c r="BE23" s="318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8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8"/>
    </row>
    <row r="26" spans="2:57" ht="14.45" customHeight="1">
      <c r="B26" s="21"/>
      <c r="C26" s="22"/>
      <c r="D26" s="34" t="s">
        <v>40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88">
        <f>ROUND(AG94,2)</f>
        <v>0</v>
      </c>
      <c r="AL26" s="289"/>
      <c r="AM26" s="289"/>
      <c r="AN26" s="289"/>
      <c r="AO26" s="289"/>
      <c r="AP26" s="22"/>
      <c r="AQ26" s="22"/>
      <c r="AR26" s="20"/>
      <c r="BE26" s="318"/>
    </row>
    <row r="27" spans="2:57" ht="14.45" customHeight="1">
      <c r="B27" s="21"/>
      <c r="C27" s="22"/>
      <c r="D27" s="34" t="s">
        <v>41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88">
        <f>ROUND(AG100,2)</f>
        <v>0</v>
      </c>
      <c r="AL27" s="288"/>
      <c r="AM27" s="288"/>
      <c r="AN27" s="288"/>
      <c r="AO27" s="288"/>
      <c r="AP27" s="22"/>
      <c r="AQ27" s="22"/>
      <c r="AR27" s="20"/>
      <c r="BE27" s="318"/>
    </row>
    <row r="28" spans="2:57" s="1" customFormat="1" ht="13.5" customHeight="1">
      <c r="B28" s="35"/>
      <c r="C28" s="36"/>
      <c r="D28" s="34" t="s">
        <v>1066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288">
        <f>ROUND(AG101,2)</f>
        <v>0</v>
      </c>
      <c r="AL28" s="288"/>
      <c r="AM28" s="288"/>
      <c r="AN28" s="288"/>
      <c r="AO28" s="288"/>
      <c r="AP28" s="36"/>
      <c r="AQ28" s="36"/>
      <c r="AR28" s="37"/>
      <c r="BE28" s="318"/>
    </row>
    <row r="29" spans="2:57" s="1" customFormat="1" ht="25.9" customHeight="1">
      <c r="B29" s="35"/>
      <c r="C29" s="36"/>
      <c r="D29" s="38" t="s">
        <v>42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90">
        <f>ROUND(AK26+AK27,2)</f>
        <v>0</v>
      </c>
      <c r="AL29" s="291"/>
      <c r="AM29" s="291"/>
      <c r="AN29" s="291"/>
      <c r="AO29" s="291"/>
      <c r="AP29" s="36"/>
      <c r="AQ29" s="36"/>
      <c r="AR29" s="37"/>
      <c r="BE29" s="318"/>
    </row>
    <row r="30" spans="2:57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BE30" s="318"/>
    </row>
    <row r="31" spans="2:57" s="1" customFormat="1" ht="12.7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29" t="s">
        <v>43</v>
      </c>
      <c r="M31" s="329"/>
      <c r="N31" s="329"/>
      <c r="O31" s="329"/>
      <c r="P31" s="329"/>
      <c r="Q31" s="36"/>
      <c r="R31" s="36"/>
      <c r="S31" s="36"/>
      <c r="T31" s="36"/>
      <c r="U31" s="36"/>
      <c r="V31" s="36"/>
      <c r="W31" s="329" t="s">
        <v>44</v>
      </c>
      <c r="X31" s="329"/>
      <c r="Y31" s="329"/>
      <c r="Z31" s="329"/>
      <c r="AA31" s="329"/>
      <c r="AB31" s="329"/>
      <c r="AC31" s="329"/>
      <c r="AD31" s="329"/>
      <c r="AE31" s="329"/>
      <c r="AF31" s="36"/>
      <c r="AG31" s="36"/>
      <c r="AH31" s="36"/>
      <c r="AI31" s="36"/>
      <c r="AJ31" s="36"/>
      <c r="AK31" s="329" t="s">
        <v>45</v>
      </c>
      <c r="AL31" s="329"/>
      <c r="AM31" s="329"/>
      <c r="AN31" s="329"/>
      <c r="AO31" s="329"/>
      <c r="AP31" s="36"/>
      <c r="AQ31" s="36"/>
      <c r="AR31" s="37"/>
      <c r="BE31" s="318"/>
    </row>
    <row r="32" spans="2:57" s="2" customFormat="1" ht="14.45" customHeight="1">
      <c r="B32" s="40"/>
      <c r="C32" s="41"/>
      <c r="D32" s="29" t="s">
        <v>46</v>
      </c>
      <c r="E32" s="41"/>
      <c r="F32" s="29" t="s">
        <v>47</v>
      </c>
      <c r="G32" s="41"/>
      <c r="H32" s="41"/>
      <c r="I32" s="41"/>
      <c r="J32" s="41"/>
      <c r="K32" s="41"/>
      <c r="L32" s="301">
        <v>0.21</v>
      </c>
      <c r="M32" s="287"/>
      <c r="N32" s="287"/>
      <c r="O32" s="287"/>
      <c r="P32" s="287"/>
      <c r="Q32" s="41"/>
      <c r="R32" s="41"/>
      <c r="S32" s="41"/>
      <c r="T32" s="41"/>
      <c r="U32" s="41"/>
      <c r="V32" s="41"/>
      <c r="W32" s="286">
        <f>ROUND(AZ94+SUM(CD100:CD101),2)</f>
        <v>0</v>
      </c>
      <c r="X32" s="287"/>
      <c r="Y32" s="287"/>
      <c r="Z32" s="287"/>
      <c r="AA32" s="287"/>
      <c r="AB32" s="287"/>
      <c r="AC32" s="287"/>
      <c r="AD32" s="287"/>
      <c r="AE32" s="287"/>
      <c r="AF32" s="41"/>
      <c r="AG32" s="41"/>
      <c r="AH32" s="41"/>
      <c r="AI32" s="41"/>
      <c r="AJ32" s="41"/>
      <c r="AK32" s="286">
        <f>ROUND(AV94+SUM(BY100:BY101),2)</f>
        <v>0</v>
      </c>
      <c r="AL32" s="287"/>
      <c r="AM32" s="287"/>
      <c r="AN32" s="287"/>
      <c r="AO32" s="287"/>
      <c r="AP32" s="41"/>
      <c r="AQ32" s="41"/>
      <c r="AR32" s="42"/>
      <c r="BE32" s="319"/>
    </row>
    <row r="33" spans="2:57" s="2" customFormat="1" ht="14.45" customHeight="1">
      <c r="B33" s="40"/>
      <c r="C33" s="41"/>
      <c r="D33" s="41"/>
      <c r="E33" s="41"/>
      <c r="F33" s="29" t="s">
        <v>48</v>
      </c>
      <c r="G33" s="41"/>
      <c r="H33" s="41"/>
      <c r="I33" s="41"/>
      <c r="J33" s="41"/>
      <c r="K33" s="41"/>
      <c r="L33" s="301">
        <v>0.15</v>
      </c>
      <c r="M33" s="287"/>
      <c r="N33" s="287"/>
      <c r="O33" s="287"/>
      <c r="P33" s="287"/>
      <c r="Q33" s="41"/>
      <c r="R33" s="41"/>
      <c r="S33" s="41"/>
      <c r="T33" s="41"/>
      <c r="U33" s="41"/>
      <c r="V33" s="41"/>
      <c r="W33" s="286">
        <f>ROUND(BA94+SUM(CE100:CE101),2)</f>
        <v>0</v>
      </c>
      <c r="X33" s="287"/>
      <c r="Y33" s="287"/>
      <c r="Z33" s="287"/>
      <c r="AA33" s="287"/>
      <c r="AB33" s="287"/>
      <c r="AC33" s="287"/>
      <c r="AD33" s="287"/>
      <c r="AE33" s="287"/>
      <c r="AF33" s="41"/>
      <c r="AG33" s="41"/>
      <c r="AH33" s="41"/>
      <c r="AI33" s="41"/>
      <c r="AJ33" s="41"/>
      <c r="AK33" s="286">
        <f>ROUND(AW94+SUM(BZ100:BZ101),2)</f>
        <v>0</v>
      </c>
      <c r="AL33" s="287"/>
      <c r="AM33" s="287"/>
      <c r="AN33" s="287"/>
      <c r="AO33" s="287"/>
      <c r="AP33" s="41"/>
      <c r="AQ33" s="41"/>
      <c r="AR33" s="42"/>
      <c r="BE33" s="319"/>
    </row>
    <row r="34" spans="2:57" s="2" customFormat="1" ht="14.45" customHeight="1" hidden="1">
      <c r="B34" s="40"/>
      <c r="C34" s="41"/>
      <c r="D34" s="41"/>
      <c r="E34" s="41"/>
      <c r="F34" s="29" t="s">
        <v>49</v>
      </c>
      <c r="G34" s="41"/>
      <c r="H34" s="41"/>
      <c r="I34" s="41"/>
      <c r="J34" s="41"/>
      <c r="K34" s="41"/>
      <c r="L34" s="301">
        <v>0.21</v>
      </c>
      <c r="M34" s="287"/>
      <c r="N34" s="287"/>
      <c r="O34" s="287"/>
      <c r="P34" s="287"/>
      <c r="Q34" s="41"/>
      <c r="R34" s="41"/>
      <c r="S34" s="41"/>
      <c r="T34" s="41"/>
      <c r="U34" s="41"/>
      <c r="V34" s="41"/>
      <c r="W34" s="286">
        <f>ROUND(BB94+SUM(CF100:CF101),2)</f>
        <v>0</v>
      </c>
      <c r="X34" s="287"/>
      <c r="Y34" s="287"/>
      <c r="Z34" s="287"/>
      <c r="AA34" s="287"/>
      <c r="AB34" s="287"/>
      <c r="AC34" s="287"/>
      <c r="AD34" s="287"/>
      <c r="AE34" s="287"/>
      <c r="AF34" s="41"/>
      <c r="AG34" s="41"/>
      <c r="AH34" s="41"/>
      <c r="AI34" s="41"/>
      <c r="AJ34" s="41"/>
      <c r="AK34" s="286">
        <v>0</v>
      </c>
      <c r="AL34" s="287"/>
      <c r="AM34" s="287"/>
      <c r="AN34" s="287"/>
      <c r="AO34" s="287"/>
      <c r="AP34" s="41"/>
      <c r="AQ34" s="41"/>
      <c r="AR34" s="42"/>
      <c r="BE34" s="319"/>
    </row>
    <row r="35" spans="2:44" s="2" customFormat="1" ht="14.45" customHeight="1" hidden="1">
      <c r="B35" s="40"/>
      <c r="C35" s="41"/>
      <c r="D35" s="41"/>
      <c r="E35" s="41"/>
      <c r="F35" s="29" t="s">
        <v>50</v>
      </c>
      <c r="G35" s="41"/>
      <c r="H35" s="41"/>
      <c r="I35" s="41"/>
      <c r="J35" s="41"/>
      <c r="K35" s="41"/>
      <c r="L35" s="301">
        <v>0.15</v>
      </c>
      <c r="M35" s="287"/>
      <c r="N35" s="287"/>
      <c r="O35" s="287"/>
      <c r="P35" s="287"/>
      <c r="Q35" s="41"/>
      <c r="R35" s="41"/>
      <c r="S35" s="41"/>
      <c r="T35" s="41"/>
      <c r="U35" s="41"/>
      <c r="V35" s="41"/>
      <c r="W35" s="286">
        <f>ROUND(BC94+SUM(CG100:CG101),2)</f>
        <v>0</v>
      </c>
      <c r="X35" s="287"/>
      <c r="Y35" s="287"/>
      <c r="Z35" s="287"/>
      <c r="AA35" s="287"/>
      <c r="AB35" s="287"/>
      <c r="AC35" s="287"/>
      <c r="AD35" s="287"/>
      <c r="AE35" s="287"/>
      <c r="AF35" s="41"/>
      <c r="AG35" s="41"/>
      <c r="AH35" s="41"/>
      <c r="AI35" s="41"/>
      <c r="AJ35" s="41"/>
      <c r="AK35" s="286">
        <v>0</v>
      </c>
      <c r="AL35" s="287"/>
      <c r="AM35" s="287"/>
      <c r="AN35" s="287"/>
      <c r="AO35" s="287"/>
      <c r="AP35" s="41"/>
      <c r="AQ35" s="41"/>
      <c r="AR35" s="42"/>
    </row>
    <row r="36" spans="2:44" s="2" customFormat="1" ht="14.45" customHeight="1" hidden="1">
      <c r="B36" s="40"/>
      <c r="C36" s="41"/>
      <c r="D36" s="41"/>
      <c r="E36" s="41"/>
      <c r="F36" s="29" t="s">
        <v>51</v>
      </c>
      <c r="G36" s="41"/>
      <c r="H36" s="41"/>
      <c r="I36" s="41"/>
      <c r="J36" s="41"/>
      <c r="K36" s="41"/>
      <c r="L36" s="301">
        <v>0</v>
      </c>
      <c r="M36" s="287"/>
      <c r="N36" s="287"/>
      <c r="O36" s="287"/>
      <c r="P36" s="287"/>
      <c r="Q36" s="41"/>
      <c r="R36" s="41"/>
      <c r="S36" s="41"/>
      <c r="T36" s="41"/>
      <c r="U36" s="41"/>
      <c r="V36" s="41"/>
      <c r="W36" s="286">
        <f>ROUND(BD94+SUM(CH100:CH101),2)</f>
        <v>0</v>
      </c>
      <c r="X36" s="287"/>
      <c r="Y36" s="287"/>
      <c r="Z36" s="287"/>
      <c r="AA36" s="287"/>
      <c r="AB36" s="287"/>
      <c r="AC36" s="287"/>
      <c r="AD36" s="287"/>
      <c r="AE36" s="287"/>
      <c r="AF36" s="41"/>
      <c r="AG36" s="41"/>
      <c r="AH36" s="41"/>
      <c r="AI36" s="41"/>
      <c r="AJ36" s="41"/>
      <c r="AK36" s="286">
        <v>0</v>
      </c>
      <c r="AL36" s="287"/>
      <c r="AM36" s="287"/>
      <c r="AN36" s="287"/>
      <c r="AO36" s="287"/>
      <c r="AP36" s="41"/>
      <c r="AQ36" s="41"/>
      <c r="AR36" s="42"/>
    </row>
    <row r="37" spans="2:44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</row>
    <row r="38" spans="2:44" s="1" customFormat="1" ht="25.9" customHeight="1">
      <c r="B38" s="35"/>
      <c r="C38" s="43"/>
      <c r="D38" s="44" t="s">
        <v>52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 t="s">
        <v>53</v>
      </c>
      <c r="U38" s="45"/>
      <c r="V38" s="45"/>
      <c r="W38" s="45"/>
      <c r="X38" s="297" t="s">
        <v>54</v>
      </c>
      <c r="Y38" s="298"/>
      <c r="Z38" s="298"/>
      <c r="AA38" s="298"/>
      <c r="AB38" s="298"/>
      <c r="AC38" s="45"/>
      <c r="AD38" s="45"/>
      <c r="AE38" s="45"/>
      <c r="AF38" s="45"/>
      <c r="AG38" s="45"/>
      <c r="AH38" s="45"/>
      <c r="AI38" s="45"/>
      <c r="AJ38" s="45"/>
      <c r="AK38" s="299">
        <f>SUM(AK29:AK36)</f>
        <v>0</v>
      </c>
      <c r="AL38" s="298"/>
      <c r="AM38" s="298"/>
      <c r="AN38" s="298"/>
      <c r="AO38" s="300"/>
      <c r="AP38" s="43"/>
      <c r="AQ38" s="43"/>
      <c r="AR38" s="37"/>
    </row>
    <row r="39" spans="2:44" s="1" customFormat="1" ht="6.9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</row>
    <row r="40" spans="2:44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5"/>
      <c r="C49" s="36"/>
      <c r="D49" s="47" t="s">
        <v>55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56</v>
      </c>
      <c r="AI49" s="48"/>
      <c r="AJ49" s="48"/>
      <c r="AK49" s="48"/>
      <c r="AL49" s="48"/>
      <c r="AM49" s="48"/>
      <c r="AN49" s="48"/>
      <c r="AO49" s="48"/>
      <c r="AP49" s="36"/>
      <c r="AQ49" s="36"/>
      <c r="AR49" s="37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5"/>
      <c r="C60" s="36"/>
      <c r="D60" s="49" t="s">
        <v>57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9" t="s">
        <v>58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49" t="s">
        <v>57</v>
      </c>
      <c r="AI60" s="39"/>
      <c r="AJ60" s="39"/>
      <c r="AK60" s="39"/>
      <c r="AL60" s="39"/>
      <c r="AM60" s="49" t="s">
        <v>58</v>
      </c>
      <c r="AN60" s="39"/>
      <c r="AO60" s="39"/>
      <c r="AP60" s="36"/>
      <c r="AQ60" s="36"/>
      <c r="AR60" s="37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5"/>
      <c r="C64" s="36"/>
      <c r="D64" s="47" t="s">
        <v>59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7" t="s">
        <v>60</v>
      </c>
      <c r="AI64" s="48"/>
      <c r="AJ64" s="48"/>
      <c r="AK64" s="48"/>
      <c r="AL64" s="48"/>
      <c r="AM64" s="48"/>
      <c r="AN64" s="48"/>
      <c r="AO64" s="48"/>
      <c r="AP64" s="36"/>
      <c r="AQ64" s="36"/>
      <c r="AR64" s="37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5"/>
      <c r="C75" s="36"/>
      <c r="D75" s="49" t="s">
        <v>57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49" t="s">
        <v>58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9" t="s">
        <v>57</v>
      </c>
      <c r="AI75" s="39"/>
      <c r="AJ75" s="39"/>
      <c r="AK75" s="39"/>
      <c r="AL75" s="39"/>
      <c r="AM75" s="49" t="s">
        <v>58</v>
      </c>
      <c r="AN75" s="39"/>
      <c r="AO75" s="39"/>
      <c r="AP75" s="36"/>
      <c r="AQ75" s="36"/>
      <c r="AR75" s="37"/>
    </row>
    <row r="76" spans="2:44" s="1" customFormat="1" ht="12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</row>
    <row r="77" spans="2:44" s="1" customFormat="1" ht="6.95" customHeight="1"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7"/>
    </row>
    <row r="81" spans="2:44" s="1" customFormat="1" ht="6.95" customHeight="1"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7"/>
    </row>
    <row r="82" spans="2:44" s="1" customFormat="1" ht="24.95" customHeight="1">
      <c r="B82" s="35"/>
      <c r="C82" s="23" t="s">
        <v>61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</row>
    <row r="83" spans="2:44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</row>
    <row r="84" spans="2:44" s="3" customFormat="1" ht="12" customHeight="1">
      <c r="B84" s="54"/>
      <c r="C84" s="29" t="s">
        <v>13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0419-01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2:44" s="4" customFormat="1" ht="36.95" customHeight="1">
      <c r="B85" s="57"/>
      <c r="C85" s="58" t="s">
        <v>15</v>
      </c>
      <c r="D85" s="59"/>
      <c r="E85" s="59"/>
      <c r="F85" s="59"/>
      <c r="G85" s="59"/>
      <c r="H85" s="59"/>
      <c r="I85" s="59"/>
      <c r="J85" s="59"/>
      <c r="K85" s="59"/>
      <c r="L85" s="294" t="str">
        <f>K6</f>
        <v>ZŠ Jana Wericha - rekonstrukce kanalizace - II.</v>
      </c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59"/>
      <c r="AQ85" s="59"/>
      <c r="AR85" s="60"/>
    </row>
    <row r="86" spans="2:44" s="1" customFormat="1" ht="6.9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</row>
    <row r="87" spans="2:44" s="1" customFormat="1" ht="12" customHeight="1"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1" t="str">
        <f>IF(K8="","",K8)</f>
        <v>Praha 6 - Řepy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21</v>
      </c>
      <c r="AJ87" s="36"/>
      <c r="AK87" s="36"/>
      <c r="AL87" s="36"/>
      <c r="AM87" s="296" t="str">
        <f>IF(AN8="","",AN8)</f>
        <v>3. 4. 2019</v>
      </c>
      <c r="AN87" s="296"/>
      <c r="AO87" s="36"/>
      <c r="AP87" s="36"/>
      <c r="AQ87" s="36"/>
      <c r="AR87" s="37"/>
    </row>
    <row r="88" spans="2:44" s="1" customFormat="1" ht="6.9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</row>
    <row r="89" spans="2:56" s="1" customFormat="1" ht="15.2" customHeight="1"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5" t="str">
        <f>IF(E11="","",E11)</f>
        <v>Městská část Praha 17, Žalanského 291/12b, Praha 6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31</v>
      </c>
      <c r="AJ89" s="36"/>
      <c r="AK89" s="36"/>
      <c r="AL89" s="36"/>
      <c r="AM89" s="292" t="str">
        <f>IF(E17="","",E17)</f>
        <v>AQUECON a.s.</v>
      </c>
      <c r="AN89" s="293"/>
      <c r="AO89" s="293"/>
      <c r="AP89" s="293"/>
      <c r="AQ89" s="36"/>
      <c r="AR89" s="37"/>
      <c r="AS89" s="330" t="s">
        <v>62</v>
      </c>
      <c r="AT89" s="331"/>
      <c r="AU89" s="63"/>
      <c r="AV89" s="63"/>
      <c r="AW89" s="63"/>
      <c r="AX89" s="63"/>
      <c r="AY89" s="63"/>
      <c r="AZ89" s="63"/>
      <c r="BA89" s="63"/>
      <c r="BB89" s="63"/>
      <c r="BC89" s="63"/>
      <c r="BD89" s="64"/>
    </row>
    <row r="90" spans="2:56" s="1" customFormat="1" ht="27.95" customHeight="1">
      <c r="B90" s="35"/>
      <c r="C90" s="29" t="s">
        <v>29</v>
      </c>
      <c r="D90" s="36"/>
      <c r="E90" s="36"/>
      <c r="F90" s="36"/>
      <c r="G90" s="36"/>
      <c r="H90" s="36"/>
      <c r="I90" s="36"/>
      <c r="J90" s="36"/>
      <c r="K90" s="36"/>
      <c r="L90" s="55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36</v>
      </c>
      <c r="AJ90" s="36"/>
      <c r="AK90" s="36"/>
      <c r="AL90" s="36"/>
      <c r="AM90" s="292" t="str">
        <f>IF(E20="","",E20)</f>
        <v>Jindřich  J u k l  tel.: 602558222</v>
      </c>
      <c r="AN90" s="293"/>
      <c r="AO90" s="293"/>
      <c r="AP90" s="293"/>
      <c r="AQ90" s="36"/>
      <c r="AR90" s="37"/>
      <c r="AS90" s="332"/>
      <c r="AT90" s="333"/>
      <c r="AU90" s="65"/>
      <c r="AV90" s="65"/>
      <c r="AW90" s="65"/>
      <c r="AX90" s="65"/>
      <c r="AY90" s="65"/>
      <c r="AZ90" s="65"/>
      <c r="BA90" s="65"/>
      <c r="BB90" s="65"/>
      <c r="BC90" s="65"/>
      <c r="BD90" s="66"/>
    </row>
    <row r="91" spans="2:56" s="1" customFormat="1" ht="10.9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334"/>
      <c r="AT91" s="335"/>
      <c r="AU91" s="67"/>
      <c r="AV91" s="67"/>
      <c r="AW91" s="67"/>
      <c r="AX91" s="67"/>
      <c r="AY91" s="67"/>
      <c r="AZ91" s="67"/>
      <c r="BA91" s="67"/>
      <c r="BB91" s="67"/>
      <c r="BC91" s="67"/>
      <c r="BD91" s="68"/>
    </row>
    <row r="92" spans="2:56" s="1" customFormat="1" ht="29.25" customHeight="1">
      <c r="B92" s="35"/>
      <c r="C92" s="307" t="s">
        <v>63</v>
      </c>
      <c r="D92" s="308"/>
      <c r="E92" s="308"/>
      <c r="F92" s="308"/>
      <c r="G92" s="308"/>
      <c r="H92" s="69"/>
      <c r="I92" s="309" t="s">
        <v>64</v>
      </c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21" t="s">
        <v>65</v>
      </c>
      <c r="AH92" s="308"/>
      <c r="AI92" s="308"/>
      <c r="AJ92" s="308"/>
      <c r="AK92" s="308"/>
      <c r="AL92" s="308"/>
      <c r="AM92" s="308"/>
      <c r="AN92" s="309" t="s">
        <v>66</v>
      </c>
      <c r="AO92" s="308"/>
      <c r="AP92" s="320"/>
      <c r="AQ92" s="70" t="s">
        <v>67</v>
      </c>
      <c r="AR92" s="37"/>
      <c r="AS92" s="71" t="s">
        <v>68</v>
      </c>
      <c r="AT92" s="72" t="s">
        <v>69</v>
      </c>
      <c r="AU92" s="72" t="s">
        <v>70</v>
      </c>
      <c r="AV92" s="72" t="s">
        <v>71</v>
      </c>
      <c r="AW92" s="72" t="s">
        <v>72</v>
      </c>
      <c r="AX92" s="72" t="s">
        <v>73</v>
      </c>
      <c r="AY92" s="72" t="s">
        <v>74</v>
      </c>
      <c r="AZ92" s="72" t="s">
        <v>75</v>
      </c>
      <c r="BA92" s="72" t="s">
        <v>76</v>
      </c>
      <c r="BB92" s="72" t="s">
        <v>77</v>
      </c>
      <c r="BC92" s="72" t="s">
        <v>78</v>
      </c>
      <c r="BD92" s="73" t="s">
        <v>79</v>
      </c>
    </row>
    <row r="93" spans="2:56" s="1" customFormat="1" ht="10.9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</row>
    <row r="94" spans="2:90" s="5" customFormat="1" ht="32.45" customHeight="1">
      <c r="B94" s="77"/>
      <c r="C94" s="78" t="s">
        <v>80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323">
        <f>ROUND(AG95+AG98,2)</f>
        <v>0</v>
      </c>
      <c r="AH94" s="323"/>
      <c r="AI94" s="323"/>
      <c r="AJ94" s="323"/>
      <c r="AK94" s="323"/>
      <c r="AL94" s="323"/>
      <c r="AM94" s="323"/>
      <c r="AN94" s="302">
        <f>AG94*1.21</f>
        <v>0</v>
      </c>
      <c r="AO94" s="302"/>
      <c r="AP94" s="302"/>
      <c r="AQ94" s="81" t="s">
        <v>1</v>
      </c>
      <c r="AR94" s="82"/>
      <c r="AS94" s="83">
        <f>ROUND(AS95+AS98,2)</f>
        <v>0</v>
      </c>
      <c r="AT94" s="84">
        <f>ROUND(SUM(AV94:AW94),2)</f>
        <v>0</v>
      </c>
      <c r="AU94" s="85">
        <f>ROUND(AU95+AU98,5)</f>
        <v>0</v>
      </c>
      <c r="AV94" s="84">
        <f>ROUND(AZ94*L32,2)</f>
        <v>0</v>
      </c>
      <c r="AW94" s="84">
        <f>ROUND(BA94*L33,2)</f>
        <v>0</v>
      </c>
      <c r="AX94" s="84">
        <f>ROUND(BB94*L32,2)</f>
        <v>0</v>
      </c>
      <c r="AY94" s="84">
        <f>ROUND(BC94*L33,2)</f>
        <v>0</v>
      </c>
      <c r="AZ94" s="84">
        <f>ROUND(AZ95+AZ98,2)</f>
        <v>0</v>
      </c>
      <c r="BA94" s="84">
        <f>ROUND(BA95+BA98,2)</f>
        <v>0</v>
      </c>
      <c r="BB94" s="84">
        <f>ROUND(BB95+BB98,2)</f>
        <v>0</v>
      </c>
      <c r="BC94" s="84">
        <f>ROUND(BC95+BC98,2)</f>
        <v>0</v>
      </c>
      <c r="BD94" s="86">
        <f>ROUND(BD95+BD98,2)</f>
        <v>0</v>
      </c>
      <c r="BS94" s="87" t="s">
        <v>81</v>
      </c>
      <c r="BT94" s="87" t="s">
        <v>82</v>
      </c>
      <c r="BU94" s="88" t="s">
        <v>83</v>
      </c>
      <c r="BV94" s="87" t="s">
        <v>84</v>
      </c>
      <c r="BW94" s="87" t="s">
        <v>5</v>
      </c>
      <c r="BX94" s="87" t="s">
        <v>85</v>
      </c>
      <c r="CL94" s="87" t="s">
        <v>1</v>
      </c>
    </row>
    <row r="95" spans="2:91" s="6" customFormat="1" ht="27" customHeight="1">
      <c r="B95" s="89"/>
      <c r="C95" s="90"/>
      <c r="D95" s="310" t="s">
        <v>86</v>
      </c>
      <c r="E95" s="310"/>
      <c r="F95" s="310"/>
      <c r="G95" s="310"/>
      <c r="H95" s="310"/>
      <c r="I95" s="91"/>
      <c r="J95" s="310" t="s">
        <v>87</v>
      </c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22">
        <f>ROUND(SUM(AG96:AG97),2)</f>
        <v>0</v>
      </c>
      <c r="AH95" s="315"/>
      <c r="AI95" s="315"/>
      <c r="AJ95" s="315"/>
      <c r="AK95" s="315"/>
      <c r="AL95" s="315"/>
      <c r="AM95" s="315"/>
      <c r="AN95" s="314">
        <f>AG95*1.21</f>
        <v>0</v>
      </c>
      <c r="AO95" s="315"/>
      <c r="AP95" s="315"/>
      <c r="AQ95" s="92" t="s">
        <v>88</v>
      </c>
      <c r="AR95" s="93"/>
      <c r="AS95" s="94">
        <f>ROUND(SUM(AS96:AS97),2)</f>
        <v>0</v>
      </c>
      <c r="AT95" s="95">
        <f>ROUND(SUM(AV95:AW95),2)</f>
        <v>0</v>
      </c>
      <c r="AU95" s="96">
        <f>ROUND(SUM(AU96:AU97),5)</f>
        <v>0</v>
      </c>
      <c r="AV95" s="95">
        <f>ROUND(AZ95*L32,2)</f>
        <v>0</v>
      </c>
      <c r="AW95" s="95">
        <f>ROUND(BA95*L33,2)</f>
        <v>0</v>
      </c>
      <c r="AX95" s="95">
        <f>ROUND(BB95*L32,2)</f>
        <v>0</v>
      </c>
      <c r="AY95" s="95">
        <f>ROUND(BC95*L33,2)</f>
        <v>0</v>
      </c>
      <c r="AZ95" s="95">
        <f>ROUND(SUM(AZ96:AZ97),2)</f>
        <v>0</v>
      </c>
      <c r="BA95" s="95">
        <f>ROUND(SUM(BA96:BA97),2)</f>
        <v>0</v>
      </c>
      <c r="BB95" s="95">
        <f>ROUND(SUM(BB96:BB97),2)</f>
        <v>0</v>
      </c>
      <c r="BC95" s="95">
        <f>ROUND(SUM(BC96:BC97),2)</f>
        <v>0</v>
      </c>
      <c r="BD95" s="97">
        <f>ROUND(SUM(BD96:BD97),2)</f>
        <v>0</v>
      </c>
      <c r="BS95" s="98" t="s">
        <v>81</v>
      </c>
      <c r="BT95" s="98" t="s">
        <v>89</v>
      </c>
      <c r="BU95" s="98" t="s">
        <v>83</v>
      </c>
      <c r="BV95" s="98" t="s">
        <v>84</v>
      </c>
      <c r="BW95" s="98" t="s">
        <v>90</v>
      </c>
      <c r="BX95" s="98" t="s">
        <v>5</v>
      </c>
      <c r="CL95" s="98" t="s">
        <v>1</v>
      </c>
      <c r="CM95" s="98" t="s">
        <v>91</v>
      </c>
    </row>
    <row r="96" spans="1:90" s="3" customFormat="1" ht="25.5" customHeight="1">
      <c r="A96" s="99" t="s">
        <v>92</v>
      </c>
      <c r="B96" s="54"/>
      <c r="C96" s="100"/>
      <c r="D96" s="100"/>
      <c r="E96" s="311" t="s">
        <v>93</v>
      </c>
      <c r="F96" s="311"/>
      <c r="G96" s="311"/>
      <c r="H96" s="311"/>
      <c r="I96" s="311"/>
      <c r="J96" s="100"/>
      <c r="K96" s="311" t="s">
        <v>94</v>
      </c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06">
        <f>'0419-01.1.1 - SO 01 Splaš...'!J98</f>
        <v>0</v>
      </c>
      <c r="AH96" s="313"/>
      <c r="AI96" s="313"/>
      <c r="AJ96" s="313"/>
      <c r="AK96" s="313"/>
      <c r="AL96" s="313"/>
      <c r="AM96" s="313"/>
      <c r="AN96" s="314">
        <f aca="true" t="shared" si="0" ref="AN96:AN98">AG96*1.21</f>
        <v>0</v>
      </c>
      <c r="AO96" s="315"/>
      <c r="AP96" s="315"/>
      <c r="AQ96" s="101" t="s">
        <v>95</v>
      </c>
      <c r="AR96" s="56"/>
      <c r="AS96" s="102">
        <v>0</v>
      </c>
      <c r="AT96" s="103">
        <f>ROUND(SUM(AV96:AW96),2)</f>
        <v>0</v>
      </c>
      <c r="AU96" s="104">
        <f>'0419-01.1.1 - SO 01 Splaš...'!P144</f>
        <v>0</v>
      </c>
      <c r="AV96" s="103">
        <f>'0419-01.1.1 - SO 01 Splaš...'!J37</f>
        <v>0</v>
      </c>
      <c r="AW96" s="103">
        <f>'0419-01.1.1 - SO 01 Splaš...'!J38</f>
        <v>0</v>
      </c>
      <c r="AX96" s="103">
        <f>'0419-01.1.1 - SO 01 Splaš...'!J39</f>
        <v>0</v>
      </c>
      <c r="AY96" s="103">
        <f>'0419-01.1.1 - SO 01 Splaš...'!J40</f>
        <v>0</v>
      </c>
      <c r="AZ96" s="103">
        <f>'0419-01.1.1 - SO 01 Splaš...'!F37</f>
        <v>0</v>
      </c>
      <c r="BA96" s="103">
        <f>'0419-01.1.1 - SO 01 Splaš...'!F38</f>
        <v>0</v>
      </c>
      <c r="BB96" s="103">
        <f>'0419-01.1.1 - SO 01 Splaš...'!F39</f>
        <v>0</v>
      </c>
      <c r="BC96" s="103">
        <f>'0419-01.1.1 - SO 01 Splaš...'!F40</f>
        <v>0</v>
      </c>
      <c r="BD96" s="105">
        <f>'0419-01.1.1 - SO 01 Splaš...'!F41</f>
        <v>0</v>
      </c>
      <c r="BT96" s="106" t="s">
        <v>91</v>
      </c>
      <c r="BV96" s="106" t="s">
        <v>84</v>
      </c>
      <c r="BW96" s="106" t="s">
        <v>96</v>
      </c>
      <c r="BX96" s="106" t="s">
        <v>90</v>
      </c>
      <c r="CL96" s="106" t="s">
        <v>1</v>
      </c>
    </row>
    <row r="97" spans="1:90" s="3" customFormat="1" ht="25.5" customHeight="1">
      <c r="A97" s="99" t="s">
        <v>92</v>
      </c>
      <c r="B97" s="54"/>
      <c r="C97" s="100"/>
      <c r="D97" s="100"/>
      <c r="E97" s="311" t="s">
        <v>97</v>
      </c>
      <c r="F97" s="311"/>
      <c r="G97" s="311"/>
      <c r="H97" s="311"/>
      <c r="I97" s="311"/>
      <c r="J97" s="100"/>
      <c r="K97" s="311" t="s">
        <v>98</v>
      </c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06">
        <f>'0419-01.1.2 - SO 02 Oprav...'!J98</f>
        <v>0</v>
      </c>
      <c r="AH97" s="313"/>
      <c r="AI97" s="313"/>
      <c r="AJ97" s="313"/>
      <c r="AK97" s="313"/>
      <c r="AL97" s="313"/>
      <c r="AM97" s="313"/>
      <c r="AN97" s="314">
        <f t="shared" si="0"/>
        <v>0</v>
      </c>
      <c r="AO97" s="315"/>
      <c r="AP97" s="315"/>
      <c r="AQ97" s="101" t="s">
        <v>95</v>
      </c>
      <c r="AR97" s="56"/>
      <c r="AS97" s="102">
        <v>0</v>
      </c>
      <c r="AT97" s="103">
        <f>ROUND(SUM(AV97:AW97),2)</f>
        <v>0</v>
      </c>
      <c r="AU97" s="104">
        <f>'0419-01.1.2 - SO 02 Oprav...'!P139</f>
        <v>0</v>
      </c>
      <c r="AV97" s="103">
        <f>'0419-01.1.2 - SO 02 Oprav...'!J37</f>
        <v>0</v>
      </c>
      <c r="AW97" s="103">
        <f>'0419-01.1.2 - SO 02 Oprav...'!J38</f>
        <v>0</v>
      </c>
      <c r="AX97" s="103">
        <f>'0419-01.1.2 - SO 02 Oprav...'!J39</f>
        <v>0</v>
      </c>
      <c r="AY97" s="103">
        <f>'0419-01.1.2 - SO 02 Oprav...'!J40</f>
        <v>0</v>
      </c>
      <c r="AZ97" s="103">
        <f>'0419-01.1.2 - SO 02 Oprav...'!F37</f>
        <v>0</v>
      </c>
      <c r="BA97" s="103">
        <f>'0419-01.1.2 - SO 02 Oprav...'!F38</f>
        <v>0</v>
      </c>
      <c r="BB97" s="103">
        <f>'0419-01.1.2 - SO 02 Oprav...'!F39</f>
        <v>0</v>
      </c>
      <c r="BC97" s="103">
        <f>'0419-01.1.2 - SO 02 Oprav...'!F40</f>
        <v>0</v>
      </c>
      <c r="BD97" s="105">
        <f>'0419-01.1.2 - SO 02 Oprav...'!F41</f>
        <v>0</v>
      </c>
      <c r="BT97" s="106" t="s">
        <v>91</v>
      </c>
      <c r="BV97" s="106" t="s">
        <v>84</v>
      </c>
      <c r="BW97" s="106" t="s">
        <v>99</v>
      </c>
      <c r="BX97" s="106" t="s">
        <v>90</v>
      </c>
      <c r="CL97" s="106" t="s">
        <v>1</v>
      </c>
    </row>
    <row r="98" spans="1:91" s="6" customFormat="1" ht="27" customHeight="1">
      <c r="A98" s="99" t="s">
        <v>92</v>
      </c>
      <c r="B98" s="89"/>
      <c r="C98" s="90"/>
      <c r="D98" s="310" t="s">
        <v>100</v>
      </c>
      <c r="E98" s="310"/>
      <c r="F98" s="310"/>
      <c r="G98" s="310"/>
      <c r="H98" s="310"/>
      <c r="I98" s="91"/>
      <c r="J98" s="310" t="s">
        <v>101</v>
      </c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4">
        <f>'0419-01.2 - Elektroinstalace'!J96</f>
        <v>0</v>
      </c>
      <c r="AH98" s="315"/>
      <c r="AI98" s="315"/>
      <c r="AJ98" s="315"/>
      <c r="AK98" s="315"/>
      <c r="AL98" s="315"/>
      <c r="AM98" s="315"/>
      <c r="AN98" s="314">
        <f t="shared" si="0"/>
        <v>0</v>
      </c>
      <c r="AO98" s="315"/>
      <c r="AP98" s="315"/>
      <c r="AQ98" s="92" t="s">
        <v>88</v>
      </c>
      <c r="AR98" s="93"/>
      <c r="AS98" s="107">
        <v>0</v>
      </c>
      <c r="AT98" s="108">
        <f>ROUND(SUM(AV98:AW98),2)</f>
        <v>0</v>
      </c>
      <c r="AU98" s="109">
        <f>'0419-01.2 - Elektroinstalace'!P130</f>
        <v>0</v>
      </c>
      <c r="AV98" s="108">
        <f>'0419-01.2 - Elektroinstalace'!J35</f>
        <v>0</v>
      </c>
      <c r="AW98" s="108">
        <f>'0419-01.2 - Elektroinstalace'!J36</f>
        <v>0</v>
      </c>
      <c r="AX98" s="108">
        <f>'0419-01.2 - Elektroinstalace'!J37</f>
        <v>0</v>
      </c>
      <c r="AY98" s="108">
        <f>'0419-01.2 - Elektroinstalace'!J38</f>
        <v>0</v>
      </c>
      <c r="AZ98" s="108">
        <f>'0419-01.2 - Elektroinstalace'!F35</f>
        <v>0</v>
      </c>
      <c r="BA98" s="108">
        <f>'0419-01.2 - Elektroinstalace'!F36</f>
        <v>0</v>
      </c>
      <c r="BB98" s="108">
        <f>'0419-01.2 - Elektroinstalace'!F37</f>
        <v>0</v>
      </c>
      <c r="BC98" s="108">
        <f>'0419-01.2 - Elektroinstalace'!F38</f>
        <v>0</v>
      </c>
      <c r="BD98" s="110">
        <f>'0419-01.2 - Elektroinstalace'!F39</f>
        <v>0</v>
      </c>
      <c r="BT98" s="98" t="s">
        <v>89</v>
      </c>
      <c r="BV98" s="98" t="s">
        <v>84</v>
      </c>
      <c r="BW98" s="98" t="s">
        <v>102</v>
      </c>
      <c r="BX98" s="98" t="s">
        <v>5</v>
      </c>
      <c r="CL98" s="98" t="s">
        <v>1</v>
      </c>
      <c r="CM98" s="98" t="s">
        <v>91</v>
      </c>
    </row>
    <row r="99" spans="2:44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0"/>
    </row>
    <row r="100" spans="2:48" s="1" customFormat="1" ht="30" customHeight="1">
      <c r="B100" s="35"/>
      <c r="C100" s="78" t="s">
        <v>103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02">
        <f>'0419-01.1.1 - SO 01 Splaš...'!J116+'0419-01.1.2 - SO 02 Oprav...'!J111+'0419-01.2 - Elektroinstalace'!J104</f>
        <v>0</v>
      </c>
      <c r="AH100" s="302"/>
      <c r="AI100" s="302"/>
      <c r="AJ100" s="302"/>
      <c r="AK100" s="302"/>
      <c r="AL100" s="302"/>
      <c r="AM100" s="302"/>
      <c r="AN100" s="302">
        <f>AG100*1.21</f>
        <v>0</v>
      </c>
      <c r="AO100" s="302"/>
      <c r="AP100" s="302"/>
      <c r="AQ100" s="111"/>
      <c r="AR100" s="37"/>
      <c r="AS100" s="71" t="s">
        <v>104</v>
      </c>
      <c r="AT100" s="72" t="s">
        <v>105</v>
      </c>
      <c r="AU100" s="72" t="s">
        <v>46</v>
      </c>
      <c r="AV100" s="73" t="s">
        <v>69</v>
      </c>
    </row>
    <row r="101" spans="2:89" s="1" customFormat="1" ht="19.9" customHeight="1">
      <c r="B101" s="35"/>
      <c r="C101" s="36"/>
      <c r="D101" s="312" t="s">
        <v>1066</v>
      </c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6"/>
      <c r="AD101" s="36"/>
      <c r="AE101" s="36"/>
      <c r="AF101" s="36"/>
      <c r="AG101" s="304">
        <f>(AG100+AG94)/100*10</f>
        <v>0</v>
      </c>
      <c r="AH101" s="305"/>
      <c r="AI101" s="305"/>
      <c r="AJ101" s="305"/>
      <c r="AK101" s="305"/>
      <c r="AL101" s="305"/>
      <c r="AM101" s="305"/>
      <c r="AN101" s="306">
        <f>AG101*1.21</f>
        <v>0</v>
      </c>
      <c r="AO101" s="306"/>
      <c r="AP101" s="306"/>
      <c r="AQ101" s="36"/>
      <c r="AR101" s="37"/>
      <c r="AS101" s="113">
        <v>0.1</v>
      </c>
      <c r="AT101" s="114" t="s">
        <v>107</v>
      </c>
      <c r="AU101" s="114" t="s">
        <v>47</v>
      </c>
      <c r="AV101" s="105">
        <f>ROUND(IF(AU101="základní",AG101*L32,IF(AU101="snížená",AG101*L33,0)),2)</f>
        <v>0</v>
      </c>
      <c r="BV101" s="17" t="s">
        <v>108</v>
      </c>
      <c r="BY101" s="115">
        <f>IF(AU101="základní",AV101,0)</f>
        <v>0</v>
      </c>
      <c r="BZ101" s="115">
        <f>IF(AU101="snížená",AV101,0)</f>
        <v>0</v>
      </c>
      <c r="CA101" s="115">
        <v>0</v>
      </c>
      <c r="CB101" s="115">
        <v>0</v>
      </c>
      <c r="CC101" s="115">
        <v>0</v>
      </c>
      <c r="CD101" s="115">
        <f>IF(AU101="základní",AG101,0)</f>
        <v>0</v>
      </c>
      <c r="CE101" s="115">
        <f>IF(AU101="snížená",AG101,0)</f>
        <v>0</v>
      </c>
      <c r="CF101" s="115">
        <f>IF(AU101="zákl. přenesená",AG101,0)</f>
        <v>0</v>
      </c>
      <c r="CG101" s="115">
        <f>IF(AU101="sníž. přenesená",AG101,0)</f>
        <v>0</v>
      </c>
      <c r="CH101" s="115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>x</v>
      </c>
    </row>
    <row r="102" spans="2:44" s="1" customFormat="1" ht="10.9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7"/>
    </row>
    <row r="103" spans="2:44" s="1" customFormat="1" ht="30" customHeight="1">
      <c r="B103" s="35"/>
      <c r="C103" s="116" t="s">
        <v>109</v>
      </c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303">
        <f>ROUND(AG94+AG100+AG101,2)</f>
        <v>0</v>
      </c>
      <c r="AH103" s="303"/>
      <c r="AI103" s="303"/>
      <c r="AJ103" s="303"/>
      <c r="AK103" s="303"/>
      <c r="AL103" s="303"/>
      <c r="AM103" s="303"/>
      <c r="AN103" s="303">
        <f>ROUND(AN94+AN100+AN101,2)</f>
        <v>0</v>
      </c>
      <c r="AO103" s="303"/>
      <c r="AP103" s="303"/>
      <c r="AQ103" s="117"/>
      <c r="AR103" s="37"/>
    </row>
    <row r="104" spans="2:44" s="1" customFormat="1" ht="6.95" customHeight="1"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37"/>
    </row>
  </sheetData>
  <sheetProtection formatColumns="0" formatRows="0"/>
  <mergeCells count="64">
    <mergeCell ref="AR2:BE2"/>
    <mergeCell ref="BE5:BE34"/>
    <mergeCell ref="AN92:AP92"/>
    <mergeCell ref="AG92:AM92"/>
    <mergeCell ref="AN95:AP95"/>
    <mergeCell ref="AG95:AM95"/>
    <mergeCell ref="AG94:AM94"/>
    <mergeCell ref="AN94:AP94"/>
    <mergeCell ref="K5:AO5"/>
    <mergeCell ref="K6:AO6"/>
    <mergeCell ref="E14:AJ14"/>
    <mergeCell ref="E23:AN23"/>
    <mergeCell ref="L31:P31"/>
    <mergeCell ref="W31:AE31"/>
    <mergeCell ref="AK31:AO31"/>
    <mergeCell ref="AS89:AT91"/>
    <mergeCell ref="AN96:AP96"/>
    <mergeCell ref="AG96:AM96"/>
    <mergeCell ref="AN97:AP97"/>
    <mergeCell ref="AG97:AM97"/>
    <mergeCell ref="AN98:AP98"/>
    <mergeCell ref="AG98:AM98"/>
    <mergeCell ref="E97:I97"/>
    <mergeCell ref="K97:AF97"/>
    <mergeCell ref="D98:H98"/>
    <mergeCell ref="J98:AF98"/>
    <mergeCell ref="D101:AB101"/>
    <mergeCell ref="C92:G92"/>
    <mergeCell ref="I92:AF92"/>
    <mergeCell ref="D95:H95"/>
    <mergeCell ref="J95:AF95"/>
    <mergeCell ref="E96:I96"/>
    <mergeCell ref="K96:AF96"/>
    <mergeCell ref="AG100:AM100"/>
    <mergeCell ref="AN100:AP100"/>
    <mergeCell ref="AG103:AM103"/>
    <mergeCell ref="AN103:AP103"/>
    <mergeCell ref="AG101:AM101"/>
    <mergeCell ref="AN101:AP101"/>
    <mergeCell ref="L32:P32"/>
    <mergeCell ref="L33:P33"/>
    <mergeCell ref="L34:P34"/>
    <mergeCell ref="L35:P35"/>
    <mergeCell ref="L36:P36"/>
    <mergeCell ref="AM90:AP90"/>
    <mergeCell ref="L85:AO85"/>
    <mergeCell ref="AM87:AN87"/>
    <mergeCell ref="AM89:AP89"/>
    <mergeCell ref="X38:AB38"/>
    <mergeCell ref="AK38:AO38"/>
    <mergeCell ref="W33:AE33"/>
    <mergeCell ref="AK26:AO26"/>
    <mergeCell ref="AK27:AO27"/>
    <mergeCell ref="AK29:AO29"/>
    <mergeCell ref="W32:AE32"/>
    <mergeCell ref="AK32:AO32"/>
    <mergeCell ref="AK33:AO33"/>
    <mergeCell ref="AK28:AO28"/>
    <mergeCell ref="W34:AE34"/>
    <mergeCell ref="AK34:AO34"/>
    <mergeCell ref="W35:AE35"/>
    <mergeCell ref="AK35:AO35"/>
    <mergeCell ref="W36:AE36"/>
    <mergeCell ref="AK36:AO36"/>
  </mergeCells>
  <dataValidations count="2" disablePrompts="1">
    <dataValidation type="list" allowBlank="1" showInputMessage="1" showErrorMessage="1" error="Povoleny jsou hodnoty základní, snížená, zákl. přenesená, sníž. přenesená, nulová." sqref="AU100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1">
      <formula1>"stavební čast, technologická čast, investiční čast"</formula1>
    </dataValidation>
  </dataValidations>
  <hyperlinks>
    <hyperlink ref="A96" location="'0419-01.1.1 - SO 01 Splaš...'!C2" display="/"/>
    <hyperlink ref="A97" location="'0419-01.1.2 - SO 02 Oprav...'!C2" display="/"/>
    <hyperlink ref="A98" location="'0419-01.2 - Elektroinstalace'!C2" display="/"/>
  </hyperlinks>
  <printOptions/>
  <pageMargins left="0.39375" right="0.39375" top="0.39375" bottom="0.39375" header="0" footer="0"/>
  <pageSetup blackAndWhite="1" fitToHeight="100" horizontalDpi="600" verticalDpi="600" orientation="portrait" paperSize="9" scale="62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M399"/>
  <sheetViews>
    <sheetView showGridLines="0" view="pageBreakPreview" zoomScale="60" workbookViewId="0" topLeftCell="A75">
      <selection activeCell="I151" sqref="I15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1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7" t="s">
        <v>96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20"/>
      <c r="AT3" s="17" t="s">
        <v>91</v>
      </c>
    </row>
    <row r="4" spans="2:46" ht="24.95" customHeight="1">
      <c r="B4" s="20"/>
      <c r="D4" s="123" t="s">
        <v>110</v>
      </c>
      <c r="L4" s="20"/>
      <c r="M4" s="1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5" t="s">
        <v>15</v>
      </c>
      <c r="L6" s="20"/>
    </row>
    <row r="7" spans="2:12" ht="16.5" customHeight="1">
      <c r="B7" s="20"/>
      <c r="E7" s="342" t="str">
        <f>'Rekapitulace zakázky'!K6</f>
        <v>ZŠ Jana Wericha - rekonstrukce kanalizace - II.</v>
      </c>
      <c r="F7" s="343"/>
      <c r="G7" s="343"/>
      <c r="H7" s="343"/>
      <c r="L7" s="20"/>
    </row>
    <row r="8" spans="2:12" ht="12" customHeight="1">
      <c r="B8" s="20"/>
      <c r="D8" s="125" t="s">
        <v>111</v>
      </c>
      <c r="L8" s="20"/>
    </row>
    <row r="9" spans="2:12" s="1" customFormat="1" ht="16.5" customHeight="1">
      <c r="B9" s="37"/>
      <c r="E9" s="342" t="s">
        <v>112</v>
      </c>
      <c r="F9" s="344"/>
      <c r="G9" s="344"/>
      <c r="H9" s="344"/>
      <c r="I9" s="126"/>
      <c r="L9" s="37"/>
    </row>
    <row r="10" spans="2:12" s="1" customFormat="1" ht="12" customHeight="1">
      <c r="B10" s="37"/>
      <c r="D10" s="125" t="s">
        <v>113</v>
      </c>
      <c r="I10" s="126"/>
      <c r="L10" s="37"/>
    </row>
    <row r="11" spans="2:12" s="1" customFormat="1" ht="36.95" customHeight="1">
      <c r="B11" s="37"/>
      <c r="E11" s="345" t="s">
        <v>114</v>
      </c>
      <c r="F11" s="344"/>
      <c r="G11" s="344"/>
      <c r="H11" s="344"/>
      <c r="I11" s="126"/>
      <c r="L11" s="37"/>
    </row>
    <row r="12" spans="2:12" s="1" customFormat="1" ht="12">
      <c r="B12" s="37"/>
      <c r="I12" s="126"/>
      <c r="L12" s="37"/>
    </row>
    <row r="13" spans="2:12" s="1" customFormat="1" ht="12" customHeight="1">
      <c r="B13" s="37"/>
      <c r="D13" s="125" t="s">
        <v>17</v>
      </c>
      <c r="F13" s="106" t="s">
        <v>1</v>
      </c>
      <c r="I13" s="127" t="s">
        <v>18</v>
      </c>
      <c r="J13" s="106" t="s">
        <v>1</v>
      </c>
      <c r="L13" s="37"/>
    </row>
    <row r="14" spans="2:12" s="1" customFormat="1" ht="12" customHeight="1">
      <c r="B14" s="37"/>
      <c r="D14" s="125" t="s">
        <v>19</v>
      </c>
      <c r="F14" s="106" t="s">
        <v>20</v>
      </c>
      <c r="I14" s="127" t="s">
        <v>21</v>
      </c>
      <c r="J14" s="128" t="str">
        <f>'Rekapitulace zakázky'!AN8</f>
        <v>3. 4. 2019</v>
      </c>
      <c r="L14" s="37"/>
    </row>
    <row r="15" spans="2:12" s="1" customFormat="1" ht="10.9" customHeight="1">
      <c r="B15" s="37"/>
      <c r="I15" s="126"/>
      <c r="L15" s="37"/>
    </row>
    <row r="16" spans="2:12" s="1" customFormat="1" ht="12" customHeight="1">
      <c r="B16" s="37"/>
      <c r="D16" s="125" t="s">
        <v>23</v>
      </c>
      <c r="I16" s="127" t="s">
        <v>24</v>
      </c>
      <c r="J16" s="106" t="s">
        <v>25</v>
      </c>
      <c r="L16" s="37"/>
    </row>
    <row r="17" spans="2:12" s="1" customFormat="1" ht="18" customHeight="1">
      <c r="B17" s="37"/>
      <c r="E17" s="106" t="s">
        <v>26</v>
      </c>
      <c r="I17" s="127" t="s">
        <v>27</v>
      </c>
      <c r="J17" s="106" t="s">
        <v>28</v>
      </c>
      <c r="L17" s="37"/>
    </row>
    <row r="18" spans="2:12" s="1" customFormat="1" ht="6.95" customHeight="1">
      <c r="B18" s="37"/>
      <c r="I18" s="126"/>
      <c r="L18" s="37"/>
    </row>
    <row r="19" spans="2:12" s="1" customFormat="1" ht="12" customHeight="1">
      <c r="B19" s="37"/>
      <c r="D19" s="125" t="s">
        <v>29</v>
      </c>
      <c r="I19" s="127" t="s">
        <v>24</v>
      </c>
      <c r="J19" s="30" t="str">
        <f>'Rekapitulace zakázky'!AN13</f>
        <v>Vyplň údaj</v>
      </c>
      <c r="L19" s="37"/>
    </row>
    <row r="20" spans="2:12" s="1" customFormat="1" ht="18" customHeight="1">
      <c r="B20" s="37"/>
      <c r="E20" s="346" t="str">
        <f>'Rekapitulace zakázky'!E14</f>
        <v>Vyplň údaj</v>
      </c>
      <c r="F20" s="347"/>
      <c r="G20" s="347"/>
      <c r="H20" s="347"/>
      <c r="I20" s="127" t="s">
        <v>27</v>
      </c>
      <c r="J20" s="30" t="str">
        <f>'Rekapitulace zakázky'!AN14</f>
        <v>Vyplň údaj</v>
      </c>
      <c r="L20" s="37"/>
    </row>
    <row r="21" spans="2:12" s="1" customFormat="1" ht="6.95" customHeight="1">
      <c r="B21" s="37"/>
      <c r="I21" s="126"/>
      <c r="L21" s="37"/>
    </row>
    <row r="22" spans="2:12" s="1" customFormat="1" ht="12" customHeight="1">
      <c r="B22" s="37"/>
      <c r="D22" s="125" t="s">
        <v>31</v>
      </c>
      <c r="I22" s="127" t="s">
        <v>24</v>
      </c>
      <c r="J22" s="106" t="s">
        <v>32</v>
      </c>
      <c r="L22" s="37"/>
    </row>
    <row r="23" spans="2:12" s="1" customFormat="1" ht="18" customHeight="1">
      <c r="B23" s="37"/>
      <c r="E23" s="106" t="s">
        <v>33</v>
      </c>
      <c r="I23" s="127" t="s">
        <v>27</v>
      </c>
      <c r="J23" s="106" t="s">
        <v>34</v>
      </c>
      <c r="L23" s="37"/>
    </row>
    <row r="24" spans="2:12" s="1" customFormat="1" ht="6.95" customHeight="1">
      <c r="B24" s="37"/>
      <c r="I24" s="126"/>
      <c r="L24" s="37"/>
    </row>
    <row r="25" spans="2:12" s="1" customFormat="1" ht="12" customHeight="1">
      <c r="B25" s="37"/>
      <c r="D25" s="125" t="s">
        <v>36</v>
      </c>
      <c r="I25" s="127" t="s">
        <v>24</v>
      </c>
      <c r="J25" s="106" t="s">
        <v>1</v>
      </c>
      <c r="L25" s="37"/>
    </row>
    <row r="26" spans="2:12" s="1" customFormat="1" ht="18" customHeight="1">
      <c r="B26" s="37"/>
      <c r="E26" s="106" t="s">
        <v>37</v>
      </c>
      <c r="I26" s="127" t="s">
        <v>27</v>
      </c>
      <c r="J26" s="106" t="s">
        <v>1</v>
      </c>
      <c r="L26" s="37"/>
    </row>
    <row r="27" spans="2:12" s="1" customFormat="1" ht="6.95" customHeight="1">
      <c r="B27" s="37"/>
      <c r="I27" s="126"/>
      <c r="L27" s="37"/>
    </row>
    <row r="28" spans="2:12" s="1" customFormat="1" ht="12" customHeight="1">
      <c r="B28" s="37"/>
      <c r="D28" s="125" t="s">
        <v>38</v>
      </c>
      <c r="I28" s="126"/>
      <c r="L28" s="37"/>
    </row>
    <row r="29" spans="2:12" s="7" customFormat="1" ht="25.5" customHeight="1">
      <c r="B29" s="129"/>
      <c r="E29" s="341" t="s">
        <v>39</v>
      </c>
      <c r="F29" s="341"/>
      <c r="G29" s="341"/>
      <c r="H29" s="341"/>
      <c r="I29" s="130"/>
      <c r="L29" s="129"/>
    </row>
    <row r="30" spans="2:12" s="1" customFormat="1" ht="6.95" customHeight="1">
      <c r="B30" s="37"/>
      <c r="I30" s="126"/>
      <c r="L30" s="37"/>
    </row>
    <row r="31" spans="2:12" s="1" customFormat="1" ht="6.95" customHeight="1">
      <c r="B31" s="37"/>
      <c r="D31" s="63"/>
      <c r="E31" s="63"/>
      <c r="F31" s="63"/>
      <c r="G31" s="63"/>
      <c r="H31" s="63"/>
      <c r="I31" s="131"/>
      <c r="J31" s="63"/>
      <c r="K31" s="63"/>
      <c r="L31" s="37"/>
    </row>
    <row r="32" spans="2:12" s="1" customFormat="1" ht="14.45" customHeight="1">
      <c r="B32" s="37"/>
      <c r="D32" s="106" t="s">
        <v>115</v>
      </c>
      <c r="I32" s="126"/>
      <c r="J32" s="132">
        <f>J98</f>
        <v>0</v>
      </c>
      <c r="L32" s="37"/>
    </row>
    <row r="33" spans="2:12" s="1" customFormat="1" ht="14.45" customHeight="1">
      <c r="B33" s="37"/>
      <c r="D33" s="133" t="s">
        <v>106</v>
      </c>
      <c r="I33" s="126"/>
      <c r="J33" s="132">
        <f>J116</f>
        <v>0</v>
      </c>
      <c r="L33" s="37"/>
    </row>
    <row r="34" spans="2:12" s="1" customFormat="1" ht="25.35" customHeight="1">
      <c r="B34" s="37"/>
      <c r="D34" s="134" t="s">
        <v>42</v>
      </c>
      <c r="I34" s="126"/>
      <c r="J34" s="135">
        <f>ROUND(J32+J33,2)</f>
        <v>0</v>
      </c>
      <c r="L34" s="37"/>
    </row>
    <row r="35" spans="2:12" s="1" customFormat="1" ht="6.95" customHeight="1">
      <c r="B35" s="37"/>
      <c r="D35" s="63"/>
      <c r="E35" s="63"/>
      <c r="F35" s="63"/>
      <c r="G35" s="63"/>
      <c r="H35" s="63"/>
      <c r="I35" s="131"/>
      <c r="J35" s="63"/>
      <c r="K35" s="63"/>
      <c r="L35" s="37"/>
    </row>
    <row r="36" spans="2:12" s="1" customFormat="1" ht="14.45" customHeight="1">
      <c r="B36" s="37"/>
      <c r="F36" s="136" t="s">
        <v>44</v>
      </c>
      <c r="I36" s="137" t="s">
        <v>43</v>
      </c>
      <c r="J36" s="136" t="s">
        <v>45</v>
      </c>
      <c r="L36" s="37"/>
    </row>
    <row r="37" spans="2:12" s="1" customFormat="1" ht="14.45" customHeight="1">
      <c r="B37" s="37"/>
      <c r="D37" s="138" t="s">
        <v>46</v>
      </c>
      <c r="E37" s="125" t="s">
        <v>47</v>
      </c>
      <c r="F37" s="139">
        <f>ROUND((SUM(BE116:BE122)+SUM(BE144:BE398)),2)</f>
        <v>0</v>
      </c>
      <c r="I37" s="140">
        <v>0.21</v>
      </c>
      <c r="J37" s="139">
        <f>ROUND(((SUM(BE116:BE122)+SUM(BE144:BE398))*I37),2)</f>
        <v>0</v>
      </c>
      <c r="L37" s="37"/>
    </row>
    <row r="38" spans="2:12" s="1" customFormat="1" ht="14.45" customHeight="1">
      <c r="B38" s="37"/>
      <c r="E38" s="125" t="s">
        <v>48</v>
      </c>
      <c r="F38" s="139">
        <f>ROUND((SUM(BF116:BF122)+SUM(BF144:BF398)),2)</f>
        <v>0</v>
      </c>
      <c r="I38" s="140">
        <v>0.15</v>
      </c>
      <c r="J38" s="139">
        <f>ROUND(((SUM(BF116:BF122)+SUM(BF144:BF398))*I38),2)</f>
        <v>0</v>
      </c>
      <c r="L38" s="37"/>
    </row>
    <row r="39" spans="2:12" s="1" customFormat="1" ht="14.45" customHeight="1" hidden="1">
      <c r="B39" s="37"/>
      <c r="E39" s="125" t="s">
        <v>49</v>
      </c>
      <c r="F39" s="139">
        <f>ROUND((SUM(BG116:BG122)+SUM(BG144:BG398)),2)</f>
        <v>0</v>
      </c>
      <c r="I39" s="140">
        <v>0.21</v>
      </c>
      <c r="J39" s="139">
        <f>0</f>
        <v>0</v>
      </c>
      <c r="L39" s="37"/>
    </row>
    <row r="40" spans="2:12" s="1" customFormat="1" ht="14.45" customHeight="1" hidden="1">
      <c r="B40" s="37"/>
      <c r="E40" s="125" t="s">
        <v>50</v>
      </c>
      <c r="F40" s="139">
        <f>ROUND((SUM(BH116:BH122)+SUM(BH144:BH398)),2)</f>
        <v>0</v>
      </c>
      <c r="I40" s="140">
        <v>0.15</v>
      </c>
      <c r="J40" s="139">
        <f>0</f>
        <v>0</v>
      </c>
      <c r="L40" s="37"/>
    </row>
    <row r="41" spans="2:12" s="1" customFormat="1" ht="14.45" customHeight="1" hidden="1">
      <c r="B41" s="37"/>
      <c r="E41" s="125" t="s">
        <v>51</v>
      </c>
      <c r="F41" s="139">
        <f>ROUND((SUM(BI116:BI122)+SUM(BI144:BI398)),2)</f>
        <v>0</v>
      </c>
      <c r="I41" s="140">
        <v>0</v>
      </c>
      <c r="J41" s="139">
        <f>0</f>
        <v>0</v>
      </c>
      <c r="L41" s="37"/>
    </row>
    <row r="42" spans="2:12" s="1" customFormat="1" ht="6.95" customHeight="1">
      <c r="B42" s="37"/>
      <c r="I42" s="126"/>
      <c r="L42" s="37"/>
    </row>
    <row r="43" spans="2:12" s="1" customFormat="1" ht="25.35" customHeight="1">
      <c r="B43" s="37"/>
      <c r="C43" s="141"/>
      <c r="D43" s="142" t="s">
        <v>52</v>
      </c>
      <c r="E43" s="143"/>
      <c r="F43" s="143"/>
      <c r="G43" s="144" t="s">
        <v>53</v>
      </c>
      <c r="H43" s="145" t="s">
        <v>54</v>
      </c>
      <c r="I43" s="146"/>
      <c r="J43" s="147">
        <f>SUM(J34:J41)</f>
        <v>0</v>
      </c>
      <c r="K43" s="148"/>
      <c r="L43" s="37"/>
    </row>
    <row r="44" spans="2:12" s="1" customFormat="1" ht="14.45" customHeight="1">
      <c r="B44" s="37"/>
      <c r="I44" s="126"/>
      <c r="L44" s="37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49" t="s">
        <v>55</v>
      </c>
      <c r="E50" s="150"/>
      <c r="F50" s="150"/>
      <c r="G50" s="149" t="s">
        <v>56</v>
      </c>
      <c r="H50" s="150"/>
      <c r="I50" s="151"/>
      <c r="J50" s="150"/>
      <c r="K50" s="150"/>
      <c r="L50" s="37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7"/>
      <c r="D61" s="152" t="s">
        <v>57</v>
      </c>
      <c r="E61" s="153"/>
      <c r="F61" s="154" t="s">
        <v>58</v>
      </c>
      <c r="G61" s="152" t="s">
        <v>57</v>
      </c>
      <c r="H61" s="153"/>
      <c r="I61" s="155"/>
      <c r="J61" s="156" t="s">
        <v>58</v>
      </c>
      <c r="K61" s="153"/>
      <c r="L61" s="37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7"/>
      <c r="D65" s="149" t="s">
        <v>59</v>
      </c>
      <c r="E65" s="150"/>
      <c r="F65" s="150"/>
      <c r="G65" s="149" t="s">
        <v>60</v>
      </c>
      <c r="H65" s="150"/>
      <c r="I65" s="151"/>
      <c r="J65" s="150"/>
      <c r="K65" s="150"/>
      <c r="L65" s="37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7"/>
      <c r="D76" s="152" t="s">
        <v>57</v>
      </c>
      <c r="E76" s="153"/>
      <c r="F76" s="154" t="s">
        <v>58</v>
      </c>
      <c r="G76" s="152" t="s">
        <v>57</v>
      </c>
      <c r="H76" s="153"/>
      <c r="I76" s="155"/>
      <c r="J76" s="156" t="s">
        <v>58</v>
      </c>
      <c r="K76" s="153"/>
      <c r="L76" s="37"/>
    </row>
    <row r="77" spans="2:12" s="1" customFormat="1" ht="14.45" customHeight="1"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37"/>
    </row>
    <row r="81" spans="2:12" s="1" customFormat="1" ht="6.95" customHeight="1"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37"/>
    </row>
    <row r="82" spans="2:12" s="1" customFormat="1" ht="24.95" customHeight="1">
      <c r="B82" s="35"/>
      <c r="C82" s="23" t="s">
        <v>116</v>
      </c>
      <c r="D82" s="36"/>
      <c r="E82" s="36"/>
      <c r="F82" s="36"/>
      <c r="G82" s="36"/>
      <c r="H82" s="36"/>
      <c r="I82" s="126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26"/>
      <c r="J83" s="36"/>
      <c r="K83" s="36"/>
      <c r="L83" s="37"/>
    </row>
    <row r="84" spans="2:12" s="1" customFormat="1" ht="12" customHeight="1">
      <c r="B84" s="35"/>
      <c r="C84" s="29" t="s">
        <v>15</v>
      </c>
      <c r="D84" s="36"/>
      <c r="E84" s="36"/>
      <c r="F84" s="36"/>
      <c r="G84" s="36"/>
      <c r="H84" s="36"/>
      <c r="I84" s="126"/>
      <c r="J84" s="36"/>
      <c r="K84" s="36"/>
      <c r="L84" s="37"/>
    </row>
    <row r="85" spans="2:12" s="1" customFormat="1" ht="16.5" customHeight="1">
      <c r="B85" s="35"/>
      <c r="C85" s="36"/>
      <c r="D85" s="36"/>
      <c r="E85" s="337" t="str">
        <f>E7</f>
        <v>ZŠ Jana Wericha - rekonstrukce kanalizace - II.</v>
      </c>
      <c r="F85" s="338"/>
      <c r="G85" s="338"/>
      <c r="H85" s="338"/>
      <c r="I85" s="126"/>
      <c r="J85" s="36"/>
      <c r="K85" s="36"/>
      <c r="L85" s="37"/>
    </row>
    <row r="86" spans="2:12" ht="12" customHeight="1">
      <c r="B86" s="21"/>
      <c r="C86" s="29" t="s">
        <v>111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6.5" customHeight="1">
      <c r="B87" s="35"/>
      <c r="C87" s="36"/>
      <c r="D87" s="36"/>
      <c r="E87" s="337" t="s">
        <v>112</v>
      </c>
      <c r="F87" s="336"/>
      <c r="G87" s="336"/>
      <c r="H87" s="336"/>
      <c r="I87" s="126"/>
      <c r="J87" s="36"/>
      <c r="K87" s="36"/>
      <c r="L87" s="37"/>
    </row>
    <row r="88" spans="2:12" s="1" customFormat="1" ht="12" customHeight="1">
      <c r="B88" s="35"/>
      <c r="C88" s="29" t="s">
        <v>113</v>
      </c>
      <c r="D88" s="36"/>
      <c r="E88" s="36"/>
      <c r="F88" s="36"/>
      <c r="G88" s="36"/>
      <c r="H88" s="36"/>
      <c r="I88" s="126"/>
      <c r="J88" s="36"/>
      <c r="K88" s="36"/>
      <c r="L88" s="37"/>
    </row>
    <row r="89" spans="2:12" s="1" customFormat="1" ht="16.5" customHeight="1">
      <c r="B89" s="35"/>
      <c r="C89" s="36"/>
      <c r="D89" s="36"/>
      <c r="E89" s="294" t="str">
        <f>E11</f>
        <v>0419-01.1.1 - SO 01 Splašková tlaková kanalizace</v>
      </c>
      <c r="F89" s="336"/>
      <c r="G89" s="336"/>
      <c r="H89" s="336"/>
      <c r="I89" s="126"/>
      <c r="J89" s="36"/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26"/>
      <c r="J90" s="36"/>
      <c r="K90" s="36"/>
      <c r="L90" s="37"/>
    </row>
    <row r="91" spans="2:12" s="1" customFormat="1" ht="12" customHeight="1">
      <c r="B91" s="35"/>
      <c r="C91" s="29" t="s">
        <v>19</v>
      </c>
      <c r="D91" s="36"/>
      <c r="E91" s="36"/>
      <c r="F91" s="27" t="str">
        <f>F14</f>
        <v>Praha 6 - Řepy</v>
      </c>
      <c r="G91" s="36"/>
      <c r="H91" s="36"/>
      <c r="I91" s="127" t="s">
        <v>21</v>
      </c>
      <c r="J91" s="62" t="str">
        <f>IF(J14="","",J14)</f>
        <v>3. 4. 2019</v>
      </c>
      <c r="K91" s="36"/>
      <c r="L91" s="37"/>
    </row>
    <row r="92" spans="2:12" s="1" customFormat="1" ht="6.95" customHeight="1">
      <c r="B92" s="35"/>
      <c r="C92" s="36"/>
      <c r="D92" s="36"/>
      <c r="E92" s="36"/>
      <c r="F92" s="36"/>
      <c r="G92" s="36"/>
      <c r="H92" s="36"/>
      <c r="I92" s="126"/>
      <c r="J92" s="36"/>
      <c r="K92" s="36"/>
      <c r="L92" s="37"/>
    </row>
    <row r="93" spans="2:12" s="1" customFormat="1" ht="15.2" customHeight="1">
      <c r="B93" s="35"/>
      <c r="C93" s="29" t="s">
        <v>23</v>
      </c>
      <c r="D93" s="36"/>
      <c r="E93" s="36"/>
      <c r="F93" s="27" t="str">
        <f>E17</f>
        <v>Městská část Praha 17, Žalanského 291/12b, Praha 6</v>
      </c>
      <c r="G93" s="36"/>
      <c r="H93" s="36"/>
      <c r="I93" s="127" t="s">
        <v>31</v>
      </c>
      <c r="J93" s="32" t="str">
        <f>E23</f>
        <v>AQUECON a.s.</v>
      </c>
      <c r="K93" s="36"/>
      <c r="L93" s="37"/>
    </row>
    <row r="94" spans="2:12" s="1" customFormat="1" ht="27.95" customHeight="1"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127" t="s">
        <v>36</v>
      </c>
      <c r="J94" s="32" t="str">
        <f>E26</f>
        <v>Jindřich  J u k l  tel.: 602558222</v>
      </c>
      <c r="K94" s="36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26"/>
      <c r="J95" s="36"/>
      <c r="K95" s="36"/>
      <c r="L95" s="37"/>
    </row>
    <row r="96" spans="2:12" s="1" customFormat="1" ht="29.25" customHeight="1">
      <c r="B96" s="35"/>
      <c r="C96" s="163" t="s">
        <v>117</v>
      </c>
      <c r="D96" s="117"/>
      <c r="E96" s="117"/>
      <c r="F96" s="117"/>
      <c r="G96" s="117"/>
      <c r="H96" s="117"/>
      <c r="I96" s="164"/>
      <c r="J96" s="165" t="s">
        <v>118</v>
      </c>
      <c r="K96" s="117"/>
      <c r="L96" s="37"/>
    </row>
    <row r="97" spans="2:12" s="1" customFormat="1" ht="10.35" customHeight="1">
      <c r="B97" s="35"/>
      <c r="C97" s="36"/>
      <c r="D97" s="36"/>
      <c r="E97" s="36"/>
      <c r="F97" s="36"/>
      <c r="G97" s="36"/>
      <c r="H97" s="36"/>
      <c r="I97" s="126"/>
      <c r="J97" s="36"/>
      <c r="K97" s="36"/>
      <c r="L97" s="37"/>
    </row>
    <row r="98" spans="2:47" s="1" customFormat="1" ht="22.9" customHeight="1">
      <c r="B98" s="35"/>
      <c r="C98" s="166" t="s">
        <v>119</v>
      </c>
      <c r="D98" s="36"/>
      <c r="E98" s="36"/>
      <c r="F98" s="36"/>
      <c r="G98" s="36"/>
      <c r="H98" s="36"/>
      <c r="I98" s="126"/>
      <c r="J98" s="80">
        <f>J144</f>
        <v>0</v>
      </c>
      <c r="K98" s="36"/>
      <c r="L98" s="37"/>
      <c r="AU98" s="17" t="s">
        <v>120</v>
      </c>
    </row>
    <row r="99" spans="2:12" s="8" customFormat="1" ht="24.95" customHeight="1">
      <c r="B99" s="167"/>
      <c r="C99" s="168"/>
      <c r="D99" s="169" t="s">
        <v>121</v>
      </c>
      <c r="E99" s="170"/>
      <c r="F99" s="170"/>
      <c r="G99" s="170"/>
      <c r="H99" s="170"/>
      <c r="I99" s="171"/>
      <c r="J99" s="172">
        <f>J145</f>
        <v>0</v>
      </c>
      <c r="K99" s="168"/>
      <c r="L99" s="173"/>
    </row>
    <row r="100" spans="2:12" s="9" customFormat="1" ht="19.9" customHeight="1">
      <c r="B100" s="174"/>
      <c r="C100" s="100"/>
      <c r="D100" s="175" t="s">
        <v>122</v>
      </c>
      <c r="E100" s="176"/>
      <c r="F100" s="176"/>
      <c r="G100" s="176"/>
      <c r="H100" s="176"/>
      <c r="I100" s="177"/>
      <c r="J100" s="178">
        <f>J149</f>
        <v>0</v>
      </c>
      <c r="K100" s="100"/>
      <c r="L100" s="179"/>
    </row>
    <row r="101" spans="2:12" s="9" customFormat="1" ht="19.9" customHeight="1">
      <c r="B101" s="174"/>
      <c r="C101" s="100"/>
      <c r="D101" s="175" t="s">
        <v>123</v>
      </c>
      <c r="E101" s="176"/>
      <c r="F101" s="176"/>
      <c r="G101" s="176"/>
      <c r="H101" s="176"/>
      <c r="I101" s="177"/>
      <c r="J101" s="178">
        <f>J243</f>
        <v>0</v>
      </c>
      <c r="K101" s="100"/>
      <c r="L101" s="179"/>
    </row>
    <row r="102" spans="2:12" s="9" customFormat="1" ht="19.9" customHeight="1">
      <c r="B102" s="174"/>
      <c r="C102" s="100"/>
      <c r="D102" s="175" t="s">
        <v>124</v>
      </c>
      <c r="E102" s="176"/>
      <c r="F102" s="176"/>
      <c r="G102" s="176"/>
      <c r="H102" s="176"/>
      <c r="I102" s="177"/>
      <c r="J102" s="178">
        <f>J256</f>
        <v>0</v>
      </c>
      <c r="K102" s="100"/>
      <c r="L102" s="179"/>
    </row>
    <row r="103" spans="2:12" s="9" customFormat="1" ht="19.9" customHeight="1">
      <c r="B103" s="174"/>
      <c r="C103" s="100"/>
      <c r="D103" s="175" t="s">
        <v>125</v>
      </c>
      <c r="E103" s="176"/>
      <c r="F103" s="176"/>
      <c r="G103" s="176"/>
      <c r="H103" s="176"/>
      <c r="I103" s="177"/>
      <c r="J103" s="178">
        <f>J260</f>
        <v>0</v>
      </c>
      <c r="K103" s="100"/>
      <c r="L103" s="179"/>
    </row>
    <row r="104" spans="2:12" s="9" customFormat="1" ht="19.9" customHeight="1">
      <c r="B104" s="174"/>
      <c r="C104" s="100"/>
      <c r="D104" s="175" t="s">
        <v>126</v>
      </c>
      <c r="E104" s="176"/>
      <c r="F104" s="176"/>
      <c r="G104" s="176"/>
      <c r="H104" s="176"/>
      <c r="I104" s="177"/>
      <c r="J104" s="178">
        <f>J284</f>
        <v>0</v>
      </c>
      <c r="K104" s="100"/>
      <c r="L104" s="179"/>
    </row>
    <row r="105" spans="2:12" s="9" customFormat="1" ht="19.9" customHeight="1">
      <c r="B105" s="174"/>
      <c r="C105" s="100"/>
      <c r="D105" s="175" t="s">
        <v>127</v>
      </c>
      <c r="E105" s="176"/>
      <c r="F105" s="176"/>
      <c r="G105" s="176"/>
      <c r="H105" s="176"/>
      <c r="I105" s="177"/>
      <c r="J105" s="178">
        <f>J291</f>
        <v>0</v>
      </c>
      <c r="K105" s="100"/>
      <c r="L105" s="179"/>
    </row>
    <row r="106" spans="2:12" s="9" customFormat="1" ht="19.9" customHeight="1">
      <c r="B106" s="174"/>
      <c r="C106" s="100"/>
      <c r="D106" s="175" t="s">
        <v>128</v>
      </c>
      <c r="E106" s="176"/>
      <c r="F106" s="176"/>
      <c r="G106" s="176"/>
      <c r="H106" s="176"/>
      <c r="I106" s="177"/>
      <c r="J106" s="178">
        <f>J296</f>
        <v>0</v>
      </c>
      <c r="K106" s="100"/>
      <c r="L106" s="179"/>
    </row>
    <row r="107" spans="2:12" s="9" customFormat="1" ht="19.9" customHeight="1">
      <c r="B107" s="174"/>
      <c r="C107" s="100"/>
      <c r="D107" s="175" t="s">
        <v>129</v>
      </c>
      <c r="E107" s="176"/>
      <c r="F107" s="176"/>
      <c r="G107" s="176"/>
      <c r="H107" s="176"/>
      <c r="I107" s="177"/>
      <c r="J107" s="178">
        <f>J347</f>
        <v>0</v>
      </c>
      <c r="K107" s="100"/>
      <c r="L107" s="179"/>
    </row>
    <row r="108" spans="2:12" s="9" customFormat="1" ht="19.9" customHeight="1">
      <c r="B108" s="174"/>
      <c r="C108" s="100"/>
      <c r="D108" s="175" t="s">
        <v>130</v>
      </c>
      <c r="E108" s="176"/>
      <c r="F108" s="176"/>
      <c r="G108" s="176"/>
      <c r="H108" s="176"/>
      <c r="I108" s="177"/>
      <c r="J108" s="178">
        <f>J357</f>
        <v>0</v>
      </c>
      <c r="K108" s="100"/>
      <c r="L108" s="179"/>
    </row>
    <row r="109" spans="2:12" s="9" customFormat="1" ht="19.9" customHeight="1">
      <c r="B109" s="174"/>
      <c r="C109" s="100"/>
      <c r="D109" s="175" t="s">
        <v>131</v>
      </c>
      <c r="E109" s="176"/>
      <c r="F109" s="176"/>
      <c r="G109" s="176"/>
      <c r="H109" s="176"/>
      <c r="I109" s="177"/>
      <c r="J109" s="178">
        <f>J364</f>
        <v>0</v>
      </c>
      <c r="K109" s="100"/>
      <c r="L109" s="179"/>
    </row>
    <row r="110" spans="2:12" s="8" customFormat="1" ht="24.95" customHeight="1">
      <c r="B110" s="167"/>
      <c r="C110" s="168"/>
      <c r="D110" s="169" t="s">
        <v>132</v>
      </c>
      <c r="E110" s="170"/>
      <c r="F110" s="170"/>
      <c r="G110" s="170"/>
      <c r="H110" s="170"/>
      <c r="I110" s="171"/>
      <c r="J110" s="172">
        <f>J366</f>
        <v>0</v>
      </c>
      <c r="K110" s="168"/>
      <c r="L110" s="173"/>
    </row>
    <row r="111" spans="2:12" s="9" customFormat="1" ht="19.9" customHeight="1">
      <c r="B111" s="174"/>
      <c r="C111" s="100"/>
      <c r="D111" s="175" t="s">
        <v>133</v>
      </c>
      <c r="E111" s="176"/>
      <c r="F111" s="176"/>
      <c r="G111" s="176"/>
      <c r="H111" s="176"/>
      <c r="I111" s="177"/>
      <c r="J111" s="178">
        <f>J367</f>
        <v>0</v>
      </c>
      <c r="K111" s="100"/>
      <c r="L111" s="179"/>
    </row>
    <row r="112" spans="2:12" s="9" customFormat="1" ht="19.9" customHeight="1">
      <c r="B112" s="174"/>
      <c r="C112" s="100"/>
      <c r="D112" s="175" t="s">
        <v>134</v>
      </c>
      <c r="E112" s="176"/>
      <c r="F112" s="176"/>
      <c r="G112" s="176"/>
      <c r="H112" s="176"/>
      <c r="I112" s="177"/>
      <c r="J112" s="178">
        <f>J389</f>
        <v>0</v>
      </c>
      <c r="K112" s="100"/>
      <c r="L112" s="179"/>
    </row>
    <row r="113" spans="2:12" s="9" customFormat="1" ht="19.9" customHeight="1">
      <c r="B113" s="174"/>
      <c r="C113" s="100"/>
      <c r="D113" s="175" t="s">
        <v>135</v>
      </c>
      <c r="E113" s="176"/>
      <c r="F113" s="176"/>
      <c r="G113" s="176"/>
      <c r="H113" s="176"/>
      <c r="I113" s="177"/>
      <c r="J113" s="178">
        <f>J396</f>
        <v>0</v>
      </c>
      <c r="K113" s="100"/>
      <c r="L113" s="179"/>
    </row>
    <row r="114" spans="2:12" s="1" customFormat="1" ht="21.75" customHeight="1">
      <c r="B114" s="35"/>
      <c r="C114" s="36"/>
      <c r="D114" s="36"/>
      <c r="E114" s="36"/>
      <c r="F114" s="36"/>
      <c r="G114" s="36"/>
      <c r="H114" s="36"/>
      <c r="I114" s="126"/>
      <c r="J114" s="36"/>
      <c r="K114" s="36"/>
      <c r="L114" s="37"/>
    </row>
    <row r="115" spans="2:12" s="1" customFormat="1" ht="6.95" customHeight="1">
      <c r="B115" s="35"/>
      <c r="C115" s="36"/>
      <c r="D115" s="36"/>
      <c r="E115" s="36"/>
      <c r="F115" s="36"/>
      <c r="G115" s="36"/>
      <c r="H115" s="36"/>
      <c r="I115" s="126"/>
      <c r="J115" s="36"/>
      <c r="K115" s="36"/>
      <c r="L115" s="37"/>
    </row>
    <row r="116" spans="2:14" s="1" customFormat="1" ht="29.25" customHeight="1">
      <c r="B116" s="35"/>
      <c r="C116" s="166" t="s">
        <v>136</v>
      </c>
      <c r="D116" s="36"/>
      <c r="E116" s="36"/>
      <c r="F116" s="36"/>
      <c r="G116" s="36"/>
      <c r="H116" s="36"/>
      <c r="I116" s="126"/>
      <c r="J116" s="180">
        <f>ROUND(J117+J118+J119+J120+J121,2)</f>
        <v>0</v>
      </c>
      <c r="K116" s="36"/>
      <c r="L116" s="37"/>
      <c r="N116" s="181" t="s">
        <v>46</v>
      </c>
    </row>
    <row r="117" spans="2:65" s="1" customFormat="1" ht="18" customHeight="1">
      <c r="B117" s="35"/>
      <c r="C117" s="36"/>
      <c r="D117" s="339" t="s">
        <v>137</v>
      </c>
      <c r="E117" s="340"/>
      <c r="F117" s="340"/>
      <c r="G117" s="36"/>
      <c r="H117" s="36"/>
      <c r="I117" s="126"/>
      <c r="J117" s="112">
        <v>0</v>
      </c>
      <c r="K117" s="36"/>
      <c r="L117" s="182"/>
      <c r="M117" s="126"/>
      <c r="N117" s="183" t="s">
        <v>47</v>
      </c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84" t="s">
        <v>138</v>
      </c>
      <c r="AZ117" s="126"/>
      <c r="BA117" s="126"/>
      <c r="BB117" s="126"/>
      <c r="BC117" s="126"/>
      <c r="BD117" s="126"/>
      <c r="BE117" s="185">
        <f aca="true" t="shared" si="0" ref="BE117:BE121">IF(N117="základní",J117,0)</f>
        <v>0</v>
      </c>
      <c r="BF117" s="185">
        <f aca="true" t="shared" si="1" ref="BF117:BF121">IF(N117="snížená",J117,0)</f>
        <v>0</v>
      </c>
      <c r="BG117" s="185">
        <f aca="true" t="shared" si="2" ref="BG117:BG121">IF(N117="zákl. přenesená",J117,0)</f>
        <v>0</v>
      </c>
      <c r="BH117" s="185">
        <f aca="true" t="shared" si="3" ref="BH117:BH121">IF(N117="sníž. přenesená",J117,0)</f>
        <v>0</v>
      </c>
      <c r="BI117" s="185">
        <f aca="true" t="shared" si="4" ref="BI117:BI121">IF(N117="nulová",J117,0)</f>
        <v>0</v>
      </c>
      <c r="BJ117" s="184" t="s">
        <v>89</v>
      </c>
      <c r="BK117" s="126"/>
      <c r="BL117" s="126"/>
      <c r="BM117" s="126"/>
    </row>
    <row r="118" spans="2:65" s="1" customFormat="1" ht="18" customHeight="1">
      <c r="B118" s="35"/>
      <c r="C118" s="36"/>
      <c r="D118" s="339" t="s">
        <v>139</v>
      </c>
      <c r="E118" s="340"/>
      <c r="F118" s="340"/>
      <c r="G118" s="36"/>
      <c r="H118" s="36"/>
      <c r="I118" s="126"/>
      <c r="J118" s="112">
        <v>0</v>
      </c>
      <c r="K118" s="36"/>
      <c r="L118" s="182"/>
      <c r="M118" s="126"/>
      <c r="N118" s="183" t="s">
        <v>47</v>
      </c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84" t="s">
        <v>138</v>
      </c>
      <c r="AZ118" s="126"/>
      <c r="BA118" s="126"/>
      <c r="BB118" s="126"/>
      <c r="BC118" s="126"/>
      <c r="BD118" s="126"/>
      <c r="BE118" s="185">
        <f t="shared" si="0"/>
        <v>0</v>
      </c>
      <c r="BF118" s="185">
        <f t="shared" si="1"/>
        <v>0</v>
      </c>
      <c r="BG118" s="185">
        <f t="shared" si="2"/>
        <v>0</v>
      </c>
      <c r="BH118" s="185">
        <f t="shared" si="3"/>
        <v>0</v>
      </c>
      <c r="BI118" s="185">
        <f t="shared" si="4"/>
        <v>0</v>
      </c>
      <c r="BJ118" s="184" t="s">
        <v>89</v>
      </c>
      <c r="BK118" s="126"/>
      <c r="BL118" s="126"/>
      <c r="BM118" s="126"/>
    </row>
    <row r="119" spans="2:65" s="1" customFormat="1" ht="18" customHeight="1">
      <c r="B119" s="35"/>
      <c r="C119" s="36"/>
      <c r="D119" s="339" t="s">
        <v>140</v>
      </c>
      <c r="E119" s="340"/>
      <c r="F119" s="340"/>
      <c r="G119" s="36"/>
      <c r="H119" s="36"/>
      <c r="I119" s="126"/>
      <c r="J119" s="112">
        <v>0</v>
      </c>
      <c r="K119" s="36"/>
      <c r="L119" s="182"/>
      <c r="M119" s="126"/>
      <c r="N119" s="183" t="s">
        <v>47</v>
      </c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84" t="s">
        <v>138</v>
      </c>
      <c r="AZ119" s="126"/>
      <c r="BA119" s="126"/>
      <c r="BB119" s="126"/>
      <c r="BC119" s="126"/>
      <c r="BD119" s="126"/>
      <c r="BE119" s="185">
        <f t="shared" si="0"/>
        <v>0</v>
      </c>
      <c r="BF119" s="185">
        <f t="shared" si="1"/>
        <v>0</v>
      </c>
      <c r="BG119" s="185">
        <f t="shared" si="2"/>
        <v>0</v>
      </c>
      <c r="BH119" s="185">
        <f t="shared" si="3"/>
        <v>0</v>
      </c>
      <c r="BI119" s="185">
        <f t="shared" si="4"/>
        <v>0</v>
      </c>
      <c r="BJ119" s="184" t="s">
        <v>89</v>
      </c>
      <c r="BK119" s="126"/>
      <c r="BL119" s="126"/>
      <c r="BM119" s="126"/>
    </row>
    <row r="120" spans="2:65" s="1" customFormat="1" ht="18" customHeight="1">
      <c r="B120" s="35"/>
      <c r="C120" s="36"/>
      <c r="D120" s="339" t="s">
        <v>141</v>
      </c>
      <c r="E120" s="340"/>
      <c r="F120" s="340"/>
      <c r="G120" s="36"/>
      <c r="H120" s="36"/>
      <c r="I120" s="126"/>
      <c r="J120" s="112">
        <v>0</v>
      </c>
      <c r="K120" s="36"/>
      <c r="L120" s="182"/>
      <c r="M120" s="126"/>
      <c r="N120" s="183" t="s">
        <v>47</v>
      </c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84" t="s">
        <v>138</v>
      </c>
      <c r="AZ120" s="126"/>
      <c r="BA120" s="126"/>
      <c r="BB120" s="126"/>
      <c r="BC120" s="126"/>
      <c r="BD120" s="126"/>
      <c r="BE120" s="185">
        <f t="shared" si="0"/>
        <v>0</v>
      </c>
      <c r="BF120" s="185">
        <f t="shared" si="1"/>
        <v>0</v>
      </c>
      <c r="BG120" s="185">
        <f t="shared" si="2"/>
        <v>0</v>
      </c>
      <c r="BH120" s="185">
        <f t="shared" si="3"/>
        <v>0</v>
      </c>
      <c r="BI120" s="185">
        <f t="shared" si="4"/>
        <v>0</v>
      </c>
      <c r="BJ120" s="184" t="s">
        <v>89</v>
      </c>
      <c r="BK120" s="126"/>
      <c r="BL120" s="126"/>
      <c r="BM120" s="126"/>
    </row>
    <row r="121" spans="2:65" s="1" customFormat="1" ht="18" customHeight="1">
      <c r="B121" s="35"/>
      <c r="C121" s="36"/>
      <c r="D121" s="339" t="s">
        <v>106</v>
      </c>
      <c r="E121" s="340"/>
      <c r="F121" s="340"/>
      <c r="G121" s="36"/>
      <c r="H121" s="36"/>
      <c r="I121" s="126"/>
      <c r="J121" s="112">
        <v>0</v>
      </c>
      <c r="K121" s="36"/>
      <c r="L121" s="182"/>
      <c r="M121" s="126"/>
      <c r="N121" s="183" t="s">
        <v>47</v>
      </c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84" t="s">
        <v>138</v>
      </c>
      <c r="AZ121" s="126"/>
      <c r="BA121" s="126"/>
      <c r="BB121" s="126"/>
      <c r="BC121" s="126"/>
      <c r="BD121" s="126"/>
      <c r="BE121" s="185">
        <f t="shared" si="0"/>
        <v>0</v>
      </c>
      <c r="BF121" s="185">
        <f t="shared" si="1"/>
        <v>0</v>
      </c>
      <c r="BG121" s="185">
        <f t="shared" si="2"/>
        <v>0</v>
      </c>
      <c r="BH121" s="185">
        <f t="shared" si="3"/>
        <v>0</v>
      </c>
      <c r="BI121" s="185">
        <f t="shared" si="4"/>
        <v>0</v>
      </c>
      <c r="BJ121" s="184" t="s">
        <v>89</v>
      </c>
      <c r="BK121" s="126"/>
      <c r="BL121" s="126"/>
      <c r="BM121" s="126"/>
    </row>
    <row r="122" spans="2:12" s="1" customFormat="1" ht="12">
      <c r="B122" s="35"/>
      <c r="C122" s="36"/>
      <c r="D122" s="36"/>
      <c r="E122" s="36"/>
      <c r="F122" s="36"/>
      <c r="G122" s="36"/>
      <c r="H122" s="36"/>
      <c r="I122" s="126"/>
      <c r="J122" s="36"/>
      <c r="K122" s="36"/>
      <c r="L122" s="37"/>
    </row>
    <row r="123" spans="2:12" s="1" customFormat="1" ht="29.25" customHeight="1">
      <c r="B123" s="35"/>
      <c r="C123" s="116" t="s">
        <v>109</v>
      </c>
      <c r="D123" s="117"/>
      <c r="E123" s="117"/>
      <c r="F123" s="117"/>
      <c r="G123" s="117"/>
      <c r="H123" s="117"/>
      <c r="I123" s="164"/>
      <c r="J123" s="118">
        <f>ROUND(J98+J116,2)</f>
        <v>0</v>
      </c>
      <c r="K123" s="117"/>
      <c r="L123" s="37"/>
    </row>
    <row r="124" spans="2:12" s="1" customFormat="1" ht="6.95" customHeight="1">
      <c r="B124" s="50"/>
      <c r="C124" s="51"/>
      <c r="D124" s="51"/>
      <c r="E124" s="51"/>
      <c r="F124" s="51"/>
      <c r="G124" s="51"/>
      <c r="H124" s="51"/>
      <c r="I124" s="159"/>
      <c r="J124" s="51"/>
      <c r="K124" s="51"/>
      <c r="L124" s="37"/>
    </row>
    <row r="128" spans="2:12" s="1" customFormat="1" ht="6.95" customHeight="1">
      <c r="B128" s="52"/>
      <c r="C128" s="53"/>
      <c r="D128" s="53"/>
      <c r="E128" s="53"/>
      <c r="F128" s="53"/>
      <c r="G128" s="53"/>
      <c r="H128" s="53"/>
      <c r="I128" s="162"/>
      <c r="J128" s="53"/>
      <c r="K128" s="53"/>
      <c r="L128" s="37"/>
    </row>
    <row r="129" spans="2:12" s="1" customFormat="1" ht="24.95" customHeight="1">
      <c r="B129" s="35"/>
      <c r="C129" s="23" t="s">
        <v>142</v>
      </c>
      <c r="D129" s="36"/>
      <c r="E129" s="36"/>
      <c r="F129" s="36"/>
      <c r="G129" s="36"/>
      <c r="H129" s="36"/>
      <c r="I129" s="126"/>
      <c r="J129" s="36"/>
      <c r="K129" s="36"/>
      <c r="L129" s="37"/>
    </row>
    <row r="130" spans="2:12" s="1" customFormat="1" ht="6.95" customHeight="1">
      <c r="B130" s="35"/>
      <c r="C130" s="36"/>
      <c r="D130" s="36"/>
      <c r="E130" s="36"/>
      <c r="F130" s="36"/>
      <c r="G130" s="36"/>
      <c r="H130" s="36"/>
      <c r="I130" s="126"/>
      <c r="J130" s="36"/>
      <c r="K130" s="36"/>
      <c r="L130" s="37"/>
    </row>
    <row r="131" spans="2:12" s="1" customFormat="1" ht="12" customHeight="1">
      <c r="B131" s="35"/>
      <c r="C131" s="29" t="s">
        <v>15</v>
      </c>
      <c r="D131" s="36"/>
      <c r="E131" s="36"/>
      <c r="F131" s="36"/>
      <c r="G131" s="36"/>
      <c r="H131" s="36"/>
      <c r="I131" s="126"/>
      <c r="J131" s="36"/>
      <c r="K131" s="36"/>
      <c r="L131" s="37"/>
    </row>
    <row r="132" spans="2:12" s="1" customFormat="1" ht="16.5" customHeight="1">
      <c r="B132" s="35"/>
      <c r="C132" s="36"/>
      <c r="D132" s="36"/>
      <c r="E132" s="337" t="str">
        <f>E7</f>
        <v>ZŠ Jana Wericha - rekonstrukce kanalizace - II.</v>
      </c>
      <c r="F132" s="338"/>
      <c r="G132" s="338"/>
      <c r="H132" s="338"/>
      <c r="I132" s="126"/>
      <c r="J132" s="36"/>
      <c r="K132" s="36"/>
      <c r="L132" s="37"/>
    </row>
    <row r="133" spans="2:12" ht="12" customHeight="1">
      <c r="B133" s="21"/>
      <c r="C133" s="29" t="s">
        <v>111</v>
      </c>
      <c r="D133" s="22"/>
      <c r="E133" s="22"/>
      <c r="F133" s="22"/>
      <c r="G133" s="22"/>
      <c r="H133" s="22"/>
      <c r="J133" s="22"/>
      <c r="K133" s="22"/>
      <c r="L133" s="20"/>
    </row>
    <row r="134" spans="2:12" s="1" customFormat="1" ht="16.5" customHeight="1">
      <c r="B134" s="35"/>
      <c r="C134" s="36"/>
      <c r="D134" s="36"/>
      <c r="E134" s="337" t="s">
        <v>112</v>
      </c>
      <c r="F134" s="336"/>
      <c r="G134" s="336"/>
      <c r="H134" s="336"/>
      <c r="I134" s="126"/>
      <c r="J134" s="36"/>
      <c r="K134" s="36"/>
      <c r="L134" s="37"/>
    </row>
    <row r="135" spans="2:12" s="1" customFormat="1" ht="12" customHeight="1">
      <c r="B135" s="35"/>
      <c r="C135" s="29" t="s">
        <v>113</v>
      </c>
      <c r="D135" s="36"/>
      <c r="E135" s="36"/>
      <c r="F135" s="36"/>
      <c r="G135" s="36"/>
      <c r="H135" s="36"/>
      <c r="I135" s="126"/>
      <c r="J135" s="36"/>
      <c r="K135" s="36"/>
      <c r="L135" s="37"/>
    </row>
    <row r="136" spans="2:12" s="1" customFormat="1" ht="16.5" customHeight="1">
      <c r="B136" s="35"/>
      <c r="C136" s="36"/>
      <c r="D136" s="36"/>
      <c r="E136" s="294" t="str">
        <f>E11</f>
        <v>0419-01.1.1 - SO 01 Splašková tlaková kanalizace</v>
      </c>
      <c r="F136" s="336"/>
      <c r="G136" s="336"/>
      <c r="H136" s="336"/>
      <c r="I136" s="126"/>
      <c r="J136" s="36"/>
      <c r="K136" s="36"/>
      <c r="L136" s="37"/>
    </row>
    <row r="137" spans="2:12" s="1" customFormat="1" ht="6.95" customHeight="1">
      <c r="B137" s="35"/>
      <c r="C137" s="36"/>
      <c r="D137" s="36"/>
      <c r="E137" s="36"/>
      <c r="F137" s="36"/>
      <c r="G137" s="36"/>
      <c r="H137" s="36"/>
      <c r="I137" s="126"/>
      <c r="J137" s="36"/>
      <c r="K137" s="36"/>
      <c r="L137" s="37"/>
    </row>
    <row r="138" spans="2:12" s="1" customFormat="1" ht="12" customHeight="1">
      <c r="B138" s="35"/>
      <c r="C138" s="29" t="s">
        <v>19</v>
      </c>
      <c r="D138" s="36"/>
      <c r="E138" s="36"/>
      <c r="F138" s="27" t="str">
        <f>F14</f>
        <v>Praha 6 - Řepy</v>
      </c>
      <c r="G138" s="36"/>
      <c r="H138" s="36"/>
      <c r="I138" s="127" t="s">
        <v>21</v>
      </c>
      <c r="J138" s="62" t="str">
        <f>IF(J14="","",J14)</f>
        <v>3. 4. 2019</v>
      </c>
      <c r="K138" s="36"/>
      <c r="L138" s="37"/>
    </row>
    <row r="139" spans="2:12" s="1" customFormat="1" ht="6.95" customHeight="1">
      <c r="B139" s="35"/>
      <c r="C139" s="36"/>
      <c r="D139" s="36"/>
      <c r="E139" s="36"/>
      <c r="F139" s="36"/>
      <c r="G139" s="36"/>
      <c r="H139" s="36"/>
      <c r="I139" s="126"/>
      <c r="J139" s="36"/>
      <c r="K139" s="36"/>
      <c r="L139" s="37"/>
    </row>
    <row r="140" spans="2:12" s="1" customFormat="1" ht="15.2" customHeight="1">
      <c r="B140" s="35"/>
      <c r="C140" s="29" t="s">
        <v>23</v>
      </c>
      <c r="D140" s="36"/>
      <c r="E140" s="36"/>
      <c r="F140" s="27" t="str">
        <f>E17</f>
        <v>Městská část Praha 17, Žalanského 291/12b, Praha 6</v>
      </c>
      <c r="G140" s="36"/>
      <c r="H140" s="36"/>
      <c r="I140" s="127" t="s">
        <v>31</v>
      </c>
      <c r="J140" s="32" t="str">
        <f>E23</f>
        <v>AQUECON a.s.</v>
      </c>
      <c r="K140" s="36"/>
      <c r="L140" s="37"/>
    </row>
    <row r="141" spans="2:12" s="1" customFormat="1" ht="27.95" customHeight="1">
      <c r="B141" s="35"/>
      <c r="C141" s="29" t="s">
        <v>29</v>
      </c>
      <c r="D141" s="36"/>
      <c r="E141" s="36"/>
      <c r="F141" s="27" t="str">
        <f>IF(E20="","",E20)</f>
        <v>Vyplň údaj</v>
      </c>
      <c r="G141" s="36"/>
      <c r="H141" s="36"/>
      <c r="I141" s="127" t="s">
        <v>36</v>
      </c>
      <c r="J141" s="32" t="str">
        <f>E26</f>
        <v>Jindřich  J u k l  tel.: 602558222</v>
      </c>
      <c r="K141" s="36"/>
      <c r="L141" s="37"/>
    </row>
    <row r="142" spans="2:12" s="1" customFormat="1" ht="10.35" customHeight="1">
      <c r="B142" s="35"/>
      <c r="C142" s="36"/>
      <c r="D142" s="36"/>
      <c r="E142" s="36"/>
      <c r="F142" s="36"/>
      <c r="G142" s="36"/>
      <c r="H142" s="36"/>
      <c r="I142" s="126"/>
      <c r="J142" s="36"/>
      <c r="K142" s="36"/>
      <c r="L142" s="37"/>
    </row>
    <row r="143" spans="2:20" s="10" customFormat="1" ht="29.25" customHeight="1">
      <c r="B143" s="186"/>
      <c r="C143" s="187" t="s">
        <v>143</v>
      </c>
      <c r="D143" s="188" t="s">
        <v>67</v>
      </c>
      <c r="E143" s="188" t="s">
        <v>63</v>
      </c>
      <c r="F143" s="188" t="s">
        <v>64</v>
      </c>
      <c r="G143" s="188" t="s">
        <v>144</v>
      </c>
      <c r="H143" s="188" t="s">
        <v>145</v>
      </c>
      <c r="I143" s="189" t="s">
        <v>146</v>
      </c>
      <c r="J143" s="190" t="s">
        <v>118</v>
      </c>
      <c r="K143" s="191" t="s">
        <v>147</v>
      </c>
      <c r="L143" s="192"/>
      <c r="M143" s="71" t="s">
        <v>1</v>
      </c>
      <c r="N143" s="72" t="s">
        <v>46</v>
      </c>
      <c r="O143" s="72" t="s">
        <v>148</v>
      </c>
      <c r="P143" s="72" t="s">
        <v>149</v>
      </c>
      <c r="Q143" s="72" t="s">
        <v>150</v>
      </c>
      <c r="R143" s="72" t="s">
        <v>151</v>
      </c>
      <c r="S143" s="72" t="s">
        <v>152</v>
      </c>
      <c r="T143" s="73" t="s">
        <v>153</v>
      </c>
    </row>
    <row r="144" spans="2:63" s="1" customFormat="1" ht="22.9" customHeight="1">
      <c r="B144" s="35"/>
      <c r="C144" s="78" t="s">
        <v>154</v>
      </c>
      <c r="D144" s="36"/>
      <c r="E144" s="36"/>
      <c r="F144" s="36"/>
      <c r="G144" s="36"/>
      <c r="H144" s="36"/>
      <c r="I144" s="126"/>
      <c r="J144" s="193">
        <f>BK144</f>
        <v>0</v>
      </c>
      <c r="K144" s="36"/>
      <c r="L144" s="37"/>
      <c r="M144" s="74"/>
      <c r="N144" s="75"/>
      <c r="O144" s="75"/>
      <c r="P144" s="194">
        <f>P145+P366</f>
        <v>0</v>
      </c>
      <c r="Q144" s="75"/>
      <c r="R144" s="194">
        <f>R145+R366</f>
        <v>266.78208389</v>
      </c>
      <c r="S144" s="75"/>
      <c r="T144" s="195">
        <f>T145+T366</f>
        <v>113.68549999999999</v>
      </c>
      <c r="AT144" s="17" t="s">
        <v>81</v>
      </c>
      <c r="AU144" s="17" t="s">
        <v>120</v>
      </c>
      <c r="BK144" s="196">
        <f>BK145+BK366</f>
        <v>0</v>
      </c>
    </row>
    <row r="145" spans="2:63" s="11" customFormat="1" ht="25.9" customHeight="1">
      <c r="B145" s="197"/>
      <c r="C145" s="198"/>
      <c r="D145" s="199" t="s">
        <v>81</v>
      </c>
      <c r="E145" s="200" t="s">
        <v>155</v>
      </c>
      <c r="F145" s="200" t="s">
        <v>156</v>
      </c>
      <c r="G145" s="198"/>
      <c r="H145" s="198"/>
      <c r="I145" s="201"/>
      <c r="J145" s="202">
        <f>BK145</f>
        <v>0</v>
      </c>
      <c r="K145" s="198"/>
      <c r="L145" s="203"/>
      <c r="M145" s="204"/>
      <c r="N145" s="205"/>
      <c r="O145" s="205"/>
      <c r="P145" s="206">
        <f>P146+SUM(P147:P149)+P243+P256+P260+P284+P291+P296+P347+P357+P364</f>
        <v>0</v>
      </c>
      <c r="Q145" s="205"/>
      <c r="R145" s="206">
        <f>R146+SUM(R147:R149)+R243+R256+R260+R284+R291+R296+R347+R357+R364</f>
        <v>266.74396908</v>
      </c>
      <c r="S145" s="205"/>
      <c r="T145" s="207">
        <f>T146+SUM(T147:T149)+T243+T256+T260+T284+T291+T296+T347+T357+T364</f>
        <v>113.68549999999999</v>
      </c>
      <c r="AR145" s="208" t="s">
        <v>89</v>
      </c>
      <c r="AT145" s="209" t="s">
        <v>81</v>
      </c>
      <c r="AU145" s="209" t="s">
        <v>82</v>
      </c>
      <c r="AY145" s="208" t="s">
        <v>157</v>
      </c>
      <c r="BK145" s="210">
        <f>BK146+SUM(BK147:BK149)+BK243+BK256+BK260+BK284+BK291+BK296+BK347+BK357+BK364</f>
        <v>0</v>
      </c>
    </row>
    <row r="146" spans="2:65" s="1" customFormat="1" ht="16.5" customHeight="1">
      <c r="B146" s="35"/>
      <c r="C146" s="211" t="s">
        <v>89</v>
      </c>
      <c r="D146" s="211" t="s">
        <v>158</v>
      </c>
      <c r="E146" s="212" t="s">
        <v>159</v>
      </c>
      <c r="F146" s="213" t="s">
        <v>160</v>
      </c>
      <c r="G146" s="214" t="s">
        <v>1</v>
      </c>
      <c r="H146" s="215">
        <v>0</v>
      </c>
      <c r="I146" s="284"/>
      <c r="J146" s="217">
        <f>ROUND(I146*H146,2)</f>
        <v>0</v>
      </c>
      <c r="K146" s="213" t="s">
        <v>1</v>
      </c>
      <c r="L146" s="37"/>
      <c r="M146" s="218" t="s">
        <v>1</v>
      </c>
      <c r="N146" s="219" t="s">
        <v>47</v>
      </c>
      <c r="O146" s="67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AR146" s="222" t="s">
        <v>161</v>
      </c>
      <c r="AT146" s="222" t="s">
        <v>158</v>
      </c>
      <c r="AU146" s="222" t="s">
        <v>89</v>
      </c>
      <c r="AY146" s="17" t="s">
        <v>157</v>
      </c>
      <c r="BE146" s="115">
        <f>IF(N146="základní",J146,0)</f>
        <v>0</v>
      </c>
      <c r="BF146" s="115">
        <f>IF(N146="snížená",J146,0)</f>
        <v>0</v>
      </c>
      <c r="BG146" s="115">
        <f>IF(N146="zákl. přenesená",J146,0)</f>
        <v>0</v>
      </c>
      <c r="BH146" s="115">
        <f>IF(N146="sníž. přenesená",J146,0)</f>
        <v>0</v>
      </c>
      <c r="BI146" s="115">
        <f>IF(N146="nulová",J146,0)</f>
        <v>0</v>
      </c>
      <c r="BJ146" s="17" t="s">
        <v>89</v>
      </c>
      <c r="BK146" s="115">
        <f>ROUND(I146*H146,2)</f>
        <v>0</v>
      </c>
      <c r="BL146" s="17" t="s">
        <v>161</v>
      </c>
      <c r="BM146" s="222" t="s">
        <v>162</v>
      </c>
    </row>
    <row r="147" spans="2:51" s="12" customFormat="1" ht="12">
      <c r="B147" s="223"/>
      <c r="C147" s="224"/>
      <c r="D147" s="225" t="s">
        <v>163</v>
      </c>
      <c r="E147" s="226" t="s">
        <v>1</v>
      </c>
      <c r="F147" s="227" t="s">
        <v>164</v>
      </c>
      <c r="G147" s="224"/>
      <c r="H147" s="226" t="s">
        <v>1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163</v>
      </c>
      <c r="AU147" s="233" t="s">
        <v>89</v>
      </c>
      <c r="AV147" s="12" t="s">
        <v>89</v>
      </c>
      <c r="AW147" s="12" t="s">
        <v>35</v>
      </c>
      <c r="AX147" s="12" t="s">
        <v>82</v>
      </c>
      <c r="AY147" s="233" t="s">
        <v>157</v>
      </c>
    </row>
    <row r="148" spans="2:51" s="13" customFormat="1" ht="12">
      <c r="B148" s="234"/>
      <c r="C148" s="235"/>
      <c r="D148" s="225" t="s">
        <v>163</v>
      </c>
      <c r="E148" s="236" t="s">
        <v>1</v>
      </c>
      <c r="F148" s="237" t="s">
        <v>165</v>
      </c>
      <c r="G148" s="235"/>
      <c r="H148" s="238">
        <v>0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163</v>
      </c>
      <c r="AU148" s="244" t="s">
        <v>89</v>
      </c>
      <c r="AV148" s="13" t="s">
        <v>161</v>
      </c>
      <c r="AW148" s="13" t="s">
        <v>35</v>
      </c>
      <c r="AX148" s="13" t="s">
        <v>89</v>
      </c>
      <c r="AY148" s="244" t="s">
        <v>157</v>
      </c>
    </row>
    <row r="149" spans="2:63" s="11" customFormat="1" ht="22.9" customHeight="1">
      <c r="B149" s="197"/>
      <c r="C149" s="198"/>
      <c r="D149" s="199" t="s">
        <v>81</v>
      </c>
      <c r="E149" s="245" t="s">
        <v>89</v>
      </c>
      <c r="F149" s="245" t="s">
        <v>166</v>
      </c>
      <c r="G149" s="198"/>
      <c r="H149" s="198"/>
      <c r="I149" s="201"/>
      <c r="J149" s="246">
        <f>BK149</f>
        <v>0</v>
      </c>
      <c r="K149" s="198"/>
      <c r="L149" s="203"/>
      <c r="M149" s="204"/>
      <c r="N149" s="205"/>
      <c r="O149" s="205"/>
      <c r="P149" s="206">
        <f>SUM(P150:P242)</f>
        <v>0</v>
      </c>
      <c r="Q149" s="205"/>
      <c r="R149" s="206">
        <f>SUM(R150:R242)</f>
        <v>1.04048268</v>
      </c>
      <c r="S149" s="205"/>
      <c r="T149" s="207">
        <f>SUM(T150:T242)</f>
        <v>113.68549999999999</v>
      </c>
      <c r="AR149" s="208" t="s">
        <v>89</v>
      </c>
      <c r="AT149" s="209" t="s">
        <v>81</v>
      </c>
      <c r="AU149" s="209" t="s">
        <v>89</v>
      </c>
      <c r="AY149" s="208" t="s">
        <v>157</v>
      </c>
      <c r="BK149" s="210">
        <f>SUM(BK150:BK242)</f>
        <v>0</v>
      </c>
    </row>
    <row r="150" spans="2:65" s="1" customFormat="1" ht="16.5" customHeight="1">
      <c r="B150" s="35"/>
      <c r="C150" s="211" t="s">
        <v>91</v>
      </c>
      <c r="D150" s="211" t="s">
        <v>158</v>
      </c>
      <c r="E150" s="212" t="s">
        <v>167</v>
      </c>
      <c r="F150" s="213" t="s">
        <v>168</v>
      </c>
      <c r="G150" s="214" t="s">
        <v>169</v>
      </c>
      <c r="H150" s="215">
        <v>2</v>
      </c>
      <c r="I150" s="216"/>
      <c r="J150" s="217">
        <f>ROUND(I150*H150,2)</f>
        <v>0</v>
      </c>
      <c r="K150" s="213" t="s">
        <v>170</v>
      </c>
      <c r="L150" s="37"/>
      <c r="M150" s="218" t="s">
        <v>1</v>
      </c>
      <c r="N150" s="219" t="s">
        <v>47</v>
      </c>
      <c r="O150" s="67"/>
      <c r="P150" s="220">
        <f>O150*H150</f>
        <v>0</v>
      </c>
      <c r="Q150" s="220">
        <v>5E-05</v>
      </c>
      <c r="R150" s="220">
        <f>Q150*H150</f>
        <v>0.0001</v>
      </c>
      <c r="S150" s="220">
        <v>0</v>
      </c>
      <c r="T150" s="221">
        <f>S150*H150</f>
        <v>0</v>
      </c>
      <c r="AR150" s="222" t="s">
        <v>161</v>
      </c>
      <c r="AT150" s="222" t="s">
        <v>158</v>
      </c>
      <c r="AU150" s="222" t="s">
        <v>91</v>
      </c>
      <c r="AY150" s="17" t="s">
        <v>157</v>
      </c>
      <c r="BE150" s="115">
        <f>IF(N150="základní",J150,0)</f>
        <v>0</v>
      </c>
      <c r="BF150" s="115">
        <f>IF(N150="snížená",J150,0)</f>
        <v>0</v>
      </c>
      <c r="BG150" s="115">
        <f>IF(N150="zákl. přenesená",J150,0)</f>
        <v>0</v>
      </c>
      <c r="BH150" s="115">
        <f>IF(N150="sníž. přenesená",J150,0)</f>
        <v>0</v>
      </c>
      <c r="BI150" s="115">
        <f>IF(N150="nulová",J150,0)</f>
        <v>0</v>
      </c>
      <c r="BJ150" s="17" t="s">
        <v>89</v>
      </c>
      <c r="BK150" s="115">
        <f>ROUND(I150*H150,2)</f>
        <v>0</v>
      </c>
      <c r="BL150" s="17" t="s">
        <v>161</v>
      </c>
      <c r="BM150" s="222" t="s">
        <v>171</v>
      </c>
    </row>
    <row r="151" spans="2:65" s="1" customFormat="1" ht="16.5" customHeight="1">
      <c r="B151" s="35"/>
      <c r="C151" s="211" t="s">
        <v>172</v>
      </c>
      <c r="D151" s="211" t="s">
        <v>158</v>
      </c>
      <c r="E151" s="212" t="s">
        <v>173</v>
      </c>
      <c r="F151" s="213" t="s">
        <v>174</v>
      </c>
      <c r="G151" s="214" t="s">
        <v>175</v>
      </c>
      <c r="H151" s="215">
        <v>155.93</v>
      </c>
      <c r="I151" s="216"/>
      <c r="J151" s="217">
        <f>ROUND(I151*H151,2)</f>
        <v>0</v>
      </c>
      <c r="K151" s="213" t="s">
        <v>170</v>
      </c>
      <c r="L151" s="37"/>
      <c r="M151" s="218" t="s">
        <v>1</v>
      </c>
      <c r="N151" s="219" t="s">
        <v>47</v>
      </c>
      <c r="O151" s="67"/>
      <c r="P151" s="220">
        <f>O151*H151</f>
        <v>0</v>
      </c>
      <c r="Q151" s="220">
        <v>0</v>
      </c>
      <c r="R151" s="220">
        <f>Q151*H151</f>
        <v>0</v>
      </c>
      <c r="S151" s="220">
        <v>0.29</v>
      </c>
      <c r="T151" s="221">
        <f>S151*H151</f>
        <v>45.219699999999996</v>
      </c>
      <c r="AR151" s="222" t="s">
        <v>161</v>
      </c>
      <c r="AT151" s="222" t="s">
        <v>158</v>
      </c>
      <c r="AU151" s="222" t="s">
        <v>91</v>
      </c>
      <c r="AY151" s="17" t="s">
        <v>157</v>
      </c>
      <c r="BE151" s="115">
        <f>IF(N151="základní",J151,0)</f>
        <v>0</v>
      </c>
      <c r="BF151" s="115">
        <f>IF(N151="snížená",J151,0)</f>
        <v>0</v>
      </c>
      <c r="BG151" s="115">
        <f>IF(N151="zákl. přenesená",J151,0)</f>
        <v>0</v>
      </c>
      <c r="BH151" s="115">
        <f>IF(N151="sníž. přenesená",J151,0)</f>
        <v>0</v>
      </c>
      <c r="BI151" s="115">
        <f>IF(N151="nulová",J151,0)</f>
        <v>0</v>
      </c>
      <c r="BJ151" s="17" t="s">
        <v>89</v>
      </c>
      <c r="BK151" s="115">
        <f>ROUND(I151*H151,2)</f>
        <v>0</v>
      </c>
      <c r="BL151" s="17" t="s">
        <v>161</v>
      </c>
      <c r="BM151" s="222" t="s">
        <v>176</v>
      </c>
    </row>
    <row r="152" spans="2:51" s="12" customFormat="1" ht="12">
      <c r="B152" s="223"/>
      <c r="C152" s="224"/>
      <c r="D152" s="225" t="s">
        <v>163</v>
      </c>
      <c r="E152" s="226" t="s">
        <v>1</v>
      </c>
      <c r="F152" s="227" t="s">
        <v>177</v>
      </c>
      <c r="G152" s="224"/>
      <c r="H152" s="226" t="s">
        <v>1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163</v>
      </c>
      <c r="AU152" s="233" t="s">
        <v>91</v>
      </c>
      <c r="AV152" s="12" t="s">
        <v>89</v>
      </c>
      <c r="AW152" s="12" t="s">
        <v>35</v>
      </c>
      <c r="AX152" s="12" t="s">
        <v>82</v>
      </c>
      <c r="AY152" s="233" t="s">
        <v>157</v>
      </c>
    </row>
    <row r="153" spans="2:51" s="14" customFormat="1" ht="12">
      <c r="B153" s="247"/>
      <c r="C153" s="248"/>
      <c r="D153" s="225" t="s">
        <v>163</v>
      </c>
      <c r="E153" s="249" t="s">
        <v>1</v>
      </c>
      <c r="F153" s="250" t="s">
        <v>178</v>
      </c>
      <c r="G153" s="248"/>
      <c r="H153" s="251">
        <v>155.93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163</v>
      </c>
      <c r="AU153" s="257" t="s">
        <v>91</v>
      </c>
      <c r="AV153" s="14" t="s">
        <v>91</v>
      </c>
      <c r="AW153" s="14" t="s">
        <v>35</v>
      </c>
      <c r="AX153" s="14" t="s">
        <v>82</v>
      </c>
      <c r="AY153" s="257" t="s">
        <v>157</v>
      </c>
    </row>
    <row r="154" spans="2:51" s="13" customFormat="1" ht="12">
      <c r="B154" s="234"/>
      <c r="C154" s="235"/>
      <c r="D154" s="225" t="s">
        <v>163</v>
      </c>
      <c r="E154" s="236" t="s">
        <v>1</v>
      </c>
      <c r="F154" s="237" t="s">
        <v>165</v>
      </c>
      <c r="G154" s="235"/>
      <c r="H154" s="238">
        <v>155.93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163</v>
      </c>
      <c r="AU154" s="244" t="s">
        <v>91</v>
      </c>
      <c r="AV154" s="13" t="s">
        <v>161</v>
      </c>
      <c r="AW154" s="13" t="s">
        <v>35</v>
      </c>
      <c r="AX154" s="13" t="s">
        <v>89</v>
      </c>
      <c r="AY154" s="244" t="s">
        <v>157</v>
      </c>
    </row>
    <row r="155" spans="2:65" s="1" customFormat="1" ht="16.5" customHeight="1">
      <c r="B155" s="35"/>
      <c r="C155" s="211" t="s">
        <v>161</v>
      </c>
      <c r="D155" s="211" t="s">
        <v>158</v>
      </c>
      <c r="E155" s="212" t="s">
        <v>179</v>
      </c>
      <c r="F155" s="213" t="s">
        <v>180</v>
      </c>
      <c r="G155" s="214" t="s">
        <v>175</v>
      </c>
      <c r="H155" s="215">
        <v>155.93</v>
      </c>
      <c r="I155" s="216"/>
      <c r="J155" s="217">
        <f>ROUND(I155*H155,2)</f>
        <v>0</v>
      </c>
      <c r="K155" s="213" t="s">
        <v>170</v>
      </c>
      <c r="L155" s="37"/>
      <c r="M155" s="218" t="s">
        <v>1</v>
      </c>
      <c r="N155" s="219" t="s">
        <v>47</v>
      </c>
      <c r="O155" s="67"/>
      <c r="P155" s="220">
        <f>O155*H155</f>
        <v>0</v>
      </c>
      <c r="Q155" s="220">
        <v>0</v>
      </c>
      <c r="R155" s="220">
        <f>Q155*H155</f>
        <v>0</v>
      </c>
      <c r="S155" s="220">
        <v>0.22</v>
      </c>
      <c r="T155" s="221">
        <f>S155*H155</f>
        <v>34.3046</v>
      </c>
      <c r="AR155" s="222" t="s">
        <v>161</v>
      </c>
      <c r="AT155" s="222" t="s">
        <v>158</v>
      </c>
      <c r="AU155" s="222" t="s">
        <v>91</v>
      </c>
      <c r="AY155" s="17" t="s">
        <v>157</v>
      </c>
      <c r="BE155" s="115">
        <f>IF(N155="základní",J155,0)</f>
        <v>0</v>
      </c>
      <c r="BF155" s="115">
        <f>IF(N155="snížená",J155,0)</f>
        <v>0</v>
      </c>
      <c r="BG155" s="115">
        <f>IF(N155="zákl. přenesená",J155,0)</f>
        <v>0</v>
      </c>
      <c r="BH155" s="115">
        <f>IF(N155="sníž. přenesená",J155,0)</f>
        <v>0</v>
      </c>
      <c r="BI155" s="115">
        <f>IF(N155="nulová",J155,0)</f>
        <v>0</v>
      </c>
      <c r="BJ155" s="17" t="s">
        <v>89</v>
      </c>
      <c r="BK155" s="115">
        <f>ROUND(I155*H155,2)</f>
        <v>0</v>
      </c>
      <c r="BL155" s="17" t="s">
        <v>161</v>
      </c>
      <c r="BM155" s="222" t="s">
        <v>181</v>
      </c>
    </row>
    <row r="156" spans="2:65" s="1" customFormat="1" ht="16.5" customHeight="1">
      <c r="B156" s="35"/>
      <c r="C156" s="211" t="s">
        <v>182</v>
      </c>
      <c r="D156" s="211" t="s">
        <v>158</v>
      </c>
      <c r="E156" s="212" t="s">
        <v>183</v>
      </c>
      <c r="F156" s="213" t="s">
        <v>184</v>
      </c>
      <c r="G156" s="214" t="s">
        <v>185</v>
      </c>
      <c r="H156" s="215">
        <v>166.64</v>
      </c>
      <c r="I156" s="216"/>
      <c r="J156" s="217">
        <f>ROUND(I156*H156,2)</f>
        <v>0</v>
      </c>
      <c r="K156" s="213" t="s">
        <v>170</v>
      </c>
      <c r="L156" s="37"/>
      <c r="M156" s="218" t="s">
        <v>1</v>
      </c>
      <c r="N156" s="219" t="s">
        <v>47</v>
      </c>
      <c r="O156" s="67"/>
      <c r="P156" s="220">
        <f>O156*H156</f>
        <v>0</v>
      </c>
      <c r="Q156" s="220">
        <v>0</v>
      </c>
      <c r="R156" s="220">
        <f>Q156*H156</f>
        <v>0</v>
      </c>
      <c r="S156" s="220">
        <v>0.205</v>
      </c>
      <c r="T156" s="221">
        <f>S156*H156</f>
        <v>34.161199999999994</v>
      </c>
      <c r="AR156" s="222" t="s">
        <v>161</v>
      </c>
      <c r="AT156" s="222" t="s">
        <v>158</v>
      </c>
      <c r="AU156" s="222" t="s">
        <v>91</v>
      </c>
      <c r="AY156" s="17" t="s">
        <v>157</v>
      </c>
      <c r="BE156" s="115">
        <f>IF(N156="základní",J156,0)</f>
        <v>0</v>
      </c>
      <c r="BF156" s="115">
        <f>IF(N156="snížená",J156,0)</f>
        <v>0</v>
      </c>
      <c r="BG156" s="115">
        <f>IF(N156="zákl. přenesená",J156,0)</f>
        <v>0</v>
      </c>
      <c r="BH156" s="115">
        <f>IF(N156="sníž. přenesená",J156,0)</f>
        <v>0</v>
      </c>
      <c r="BI156" s="115">
        <f>IF(N156="nulová",J156,0)</f>
        <v>0</v>
      </c>
      <c r="BJ156" s="17" t="s">
        <v>89</v>
      </c>
      <c r="BK156" s="115">
        <f>ROUND(I156*H156,2)</f>
        <v>0</v>
      </c>
      <c r="BL156" s="17" t="s">
        <v>161</v>
      </c>
      <c r="BM156" s="222" t="s">
        <v>186</v>
      </c>
    </row>
    <row r="157" spans="2:51" s="12" customFormat="1" ht="12">
      <c r="B157" s="223"/>
      <c r="C157" s="224"/>
      <c r="D157" s="225" t="s">
        <v>163</v>
      </c>
      <c r="E157" s="226" t="s">
        <v>1</v>
      </c>
      <c r="F157" s="227" t="s">
        <v>177</v>
      </c>
      <c r="G157" s="224"/>
      <c r="H157" s="226" t="s">
        <v>1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163</v>
      </c>
      <c r="AU157" s="233" t="s">
        <v>91</v>
      </c>
      <c r="AV157" s="12" t="s">
        <v>89</v>
      </c>
      <c r="AW157" s="12" t="s">
        <v>35</v>
      </c>
      <c r="AX157" s="12" t="s">
        <v>82</v>
      </c>
      <c r="AY157" s="233" t="s">
        <v>157</v>
      </c>
    </row>
    <row r="158" spans="2:51" s="14" customFormat="1" ht="12">
      <c r="B158" s="247"/>
      <c r="C158" s="248"/>
      <c r="D158" s="225" t="s">
        <v>163</v>
      </c>
      <c r="E158" s="249" t="s">
        <v>1</v>
      </c>
      <c r="F158" s="250" t="s">
        <v>187</v>
      </c>
      <c r="G158" s="248"/>
      <c r="H158" s="251">
        <v>166.64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163</v>
      </c>
      <c r="AU158" s="257" t="s">
        <v>91</v>
      </c>
      <c r="AV158" s="14" t="s">
        <v>91</v>
      </c>
      <c r="AW158" s="14" t="s">
        <v>35</v>
      </c>
      <c r="AX158" s="14" t="s">
        <v>82</v>
      </c>
      <c r="AY158" s="257" t="s">
        <v>157</v>
      </c>
    </row>
    <row r="159" spans="2:51" s="13" customFormat="1" ht="12">
      <c r="B159" s="234"/>
      <c r="C159" s="235"/>
      <c r="D159" s="225" t="s">
        <v>163</v>
      </c>
      <c r="E159" s="236" t="s">
        <v>1</v>
      </c>
      <c r="F159" s="237" t="s">
        <v>165</v>
      </c>
      <c r="G159" s="235"/>
      <c r="H159" s="238">
        <v>166.64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163</v>
      </c>
      <c r="AU159" s="244" t="s">
        <v>91</v>
      </c>
      <c r="AV159" s="13" t="s">
        <v>161</v>
      </c>
      <c r="AW159" s="13" t="s">
        <v>35</v>
      </c>
      <c r="AX159" s="13" t="s">
        <v>89</v>
      </c>
      <c r="AY159" s="244" t="s">
        <v>157</v>
      </c>
    </row>
    <row r="160" spans="2:65" s="1" customFormat="1" ht="16.5" customHeight="1">
      <c r="B160" s="35"/>
      <c r="C160" s="211" t="s">
        <v>188</v>
      </c>
      <c r="D160" s="211" t="s">
        <v>158</v>
      </c>
      <c r="E160" s="212" t="s">
        <v>189</v>
      </c>
      <c r="F160" s="213" t="s">
        <v>190</v>
      </c>
      <c r="G160" s="214" t="s">
        <v>191</v>
      </c>
      <c r="H160" s="215">
        <v>240</v>
      </c>
      <c r="I160" s="216"/>
      <c r="J160" s="217">
        <f>ROUND(I160*H160,2)</f>
        <v>0</v>
      </c>
      <c r="K160" s="213" t="s">
        <v>170</v>
      </c>
      <c r="L160" s="37"/>
      <c r="M160" s="218" t="s">
        <v>1</v>
      </c>
      <c r="N160" s="219" t="s">
        <v>47</v>
      </c>
      <c r="O160" s="67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AR160" s="222" t="s">
        <v>161</v>
      </c>
      <c r="AT160" s="222" t="s">
        <v>158</v>
      </c>
      <c r="AU160" s="222" t="s">
        <v>91</v>
      </c>
      <c r="AY160" s="17" t="s">
        <v>157</v>
      </c>
      <c r="BE160" s="115">
        <f>IF(N160="základní",J160,0)</f>
        <v>0</v>
      </c>
      <c r="BF160" s="115">
        <f>IF(N160="snížená",J160,0)</f>
        <v>0</v>
      </c>
      <c r="BG160" s="115">
        <f>IF(N160="zákl. přenesená",J160,0)</f>
        <v>0</v>
      </c>
      <c r="BH160" s="115">
        <f>IF(N160="sníž. přenesená",J160,0)</f>
        <v>0</v>
      </c>
      <c r="BI160" s="115">
        <f>IF(N160="nulová",J160,0)</f>
        <v>0</v>
      </c>
      <c r="BJ160" s="17" t="s">
        <v>89</v>
      </c>
      <c r="BK160" s="115">
        <f>ROUND(I160*H160,2)</f>
        <v>0</v>
      </c>
      <c r="BL160" s="17" t="s">
        <v>161</v>
      </c>
      <c r="BM160" s="222" t="s">
        <v>192</v>
      </c>
    </row>
    <row r="161" spans="2:51" s="14" customFormat="1" ht="12">
      <c r="B161" s="247"/>
      <c r="C161" s="248"/>
      <c r="D161" s="225" t="s">
        <v>163</v>
      </c>
      <c r="E161" s="249" t="s">
        <v>1</v>
      </c>
      <c r="F161" s="250" t="s">
        <v>193</v>
      </c>
      <c r="G161" s="248"/>
      <c r="H161" s="251">
        <v>240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163</v>
      </c>
      <c r="AU161" s="257" t="s">
        <v>91</v>
      </c>
      <c r="AV161" s="14" t="s">
        <v>91</v>
      </c>
      <c r="AW161" s="14" t="s">
        <v>35</v>
      </c>
      <c r="AX161" s="14" t="s">
        <v>89</v>
      </c>
      <c r="AY161" s="257" t="s">
        <v>157</v>
      </c>
    </row>
    <row r="162" spans="2:65" s="1" customFormat="1" ht="16.5" customHeight="1">
      <c r="B162" s="35"/>
      <c r="C162" s="211" t="s">
        <v>194</v>
      </c>
      <c r="D162" s="211" t="s">
        <v>158</v>
      </c>
      <c r="E162" s="212" t="s">
        <v>195</v>
      </c>
      <c r="F162" s="213" t="s">
        <v>196</v>
      </c>
      <c r="G162" s="214" t="s">
        <v>185</v>
      </c>
      <c r="H162" s="215">
        <v>1.1</v>
      </c>
      <c r="I162" s="216"/>
      <c r="J162" s="217">
        <f>ROUND(I162*H162,2)</f>
        <v>0</v>
      </c>
      <c r="K162" s="213" t="s">
        <v>170</v>
      </c>
      <c r="L162" s="37"/>
      <c r="M162" s="218" t="s">
        <v>1</v>
      </c>
      <c r="N162" s="219" t="s">
        <v>47</v>
      </c>
      <c r="O162" s="67"/>
      <c r="P162" s="220">
        <f>O162*H162</f>
        <v>0</v>
      </c>
      <c r="Q162" s="220">
        <v>0.01068</v>
      </c>
      <c r="R162" s="220">
        <f>Q162*H162</f>
        <v>0.011748000000000001</v>
      </c>
      <c r="S162" s="220">
        <v>0</v>
      </c>
      <c r="T162" s="221">
        <f>S162*H162</f>
        <v>0</v>
      </c>
      <c r="AR162" s="222" t="s">
        <v>161</v>
      </c>
      <c r="AT162" s="222" t="s">
        <v>158</v>
      </c>
      <c r="AU162" s="222" t="s">
        <v>91</v>
      </c>
      <c r="AY162" s="17" t="s">
        <v>157</v>
      </c>
      <c r="BE162" s="115">
        <f>IF(N162="základní",J162,0)</f>
        <v>0</v>
      </c>
      <c r="BF162" s="115">
        <f>IF(N162="snížená",J162,0)</f>
        <v>0</v>
      </c>
      <c r="BG162" s="115">
        <f>IF(N162="zákl. přenesená",J162,0)</f>
        <v>0</v>
      </c>
      <c r="BH162" s="115">
        <f>IF(N162="sníž. přenesená",J162,0)</f>
        <v>0</v>
      </c>
      <c r="BI162" s="115">
        <f>IF(N162="nulová",J162,0)</f>
        <v>0</v>
      </c>
      <c r="BJ162" s="17" t="s">
        <v>89</v>
      </c>
      <c r="BK162" s="115">
        <f>ROUND(I162*H162,2)</f>
        <v>0</v>
      </c>
      <c r="BL162" s="17" t="s">
        <v>161</v>
      </c>
      <c r="BM162" s="222" t="s">
        <v>197</v>
      </c>
    </row>
    <row r="163" spans="2:65" s="1" customFormat="1" ht="16.5" customHeight="1">
      <c r="B163" s="35"/>
      <c r="C163" s="211" t="s">
        <v>198</v>
      </c>
      <c r="D163" s="211" t="s">
        <v>158</v>
      </c>
      <c r="E163" s="212" t="s">
        <v>199</v>
      </c>
      <c r="F163" s="213" t="s">
        <v>200</v>
      </c>
      <c r="G163" s="214" t="s">
        <v>185</v>
      </c>
      <c r="H163" s="215">
        <v>1.1</v>
      </c>
      <c r="I163" s="216"/>
      <c r="J163" s="217">
        <f>ROUND(I163*H163,2)</f>
        <v>0</v>
      </c>
      <c r="K163" s="213" t="s">
        <v>170</v>
      </c>
      <c r="L163" s="37"/>
      <c r="M163" s="218" t="s">
        <v>1</v>
      </c>
      <c r="N163" s="219" t="s">
        <v>47</v>
      </c>
      <c r="O163" s="67"/>
      <c r="P163" s="220">
        <f>O163*H163</f>
        <v>0</v>
      </c>
      <c r="Q163" s="220">
        <v>0.0369</v>
      </c>
      <c r="R163" s="220">
        <f>Q163*H163</f>
        <v>0.04059000000000001</v>
      </c>
      <c r="S163" s="220">
        <v>0</v>
      </c>
      <c r="T163" s="221">
        <f>S163*H163</f>
        <v>0</v>
      </c>
      <c r="AR163" s="222" t="s">
        <v>161</v>
      </c>
      <c r="AT163" s="222" t="s">
        <v>158</v>
      </c>
      <c r="AU163" s="222" t="s">
        <v>91</v>
      </c>
      <c r="AY163" s="17" t="s">
        <v>157</v>
      </c>
      <c r="BE163" s="115">
        <f>IF(N163="základní",J163,0)</f>
        <v>0</v>
      </c>
      <c r="BF163" s="115">
        <f>IF(N163="snížená",J163,0)</f>
        <v>0</v>
      </c>
      <c r="BG163" s="115">
        <f>IF(N163="zákl. přenesená",J163,0)</f>
        <v>0</v>
      </c>
      <c r="BH163" s="115">
        <f>IF(N163="sníž. přenesená",J163,0)</f>
        <v>0</v>
      </c>
      <c r="BI163" s="115">
        <f>IF(N163="nulová",J163,0)</f>
        <v>0</v>
      </c>
      <c r="BJ163" s="17" t="s">
        <v>89</v>
      </c>
      <c r="BK163" s="115">
        <f>ROUND(I163*H163,2)</f>
        <v>0</v>
      </c>
      <c r="BL163" s="17" t="s">
        <v>161</v>
      </c>
      <c r="BM163" s="222" t="s">
        <v>201</v>
      </c>
    </row>
    <row r="164" spans="2:65" s="1" customFormat="1" ht="16.5" customHeight="1">
      <c r="B164" s="35"/>
      <c r="C164" s="211" t="s">
        <v>202</v>
      </c>
      <c r="D164" s="211" t="s">
        <v>158</v>
      </c>
      <c r="E164" s="212" t="s">
        <v>203</v>
      </c>
      <c r="F164" s="213" t="s">
        <v>204</v>
      </c>
      <c r="G164" s="214" t="s">
        <v>185</v>
      </c>
      <c r="H164" s="215">
        <v>252.4</v>
      </c>
      <c r="I164" s="216"/>
      <c r="J164" s="217">
        <f>ROUND(I164*H164,2)</f>
        <v>0</v>
      </c>
      <c r="K164" s="213" t="s">
        <v>170</v>
      </c>
      <c r="L164" s="37"/>
      <c r="M164" s="218" t="s">
        <v>1</v>
      </c>
      <c r="N164" s="219" t="s">
        <v>47</v>
      </c>
      <c r="O164" s="67"/>
      <c r="P164" s="220">
        <f>O164*H164</f>
        <v>0</v>
      </c>
      <c r="Q164" s="220">
        <v>0.0003</v>
      </c>
      <c r="R164" s="220">
        <f>Q164*H164</f>
        <v>0.07572</v>
      </c>
      <c r="S164" s="220">
        <v>0</v>
      </c>
      <c r="T164" s="221">
        <f>S164*H164</f>
        <v>0</v>
      </c>
      <c r="AR164" s="222" t="s">
        <v>161</v>
      </c>
      <c r="AT164" s="222" t="s">
        <v>158</v>
      </c>
      <c r="AU164" s="222" t="s">
        <v>91</v>
      </c>
      <c r="AY164" s="17" t="s">
        <v>157</v>
      </c>
      <c r="BE164" s="115">
        <f>IF(N164="základní",J164,0)</f>
        <v>0</v>
      </c>
      <c r="BF164" s="115">
        <f>IF(N164="snížená",J164,0)</f>
        <v>0</v>
      </c>
      <c r="BG164" s="115">
        <f>IF(N164="zákl. přenesená",J164,0)</f>
        <v>0</v>
      </c>
      <c r="BH164" s="115">
        <f>IF(N164="sníž. přenesená",J164,0)</f>
        <v>0</v>
      </c>
      <c r="BI164" s="115">
        <f>IF(N164="nulová",J164,0)</f>
        <v>0</v>
      </c>
      <c r="BJ164" s="17" t="s">
        <v>89</v>
      </c>
      <c r="BK164" s="115">
        <f>ROUND(I164*H164,2)</f>
        <v>0</v>
      </c>
      <c r="BL164" s="17" t="s">
        <v>161</v>
      </c>
      <c r="BM164" s="222" t="s">
        <v>205</v>
      </c>
    </row>
    <row r="165" spans="2:51" s="14" customFormat="1" ht="12">
      <c r="B165" s="247"/>
      <c r="C165" s="248"/>
      <c r="D165" s="225" t="s">
        <v>163</v>
      </c>
      <c r="E165" s="249" t="s">
        <v>1</v>
      </c>
      <c r="F165" s="250" t="s">
        <v>206</v>
      </c>
      <c r="G165" s="248"/>
      <c r="H165" s="251">
        <v>252.4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163</v>
      </c>
      <c r="AU165" s="257" t="s">
        <v>91</v>
      </c>
      <c r="AV165" s="14" t="s">
        <v>91</v>
      </c>
      <c r="AW165" s="14" t="s">
        <v>35</v>
      </c>
      <c r="AX165" s="14" t="s">
        <v>82</v>
      </c>
      <c r="AY165" s="257" t="s">
        <v>157</v>
      </c>
    </row>
    <row r="166" spans="2:51" s="13" customFormat="1" ht="12">
      <c r="B166" s="234"/>
      <c r="C166" s="235"/>
      <c r="D166" s="225" t="s">
        <v>163</v>
      </c>
      <c r="E166" s="236" t="s">
        <v>1</v>
      </c>
      <c r="F166" s="237" t="s">
        <v>165</v>
      </c>
      <c r="G166" s="235"/>
      <c r="H166" s="238">
        <v>252.4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163</v>
      </c>
      <c r="AU166" s="244" t="s">
        <v>91</v>
      </c>
      <c r="AV166" s="13" t="s">
        <v>161</v>
      </c>
      <c r="AW166" s="13" t="s">
        <v>35</v>
      </c>
      <c r="AX166" s="13" t="s">
        <v>89</v>
      </c>
      <c r="AY166" s="244" t="s">
        <v>157</v>
      </c>
    </row>
    <row r="167" spans="2:65" s="1" customFormat="1" ht="16.5" customHeight="1">
      <c r="B167" s="35"/>
      <c r="C167" s="211" t="s">
        <v>207</v>
      </c>
      <c r="D167" s="211" t="s">
        <v>158</v>
      </c>
      <c r="E167" s="212" t="s">
        <v>208</v>
      </c>
      <c r="F167" s="213" t="s">
        <v>209</v>
      </c>
      <c r="G167" s="214" t="s">
        <v>185</v>
      </c>
      <c r="H167" s="215">
        <v>252.4</v>
      </c>
      <c r="I167" s="216"/>
      <c r="J167" s="217">
        <f>ROUND(I167*H167,2)</f>
        <v>0</v>
      </c>
      <c r="K167" s="213" t="s">
        <v>170</v>
      </c>
      <c r="L167" s="37"/>
      <c r="M167" s="218" t="s">
        <v>1</v>
      </c>
      <c r="N167" s="219" t="s">
        <v>47</v>
      </c>
      <c r="O167" s="67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AR167" s="222" t="s">
        <v>161</v>
      </c>
      <c r="AT167" s="222" t="s">
        <v>158</v>
      </c>
      <c r="AU167" s="222" t="s">
        <v>91</v>
      </c>
      <c r="AY167" s="17" t="s">
        <v>157</v>
      </c>
      <c r="BE167" s="115">
        <f>IF(N167="základní",J167,0)</f>
        <v>0</v>
      </c>
      <c r="BF167" s="115">
        <f>IF(N167="snížená",J167,0)</f>
        <v>0</v>
      </c>
      <c r="BG167" s="115">
        <f>IF(N167="zákl. přenesená",J167,0)</f>
        <v>0</v>
      </c>
      <c r="BH167" s="115">
        <f>IF(N167="sníž. přenesená",J167,0)</f>
        <v>0</v>
      </c>
      <c r="BI167" s="115">
        <f>IF(N167="nulová",J167,0)</f>
        <v>0</v>
      </c>
      <c r="BJ167" s="17" t="s">
        <v>89</v>
      </c>
      <c r="BK167" s="115">
        <f>ROUND(I167*H167,2)</f>
        <v>0</v>
      </c>
      <c r="BL167" s="17" t="s">
        <v>161</v>
      </c>
      <c r="BM167" s="222" t="s">
        <v>210</v>
      </c>
    </row>
    <row r="168" spans="2:65" s="1" customFormat="1" ht="16.5" customHeight="1">
      <c r="B168" s="35"/>
      <c r="C168" s="211" t="s">
        <v>211</v>
      </c>
      <c r="D168" s="211" t="s">
        <v>158</v>
      </c>
      <c r="E168" s="212" t="s">
        <v>212</v>
      </c>
      <c r="F168" s="213" t="s">
        <v>213</v>
      </c>
      <c r="G168" s="214" t="s">
        <v>214</v>
      </c>
      <c r="H168" s="215">
        <v>31.066</v>
      </c>
      <c r="I168" s="216"/>
      <c r="J168" s="217">
        <f>ROUND(I168*H168,2)</f>
        <v>0</v>
      </c>
      <c r="K168" s="213" t="s">
        <v>170</v>
      </c>
      <c r="L168" s="37"/>
      <c r="M168" s="218" t="s">
        <v>1</v>
      </c>
      <c r="N168" s="219" t="s">
        <v>47</v>
      </c>
      <c r="O168" s="67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AR168" s="222" t="s">
        <v>161</v>
      </c>
      <c r="AT168" s="222" t="s">
        <v>158</v>
      </c>
      <c r="AU168" s="222" t="s">
        <v>91</v>
      </c>
      <c r="AY168" s="17" t="s">
        <v>157</v>
      </c>
      <c r="BE168" s="115">
        <f>IF(N168="základní",J168,0)</f>
        <v>0</v>
      </c>
      <c r="BF168" s="115">
        <f>IF(N168="snížená",J168,0)</f>
        <v>0</v>
      </c>
      <c r="BG168" s="115">
        <f>IF(N168="zákl. přenesená",J168,0)</f>
        <v>0</v>
      </c>
      <c r="BH168" s="115">
        <f>IF(N168="sníž. přenesená",J168,0)</f>
        <v>0</v>
      </c>
      <c r="BI168" s="115">
        <f>IF(N168="nulová",J168,0)</f>
        <v>0</v>
      </c>
      <c r="BJ168" s="17" t="s">
        <v>89</v>
      </c>
      <c r="BK168" s="115">
        <f>ROUND(I168*H168,2)</f>
        <v>0</v>
      </c>
      <c r="BL168" s="17" t="s">
        <v>161</v>
      </c>
      <c r="BM168" s="222" t="s">
        <v>215</v>
      </c>
    </row>
    <row r="169" spans="2:51" s="14" customFormat="1" ht="12">
      <c r="B169" s="247"/>
      <c r="C169" s="248"/>
      <c r="D169" s="225" t="s">
        <v>163</v>
      </c>
      <c r="E169" s="249" t="s">
        <v>1</v>
      </c>
      <c r="F169" s="250" t="s">
        <v>216</v>
      </c>
      <c r="G169" s="248"/>
      <c r="H169" s="251">
        <v>31.066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163</v>
      </c>
      <c r="AU169" s="257" t="s">
        <v>91</v>
      </c>
      <c r="AV169" s="14" t="s">
        <v>91</v>
      </c>
      <c r="AW169" s="14" t="s">
        <v>35</v>
      </c>
      <c r="AX169" s="14" t="s">
        <v>82</v>
      </c>
      <c r="AY169" s="257" t="s">
        <v>157</v>
      </c>
    </row>
    <row r="170" spans="2:51" s="13" customFormat="1" ht="12">
      <c r="B170" s="234"/>
      <c r="C170" s="235"/>
      <c r="D170" s="225" t="s">
        <v>163</v>
      </c>
      <c r="E170" s="236" t="s">
        <v>1</v>
      </c>
      <c r="F170" s="237" t="s">
        <v>165</v>
      </c>
      <c r="G170" s="235"/>
      <c r="H170" s="238">
        <v>31.066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163</v>
      </c>
      <c r="AU170" s="244" t="s">
        <v>91</v>
      </c>
      <c r="AV170" s="13" t="s">
        <v>161</v>
      </c>
      <c r="AW170" s="13" t="s">
        <v>35</v>
      </c>
      <c r="AX170" s="13" t="s">
        <v>89</v>
      </c>
      <c r="AY170" s="244" t="s">
        <v>157</v>
      </c>
    </row>
    <row r="171" spans="2:65" s="1" customFormat="1" ht="16.5" customHeight="1">
      <c r="B171" s="35"/>
      <c r="C171" s="211" t="s">
        <v>217</v>
      </c>
      <c r="D171" s="211" t="s">
        <v>158</v>
      </c>
      <c r="E171" s="212" t="s">
        <v>218</v>
      </c>
      <c r="F171" s="213" t="s">
        <v>219</v>
      </c>
      <c r="G171" s="214" t="s">
        <v>214</v>
      </c>
      <c r="H171" s="215">
        <v>6.615</v>
      </c>
      <c r="I171" s="216"/>
      <c r="J171" s="217">
        <f>ROUND(I171*H171,2)</f>
        <v>0</v>
      </c>
      <c r="K171" s="213" t="s">
        <v>170</v>
      </c>
      <c r="L171" s="37"/>
      <c r="M171" s="218" t="s">
        <v>1</v>
      </c>
      <c r="N171" s="219" t="s">
        <v>47</v>
      </c>
      <c r="O171" s="67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AR171" s="222" t="s">
        <v>161</v>
      </c>
      <c r="AT171" s="222" t="s">
        <v>158</v>
      </c>
      <c r="AU171" s="222" t="s">
        <v>91</v>
      </c>
      <c r="AY171" s="17" t="s">
        <v>157</v>
      </c>
      <c r="BE171" s="115">
        <f>IF(N171="základní",J171,0)</f>
        <v>0</v>
      </c>
      <c r="BF171" s="115">
        <f>IF(N171="snížená",J171,0)</f>
        <v>0</v>
      </c>
      <c r="BG171" s="115">
        <f>IF(N171="zákl. přenesená",J171,0)</f>
        <v>0</v>
      </c>
      <c r="BH171" s="115">
        <f>IF(N171="sníž. přenesená",J171,0)</f>
        <v>0</v>
      </c>
      <c r="BI171" s="115">
        <f>IF(N171="nulová",J171,0)</f>
        <v>0</v>
      </c>
      <c r="BJ171" s="17" t="s">
        <v>89</v>
      </c>
      <c r="BK171" s="115">
        <f>ROUND(I171*H171,2)</f>
        <v>0</v>
      </c>
      <c r="BL171" s="17" t="s">
        <v>161</v>
      </c>
      <c r="BM171" s="222" t="s">
        <v>220</v>
      </c>
    </row>
    <row r="172" spans="2:51" s="12" customFormat="1" ht="12">
      <c r="B172" s="223"/>
      <c r="C172" s="224"/>
      <c r="D172" s="225" t="s">
        <v>163</v>
      </c>
      <c r="E172" s="226" t="s">
        <v>1</v>
      </c>
      <c r="F172" s="227" t="s">
        <v>221</v>
      </c>
      <c r="G172" s="224"/>
      <c r="H172" s="226" t="s">
        <v>1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163</v>
      </c>
      <c r="AU172" s="233" t="s">
        <v>91</v>
      </c>
      <c r="AV172" s="12" t="s">
        <v>89</v>
      </c>
      <c r="AW172" s="12" t="s">
        <v>35</v>
      </c>
      <c r="AX172" s="12" t="s">
        <v>82</v>
      </c>
      <c r="AY172" s="233" t="s">
        <v>157</v>
      </c>
    </row>
    <row r="173" spans="2:51" s="14" customFormat="1" ht="12">
      <c r="B173" s="247"/>
      <c r="C173" s="248"/>
      <c r="D173" s="225" t="s">
        <v>163</v>
      </c>
      <c r="E173" s="249" t="s">
        <v>1</v>
      </c>
      <c r="F173" s="250" t="s">
        <v>222</v>
      </c>
      <c r="G173" s="248"/>
      <c r="H173" s="251">
        <v>6.615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163</v>
      </c>
      <c r="AU173" s="257" t="s">
        <v>91</v>
      </c>
      <c r="AV173" s="14" t="s">
        <v>91</v>
      </c>
      <c r="AW173" s="14" t="s">
        <v>35</v>
      </c>
      <c r="AX173" s="14" t="s">
        <v>82</v>
      </c>
      <c r="AY173" s="257" t="s">
        <v>157</v>
      </c>
    </row>
    <row r="174" spans="2:51" s="13" customFormat="1" ht="12">
      <c r="B174" s="234"/>
      <c r="C174" s="235"/>
      <c r="D174" s="225" t="s">
        <v>163</v>
      </c>
      <c r="E174" s="236" t="s">
        <v>1</v>
      </c>
      <c r="F174" s="237" t="s">
        <v>165</v>
      </c>
      <c r="G174" s="235"/>
      <c r="H174" s="238">
        <v>6.615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163</v>
      </c>
      <c r="AU174" s="244" t="s">
        <v>91</v>
      </c>
      <c r="AV174" s="13" t="s">
        <v>161</v>
      </c>
      <c r="AW174" s="13" t="s">
        <v>35</v>
      </c>
      <c r="AX174" s="13" t="s">
        <v>89</v>
      </c>
      <c r="AY174" s="244" t="s">
        <v>157</v>
      </c>
    </row>
    <row r="175" spans="2:65" s="1" customFormat="1" ht="16.5" customHeight="1">
      <c r="B175" s="35"/>
      <c r="C175" s="211" t="s">
        <v>223</v>
      </c>
      <c r="D175" s="211" t="s">
        <v>158</v>
      </c>
      <c r="E175" s="212" t="s">
        <v>224</v>
      </c>
      <c r="F175" s="213" t="s">
        <v>225</v>
      </c>
      <c r="G175" s="214" t="s">
        <v>214</v>
      </c>
      <c r="H175" s="215">
        <v>33.075</v>
      </c>
      <c r="I175" s="216"/>
      <c r="J175" s="217">
        <f>ROUND(I175*H175,2)</f>
        <v>0</v>
      </c>
      <c r="K175" s="213" t="s">
        <v>170</v>
      </c>
      <c r="L175" s="37"/>
      <c r="M175" s="218" t="s">
        <v>1</v>
      </c>
      <c r="N175" s="219" t="s">
        <v>47</v>
      </c>
      <c r="O175" s="67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AR175" s="222" t="s">
        <v>161</v>
      </c>
      <c r="AT175" s="222" t="s">
        <v>158</v>
      </c>
      <c r="AU175" s="222" t="s">
        <v>91</v>
      </c>
      <c r="AY175" s="17" t="s">
        <v>157</v>
      </c>
      <c r="BE175" s="115">
        <f>IF(N175="základní",J175,0)</f>
        <v>0</v>
      </c>
      <c r="BF175" s="115">
        <f>IF(N175="snížená",J175,0)</f>
        <v>0</v>
      </c>
      <c r="BG175" s="115">
        <f>IF(N175="zákl. přenesená",J175,0)</f>
        <v>0</v>
      </c>
      <c r="BH175" s="115">
        <f>IF(N175="sníž. přenesená",J175,0)</f>
        <v>0</v>
      </c>
      <c r="BI175" s="115">
        <f>IF(N175="nulová",J175,0)</f>
        <v>0</v>
      </c>
      <c r="BJ175" s="17" t="s">
        <v>89</v>
      </c>
      <c r="BK175" s="115">
        <f>ROUND(I175*H175,2)</f>
        <v>0</v>
      </c>
      <c r="BL175" s="17" t="s">
        <v>161</v>
      </c>
      <c r="BM175" s="222" t="s">
        <v>226</v>
      </c>
    </row>
    <row r="176" spans="2:51" s="12" customFormat="1" ht="12">
      <c r="B176" s="223"/>
      <c r="C176" s="224"/>
      <c r="D176" s="225" t="s">
        <v>163</v>
      </c>
      <c r="E176" s="226" t="s">
        <v>1</v>
      </c>
      <c r="F176" s="227" t="s">
        <v>221</v>
      </c>
      <c r="G176" s="224"/>
      <c r="H176" s="226" t="s">
        <v>1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163</v>
      </c>
      <c r="AU176" s="233" t="s">
        <v>91</v>
      </c>
      <c r="AV176" s="12" t="s">
        <v>89</v>
      </c>
      <c r="AW176" s="12" t="s">
        <v>35</v>
      </c>
      <c r="AX176" s="12" t="s">
        <v>82</v>
      </c>
      <c r="AY176" s="233" t="s">
        <v>157</v>
      </c>
    </row>
    <row r="177" spans="2:51" s="14" customFormat="1" ht="12">
      <c r="B177" s="247"/>
      <c r="C177" s="248"/>
      <c r="D177" s="225" t="s">
        <v>163</v>
      </c>
      <c r="E177" s="249" t="s">
        <v>1</v>
      </c>
      <c r="F177" s="250" t="s">
        <v>227</v>
      </c>
      <c r="G177" s="248"/>
      <c r="H177" s="251">
        <v>33.075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163</v>
      </c>
      <c r="AU177" s="257" t="s">
        <v>91</v>
      </c>
      <c r="AV177" s="14" t="s">
        <v>91</v>
      </c>
      <c r="AW177" s="14" t="s">
        <v>35</v>
      </c>
      <c r="AX177" s="14" t="s">
        <v>82</v>
      </c>
      <c r="AY177" s="257" t="s">
        <v>157</v>
      </c>
    </row>
    <row r="178" spans="2:51" s="13" customFormat="1" ht="12">
      <c r="B178" s="234"/>
      <c r="C178" s="235"/>
      <c r="D178" s="225" t="s">
        <v>163</v>
      </c>
      <c r="E178" s="236" t="s">
        <v>1</v>
      </c>
      <c r="F178" s="237" t="s">
        <v>165</v>
      </c>
      <c r="G178" s="235"/>
      <c r="H178" s="238">
        <v>33.075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163</v>
      </c>
      <c r="AU178" s="244" t="s">
        <v>91</v>
      </c>
      <c r="AV178" s="13" t="s">
        <v>161</v>
      </c>
      <c r="AW178" s="13" t="s">
        <v>35</v>
      </c>
      <c r="AX178" s="13" t="s">
        <v>89</v>
      </c>
      <c r="AY178" s="244" t="s">
        <v>157</v>
      </c>
    </row>
    <row r="179" spans="2:65" s="1" customFormat="1" ht="16.5" customHeight="1">
      <c r="B179" s="35"/>
      <c r="C179" s="211" t="s">
        <v>228</v>
      </c>
      <c r="D179" s="211" t="s">
        <v>158</v>
      </c>
      <c r="E179" s="212" t="s">
        <v>229</v>
      </c>
      <c r="F179" s="213" t="s">
        <v>230</v>
      </c>
      <c r="G179" s="214" t="s">
        <v>214</v>
      </c>
      <c r="H179" s="215">
        <v>33.075</v>
      </c>
      <c r="I179" s="216"/>
      <c r="J179" s="217">
        <f>ROUND(I179*H179,2)</f>
        <v>0</v>
      </c>
      <c r="K179" s="213" t="s">
        <v>170</v>
      </c>
      <c r="L179" s="37"/>
      <c r="M179" s="218" t="s">
        <v>1</v>
      </c>
      <c r="N179" s="219" t="s">
        <v>47</v>
      </c>
      <c r="O179" s="67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AR179" s="222" t="s">
        <v>161</v>
      </c>
      <c r="AT179" s="222" t="s">
        <v>158</v>
      </c>
      <c r="AU179" s="222" t="s">
        <v>91</v>
      </c>
      <c r="AY179" s="17" t="s">
        <v>157</v>
      </c>
      <c r="BE179" s="115">
        <f>IF(N179="základní",J179,0)</f>
        <v>0</v>
      </c>
      <c r="BF179" s="115">
        <f>IF(N179="snížená",J179,0)</f>
        <v>0</v>
      </c>
      <c r="BG179" s="115">
        <f>IF(N179="zákl. přenesená",J179,0)</f>
        <v>0</v>
      </c>
      <c r="BH179" s="115">
        <f>IF(N179="sníž. přenesená",J179,0)</f>
        <v>0</v>
      </c>
      <c r="BI179" s="115">
        <f>IF(N179="nulová",J179,0)</f>
        <v>0</v>
      </c>
      <c r="BJ179" s="17" t="s">
        <v>89</v>
      </c>
      <c r="BK179" s="115">
        <f>ROUND(I179*H179,2)</f>
        <v>0</v>
      </c>
      <c r="BL179" s="17" t="s">
        <v>161</v>
      </c>
      <c r="BM179" s="222" t="s">
        <v>231</v>
      </c>
    </row>
    <row r="180" spans="2:65" s="1" customFormat="1" ht="16.5" customHeight="1">
      <c r="B180" s="35"/>
      <c r="C180" s="211" t="s">
        <v>8</v>
      </c>
      <c r="D180" s="211" t="s">
        <v>158</v>
      </c>
      <c r="E180" s="212" t="s">
        <v>232</v>
      </c>
      <c r="F180" s="213" t="s">
        <v>233</v>
      </c>
      <c r="G180" s="214" t="s">
        <v>214</v>
      </c>
      <c r="H180" s="215">
        <v>26.46</v>
      </c>
      <c r="I180" s="216"/>
      <c r="J180" s="217">
        <f>ROUND(I180*H180,2)</f>
        <v>0</v>
      </c>
      <c r="K180" s="213" t="s">
        <v>170</v>
      </c>
      <c r="L180" s="37"/>
      <c r="M180" s="218" t="s">
        <v>1</v>
      </c>
      <c r="N180" s="219" t="s">
        <v>47</v>
      </c>
      <c r="O180" s="67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AR180" s="222" t="s">
        <v>161</v>
      </c>
      <c r="AT180" s="222" t="s">
        <v>158</v>
      </c>
      <c r="AU180" s="222" t="s">
        <v>91</v>
      </c>
      <c r="AY180" s="17" t="s">
        <v>157</v>
      </c>
      <c r="BE180" s="115">
        <f>IF(N180="základní",J180,0)</f>
        <v>0</v>
      </c>
      <c r="BF180" s="115">
        <f>IF(N180="snížená",J180,0)</f>
        <v>0</v>
      </c>
      <c r="BG180" s="115">
        <f>IF(N180="zákl. přenesená",J180,0)</f>
        <v>0</v>
      </c>
      <c r="BH180" s="115">
        <f>IF(N180="sníž. přenesená",J180,0)</f>
        <v>0</v>
      </c>
      <c r="BI180" s="115">
        <f>IF(N180="nulová",J180,0)</f>
        <v>0</v>
      </c>
      <c r="BJ180" s="17" t="s">
        <v>89</v>
      </c>
      <c r="BK180" s="115">
        <f>ROUND(I180*H180,2)</f>
        <v>0</v>
      </c>
      <c r="BL180" s="17" t="s">
        <v>161</v>
      </c>
      <c r="BM180" s="222" t="s">
        <v>234</v>
      </c>
    </row>
    <row r="181" spans="2:51" s="12" customFormat="1" ht="12">
      <c r="B181" s="223"/>
      <c r="C181" s="224"/>
      <c r="D181" s="225" t="s">
        <v>163</v>
      </c>
      <c r="E181" s="226" t="s">
        <v>1</v>
      </c>
      <c r="F181" s="227" t="s">
        <v>221</v>
      </c>
      <c r="G181" s="224"/>
      <c r="H181" s="226" t="s">
        <v>1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163</v>
      </c>
      <c r="AU181" s="233" t="s">
        <v>91</v>
      </c>
      <c r="AV181" s="12" t="s">
        <v>89</v>
      </c>
      <c r="AW181" s="12" t="s">
        <v>35</v>
      </c>
      <c r="AX181" s="12" t="s">
        <v>82</v>
      </c>
      <c r="AY181" s="233" t="s">
        <v>157</v>
      </c>
    </row>
    <row r="182" spans="2:51" s="14" customFormat="1" ht="12">
      <c r="B182" s="247"/>
      <c r="C182" s="248"/>
      <c r="D182" s="225" t="s">
        <v>163</v>
      </c>
      <c r="E182" s="249" t="s">
        <v>1</v>
      </c>
      <c r="F182" s="250" t="s">
        <v>235</v>
      </c>
      <c r="G182" s="248"/>
      <c r="H182" s="251">
        <v>26.46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163</v>
      </c>
      <c r="AU182" s="257" t="s">
        <v>91</v>
      </c>
      <c r="AV182" s="14" t="s">
        <v>91</v>
      </c>
      <c r="AW182" s="14" t="s">
        <v>35</v>
      </c>
      <c r="AX182" s="14" t="s">
        <v>82</v>
      </c>
      <c r="AY182" s="257" t="s">
        <v>157</v>
      </c>
    </row>
    <row r="183" spans="2:51" s="13" customFormat="1" ht="12">
      <c r="B183" s="234"/>
      <c r="C183" s="235"/>
      <c r="D183" s="225" t="s">
        <v>163</v>
      </c>
      <c r="E183" s="236" t="s">
        <v>1</v>
      </c>
      <c r="F183" s="237" t="s">
        <v>165</v>
      </c>
      <c r="G183" s="235"/>
      <c r="H183" s="238">
        <v>26.46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163</v>
      </c>
      <c r="AU183" s="244" t="s">
        <v>91</v>
      </c>
      <c r="AV183" s="13" t="s">
        <v>161</v>
      </c>
      <c r="AW183" s="13" t="s">
        <v>35</v>
      </c>
      <c r="AX183" s="13" t="s">
        <v>89</v>
      </c>
      <c r="AY183" s="244" t="s">
        <v>157</v>
      </c>
    </row>
    <row r="184" spans="2:65" s="1" customFormat="1" ht="16.5" customHeight="1">
      <c r="B184" s="35"/>
      <c r="C184" s="211" t="s">
        <v>236</v>
      </c>
      <c r="D184" s="211" t="s">
        <v>158</v>
      </c>
      <c r="E184" s="212" t="s">
        <v>237</v>
      </c>
      <c r="F184" s="213" t="s">
        <v>238</v>
      </c>
      <c r="G184" s="214" t="s">
        <v>214</v>
      </c>
      <c r="H184" s="215">
        <v>26.46</v>
      </c>
      <c r="I184" s="216"/>
      <c r="J184" s="217">
        <f>ROUND(I184*H184,2)</f>
        <v>0</v>
      </c>
      <c r="K184" s="213" t="s">
        <v>170</v>
      </c>
      <c r="L184" s="37"/>
      <c r="M184" s="218" t="s">
        <v>1</v>
      </c>
      <c r="N184" s="219" t="s">
        <v>47</v>
      </c>
      <c r="O184" s="67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AR184" s="222" t="s">
        <v>161</v>
      </c>
      <c r="AT184" s="222" t="s">
        <v>158</v>
      </c>
      <c r="AU184" s="222" t="s">
        <v>91</v>
      </c>
      <c r="AY184" s="17" t="s">
        <v>157</v>
      </c>
      <c r="BE184" s="115">
        <f>IF(N184="základní",J184,0)</f>
        <v>0</v>
      </c>
      <c r="BF184" s="115">
        <f>IF(N184="snížená",J184,0)</f>
        <v>0</v>
      </c>
      <c r="BG184" s="115">
        <f>IF(N184="zákl. přenesená",J184,0)</f>
        <v>0</v>
      </c>
      <c r="BH184" s="115">
        <f>IF(N184="sníž. přenesená",J184,0)</f>
        <v>0</v>
      </c>
      <c r="BI184" s="115">
        <f>IF(N184="nulová",J184,0)</f>
        <v>0</v>
      </c>
      <c r="BJ184" s="17" t="s">
        <v>89</v>
      </c>
      <c r="BK184" s="115">
        <f>ROUND(I184*H184,2)</f>
        <v>0</v>
      </c>
      <c r="BL184" s="17" t="s">
        <v>161</v>
      </c>
      <c r="BM184" s="222" t="s">
        <v>239</v>
      </c>
    </row>
    <row r="185" spans="2:65" s="1" customFormat="1" ht="16.5" customHeight="1">
      <c r="B185" s="35"/>
      <c r="C185" s="211" t="s">
        <v>240</v>
      </c>
      <c r="D185" s="211" t="s">
        <v>158</v>
      </c>
      <c r="E185" s="212" t="s">
        <v>241</v>
      </c>
      <c r="F185" s="213" t="s">
        <v>242</v>
      </c>
      <c r="G185" s="214" t="s">
        <v>214</v>
      </c>
      <c r="H185" s="215">
        <v>18.927</v>
      </c>
      <c r="I185" s="216"/>
      <c r="J185" s="217">
        <f>ROUND(I185*H185,2)</f>
        <v>0</v>
      </c>
      <c r="K185" s="213" t="s">
        <v>170</v>
      </c>
      <c r="L185" s="37"/>
      <c r="M185" s="218" t="s">
        <v>1</v>
      </c>
      <c r="N185" s="219" t="s">
        <v>47</v>
      </c>
      <c r="O185" s="67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AR185" s="222" t="s">
        <v>161</v>
      </c>
      <c r="AT185" s="222" t="s">
        <v>158</v>
      </c>
      <c r="AU185" s="222" t="s">
        <v>91</v>
      </c>
      <c r="AY185" s="17" t="s">
        <v>157</v>
      </c>
      <c r="BE185" s="115">
        <f>IF(N185="základní",J185,0)</f>
        <v>0</v>
      </c>
      <c r="BF185" s="115">
        <f>IF(N185="snížená",J185,0)</f>
        <v>0</v>
      </c>
      <c r="BG185" s="115">
        <f>IF(N185="zákl. přenesená",J185,0)</f>
        <v>0</v>
      </c>
      <c r="BH185" s="115">
        <f>IF(N185="sníž. přenesená",J185,0)</f>
        <v>0</v>
      </c>
      <c r="BI185" s="115">
        <f>IF(N185="nulová",J185,0)</f>
        <v>0</v>
      </c>
      <c r="BJ185" s="17" t="s">
        <v>89</v>
      </c>
      <c r="BK185" s="115">
        <f>ROUND(I185*H185,2)</f>
        <v>0</v>
      </c>
      <c r="BL185" s="17" t="s">
        <v>161</v>
      </c>
      <c r="BM185" s="222" t="s">
        <v>243</v>
      </c>
    </row>
    <row r="186" spans="2:51" s="14" customFormat="1" ht="12">
      <c r="B186" s="247"/>
      <c r="C186" s="248"/>
      <c r="D186" s="225" t="s">
        <v>163</v>
      </c>
      <c r="E186" s="249" t="s">
        <v>1</v>
      </c>
      <c r="F186" s="250" t="s">
        <v>244</v>
      </c>
      <c r="G186" s="248"/>
      <c r="H186" s="251">
        <v>18.927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163</v>
      </c>
      <c r="AU186" s="257" t="s">
        <v>91</v>
      </c>
      <c r="AV186" s="14" t="s">
        <v>91</v>
      </c>
      <c r="AW186" s="14" t="s">
        <v>35</v>
      </c>
      <c r="AX186" s="14" t="s">
        <v>82</v>
      </c>
      <c r="AY186" s="257" t="s">
        <v>157</v>
      </c>
    </row>
    <row r="187" spans="2:51" s="13" customFormat="1" ht="12">
      <c r="B187" s="234"/>
      <c r="C187" s="235"/>
      <c r="D187" s="225" t="s">
        <v>163</v>
      </c>
      <c r="E187" s="236" t="s">
        <v>1</v>
      </c>
      <c r="F187" s="237" t="s">
        <v>165</v>
      </c>
      <c r="G187" s="235"/>
      <c r="H187" s="238">
        <v>18.927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163</v>
      </c>
      <c r="AU187" s="244" t="s">
        <v>91</v>
      </c>
      <c r="AV187" s="13" t="s">
        <v>161</v>
      </c>
      <c r="AW187" s="13" t="s">
        <v>35</v>
      </c>
      <c r="AX187" s="13" t="s">
        <v>89</v>
      </c>
      <c r="AY187" s="244" t="s">
        <v>157</v>
      </c>
    </row>
    <row r="188" spans="2:65" s="1" customFormat="1" ht="16.5" customHeight="1">
      <c r="B188" s="35"/>
      <c r="C188" s="211" t="s">
        <v>245</v>
      </c>
      <c r="D188" s="211" t="s">
        <v>158</v>
      </c>
      <c r="E188" s="212" t="s">
        <v>246</v>
      </c>
      <c r="F188" s="213" t="s">
        <v>247</v>
      </c>
      <c r="G188" s="214" t="s">
        <v>214</v>
      </c>
      <c r="H188" s="215">
        <v>94.635</v>
      </c>
      <c r="I188" s="216"/>
      <c r="J188" s="217">
        <f>ROUND(I188*H188,2)</f>
        <v>0</v>
      </c>
      <c r="K188" s="213" t="s">
        <v>170</v>
      </c>
      <c r="L188" s="37"/>
      <c r="M188" s="218" t="s">
        <v>1</v>
      </c>
      <c r="N188" s="219" t="s">
        <v>47</v>
      </c>
      <c r="O188" s="67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AR188" s="222" t="s">
        <v>161</v>
      </c>
      <c r="AT188" s="222" t="s">
        <v>158</v>
      </c>
      <c r="AU188" s="222" t="s">
        <v>91</v>
      </c>
      <c r="AY188" s="17" t="s">
        <v>157</v>
      </c>
      <c r="BE188" s="115">
        <f>IF(N188="základní",J188,0)</f>
        <v>0</v>
      </c>
      <c r="BF188" s="115">
        <f>IF(N188="snížená",J188,0)</f>
        <v>0</v>
      </c>
      <c r="BG188" s="115">
        <f>IF(N188="zákl. přenesená",J188,0)</f>
        <v>0</v>
      </c>
      <c r="BH188" s="115">
        <f>IF(N188="sníž. přenesená",J188,0)</f>
        <v>0</v>
      </c>
      <c r="BI188" s="115">
        <f>IF(N188="nulová",J188,0)</f>
        <v>0</v>
      </c>
      <c r="BJ188" s="17" t="s">
        <v>89</v>
      </c>
      <c r="BK188" s="115">
        <f>ROUND(I188*H188,2)</f>
        <v>0</v>
      </c>
      <c r="BL188" s="17" t="s">
        <v>161</v>
      </c>
      <c r="BM188" s="222" t="s">
        <v>248</v>
      </c>
    </row>
    <row r="189" spans="2:51" s="14" customFormat="1" ht="12">
      <c r="B189" s="247"/>
      <c r="C189" s="248"/>
      <c r="D189" s="225" t="s">
        <v>163</v>
      </c>
      <c r="E189" s="249" t="s">
        <v>1</v>
      </c>
      <c r="F189" s="250" t="s">
        <v>249</v>
      </c>
      <c r="G189" s="248"/>
      <c r="H189" s="251">
        <v>94.635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163</v>
      </c>
      <c r="AU189" s="257" t="s">
        <v>91</v>
      </c>
      <c r="AV189" s="14" t="s">
        <v>91</v>
      </c>
      <c r="AW189" s="14" t="s">
        <v>35</v>
      </c>
      <c r="AX189" s="14" t="s">
        <v>82</v>
      </c>
      <c r="AY189" s="257" t="s">
        <v>157</v>
      </c>
    </row>
    <row r="190" spans="2:51" s="13" customFormat="1" ht="12">
      <c r="B190" s="234"/>
      <c r="C190" s="235"/>
      <c r="D190" s="225" t="s">
        <v>163</v>
      </c>
      <c r="E190" s="236" t="s">
        <v>1</v>
      </c>
      <c r="F190" s="237" t="s">
        <v>165</v>
      </c>
      <c r="G190" s="235"/>
      <c r="H190" s="238">
        <v>94.635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163</v>
      </c>
      <c r="AU190" s="244" t="s">
        <v>91</v>
      </c>
      <c r="AV190" s="13" t="s">
        <v>161</v>
      </c>
      <c r="AW190" s="13" t="s">
        <v>35</v>
      </c>
      <c r="AX190" s="13" t="s">
        <v>89</v>
      </c>
      <c r="AY190" s="244" t="s">
        <v>157</v>
      </c>
    </row>
    <row r="191" spans="2:65" s="1" customFormat="1" ht="16.5" customHeight="1">
      <c r="B191" s="35"/>
      <c r="C191" s="211" t="s">
        <v>250</v>
      </c>
      <c r="D191" s="211" t="s">
        <v>158</v>
      </c>
      <c r="E191" s="212" t="s">
        <v>251</v>
      </c>
      <c r="F191" s="213" t="s">
        <v>252</v>
      </c>
      <c r="G191" s="214" t="s">
        <v>214</v>
      </c>
      <c r="H191" s="215">
        <v>94.635</v>
      </c>
      <c r="I191" s="216"/>
      <c r="J191" s="217">
        <f>ROUND(I191*H191,2)</f>
        <v>0</v>
      </c>
      <c r="K191" s="213" t="s">
        <v>170</v>
      </c>
      <c r="L191" s="37"/>
      <c r="M191" s="218" t="s">
        <v>1</v>
      </c>
      <c r="N191" s="219" t="s">
        <v>47</v>
      </c>
      <c r="O191" s="67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AR191" s="222" t="s">
        <v>161</v>
      </c>
      <c r="AT191" s="222" t="s">
        <v>158</v>
      </c>
      <c r="AU191" s="222" t="s">
        <v>91</v>
      </c>
      <c r="AY191" s="17" t="s">
        <v>157</v>
      </c>
      <c r="BE191" s="115">
        <f>IF(N191="základní",J191,0)</f>
        <v>0</v>
      </c>
      <c r="BF191" s="115">
        <f>IF(N191="snížená",J191,0)</f>
        <v>0</v>
      </c>
      <c r="BG191" s="115">
        <f>IF(N191="zákl. přenesená",J191,0)</f>
        <v>0</v>
      </c>
      <c r="BH191" s="115">
        <f>IF(N191="sníž. přenesená",J191,0)</f>
        <v>0</v>
      </c>
      <c r="BI191" s="115">
        <f>IF(N191="nulová",J191,0)</f>
        <v>0</v>
      </c>
      <c r="BJ191" s="17" t="s">
        <v>89</v>
      </c>
      <c r="BK191" s="115">
        <f>ROUND(I191*H191,2)</f>
        <v>0</v>
      </c>
      <c r="BL191" s="17" t="s">
        <v>161</v>
      </c>
      <c r="BM191" s="222" t="s">
        <v>253</v>
      </c>
    </row>
    <row r="192" spans="2:65" s="1" customFormat="1" ht="16.5" customHeight="1">
      <c r="B192" s="35"/>
      <c r="C192" s="211" t="s">
        <v>254</v>
      </c>
      <c r="D192" s="211" t="s">
        <v>158</v>
      </c>
      <c r="E192" s="212" t="s">
        <v>255</v>
      </c>
      <c r="F192" s="213" t="s">
        <v>256</v>
      </c>
      <c r="G192" s="214" t="s">
        <v>214</v>
      </c>
      <c r="H192" s="215">
        <v>75.708</v>
      </c>
      <c r="I192" s="216"/>
      <c r="J192" s="217">
        <f>ROUND(I192*H192,2)</f>
        <v>0</v>
      </c>
      <c r="K192" s="213" t="s">
        <v>170</v>
      </c>
      <c r="L192" s="37"/>
      <c r="M192" s="218" t="s">
        <v>1</v>
      </c>
      <c r="N192" s="219" t="s">
        <v>47</v>
      </c>
      <c r="O192" s="67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AR192" s="222" t="s">
        <v>161</v>
      </c>
      <c r="AT192" s="222" t="s">
        <v>158</v>
      </c>
      <c r="AU192" s="222" t="s">
        <v>91</v>
      </c>
      <c r="AY192" s="17" t="s">
        <v>157</v>
      </c>
      <c r="BE192" s="115">
        <f>IF(N192="základní",J192,0)</f>
        <v>0</v>
      </c>
      <c r="BF192" s="115">
        <f>IF(N192="snížená",J192,0)</f>
        <v>0</v>
      </c>
      <c r="BG192" s="115">
        <f>IF(N192="zákl. přenesená",J192,0)</f>
        <v>0</v>
      </c>
      <c r="BH192" s="115">
        <f>IF(N192="sníž. přenesená",J192,0)</f>
        <v>0</v>
      </c>
      <c r="BI192" s="115">
        <f>IF(N192="nulová",J192,0)</f>
        <v>0</v>
      </c>
      <c r="BJ192" s="17" t="s">
        <v>89</v>
      </c>
      <c r="BK192" s="115">
        <f>ROUND(I192*H192,2)</f>
        <v>0</v>
      </c>
      <c r="BL192" s="17" t="s">
        <v>161</v>
      </c>
      <c r="BM192" s="222" t="s">
        <v>257</v>
      </c>
    </row>
    <row r="193" spans="2:51" s="14" customFormat="1" ht="12">
      <c r="B193" s="247"/>
      <c r="C193" s="248"/>
      <c r="D193" s="225" t="s">
        <v>163</v>
      </c>
      <c r="E193" s="249" t="s">
        <v>1</v>
      </c>
      <c r="F193" s="250" t="s">
        <v>258</v>
      </c>
      <c r="G193" s="248"/>
      <c r="H193" s="251">
        <v>75.708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163</v>
      </c>
      <c r="AU193" s="257" t="s">
        <v>91</v>
      </c>
      <c r="AV193" s="14" t="s">
        <v>91</v>
      </c>
      <c r="AW193" s="14" t="s">
        <v>35</v>
      </c>
      <c r="AX193" s="14" t="s">
        <v>82</v>
      </c>
      <c r="AY193" s="257" t="s">
        <v>157</v>
      </c>
    </row>
    <row r="194" spans="2:51" s="13" customFormat="1" ht="12">
      <c r="B194" s="234"/>
      <c r="C194" s="235"/>
      <c r="D194" s="225" t="s">
        <v>163</v>
      </c>
      <c r="E194" s="236" t="s">
        <v>1</v>
      </c>
      <c r="F194" s="237" t="s">
        <v>165</v>
      </c>
      <c r="G194" s="235"/>
      <c r="H194" s="238">
        <v>75.708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163</v>
      </c>
      <c r="AU194" s="244" t="s">
        <v>91</v>
      </c>
      <c r="AV194" s="13" t="s">
        <v>161</v>
      </c>
      <c r="AW194" s="13" t="s">
        <v>35</v>
      </c>
      <c r="AX194" s="13" t="s">
        <v>89</v>
      </c>
      <c r="AY194" s="244" t="s">
        <v>157</v>
      </c>
    </row>
    <row r="195" spans="2:65" s="1" customFormat="1" ht="16.5" customHeight="1">
      <c r="B195" s="35"/>
      <c r="C195" s="211" t="s">
        <v>7</v>
      </c>
      <c r="D195" s="211" t="s">
        <v>158</v>
      </c>
      <c r="E195" s="212" t="s">
        <v>259</v>
      </c>
      <c r="F195" s="213" t="s">
        <v>260</v>
      </c>
      <c r="G195" s="214" t="s">
        <v>214</v>
      </c>
      <c r="H195" s="215">
        <v>75.708</v>
      </c>
      <c r="I195" s="216"/>
      <c r="J195" s="217">
        <f>ROUND(I195*H195,2)</f>
        <v>0</v>
      </c>
      <c r="K195" s="213" t="s">
        <v>170</v>
      </c>
      <c r="L195" s="37"/>
      <c r="M195" s="218" t="s">
        <v>1</v>
      </c>
      <c r="N195" s="219" t="s">
        <v>47</v>
      </c>
      <c r="O195" s="67"/>
      <c r="P195" s="220">
        <f>O195*H195</f>
        <v>0</v>
      </c>
      <c r="Q195" s="220">
        <v>0</v>
      </c>
      <c r="R195" s="220">
        <f>Q195*H195</f>
        <v>0</v>
      </c>
      <c r="S195" s="220">
        <v>0</v>
      </c>
      <c r="T195" s="221">
        <f>S195*H195</f>
        <v>0</v>
      </c>
      <c r="AR195" s="222" t="s">
        <v>161</v>
      </c>
      <c r="AT195" s="222" t="s">
        <v>158</v>
      </c>
      <c r="AU195" s="222" t="s">
        <v>91</v>
      </c>
      <c r="AY195" s="17" t="s">
        <v>157</v>
      </c>
      <c r="BE195" s="115">
        <f>IF(N195="základní",J195,0)</f>
        <v>0</v>
      </c>
      <c r="BF195" s="115">
        <f>IF(N195="snížená",J195,0)</f>
        <v>0</v>
      </c>
      <c r="BG195" s="115">
        <f>IF(N195="zákl. přenesená",J195,0)</f>
        <v>0</v>
      </c>
      <c r="BH195" s="115">
        <f>IF(N195="sníž. přenesená",J195,0)</f>
        <v>0</v>
      </c>
      <c r="BI195" s="115">
        <f>IF(N195="nulová",J195,0)</f>
        <v>0</v>
      </c>
      <c r="BJ195" s="17" t="s">
        <v>89</v>
      </c>
      <c r="BK195" s="115">
        <f>ROUND(I195*H195,2)</f>
        <v>0</v>
      </c>
      <c r="BL195" s="17" t="s">
        <v>161</v>
      </c>
      <c r="BM195" s="222" t="s">
        <v>261</v>
      </c>
    </row>
    <row r="196" spans="2:65" s="1" customFormat="1" ht="16.5" customHeight="1">
      <c r="B196" s="35"/>
      <c r="C196" s="211" t="s">
        <v>262</v>
      </c>
      <c r="D196" s="211" t="s">
        <v>158</v>
      </c>
      <c r="E196" s="212" t="s">
        <v>263</v>
      </c>
      <c r="F196" s="213" t="s">
        <v>264</v>
      </c>
      <c r="G196" s="214" t="s">
        <v>175</v>
      </c>
      <c r="H196" s="215">
        <v>344.127</v>
      </c>
      <c r="I196" s="216"/>
      <c r="J196" s="217">
        <f>ROUND(I196*H196,2)</f>
        <v>0</v>
      </c>
      <c r="K196" s="213" t="s">
        <v>170</v>
      </c>
      <c r="L196" s="37"/>
      <c r="M196" s="218" t="s">
        <v>1</v>
      </c>
      <c r="N196" s="219" t="s">
        <v>47</v>
      </c>
      <c r="O196" s="67"/>
      <c r="P196" s="220">
        <f>O196*H196</f>
        <v>0</v>
      </c>
      <c r="Q196" s="220">
        <v>0.00084</v>
      </c>
      <c r="R196" s="220">
        <f>Q196*H196</f>
        <v>0.28906668</v>
      </c>
      <c r="S196" s="220">
        <v>0</v>
      </c>
      <c r="T196" s="221">
        <f>S196*H196</f>
        <v>0</v>
      </c>
      <c r="AR196" s="222" t="s">
        <v>161</v>
      </c>
      <c r="AT196" s="222" t="s">
        <v>158</v>
      </c>
      <c r="AU196" s="222" t="s">
        <v>91</v>
      </c>
      <c r="AY196" s="17" t="s">
        <v>157</v>
      </c>
      <c r="BE196" s="115">
        <f>IF(N196="základní",J196,0)</f>
        <v>0</v>
      </c>
      <c r="BF196" s="115">
        <f>IF(N196="snížená",J196,0)</f>
        <v>0</v>
      </c>
      <c r="BG196" s="115">
        <f>IF(N196="zákl. přenesená",J196,0)</f>
        <v>0</v>
      </c>
      <c r="BH196" s="115">
        <f>IF(N196="sníž. přenesená",J196,0)</f>
        <v>0</v>
      </c>
      <c r="BI196" s="115">
        <f>IF(N196="nulová",J196,0)</f>
        <v>0</v>
      </c>
      <c r="BJ196" s="17" t="s">
        <v>89</v>
      </c>
      <c r="BK196" s="115">
        <f>ROUND(I196*H196,2)</f>
        <v>0</v>
      </c>
      <c r="BL196" s="17" t="s">
        <v>161</v>
      </c>
      <c r="BM196" s="222" t="s">
        <v>265</v>
      </c>
    </row>
    <row r="197" spans="2:51" s="14" customFormat="1" ht="12">
      <c r="B197" s="247"/>
      <c r="C197" s="248"/>
      <c r="D197" s="225" t="s">
        <v>163</v>
      </c>
      <c r="E197" s="249" t="s">
        <v>1</v>
      </c>
      <c r="F197" s="250" t="s">
        <v>266</v>
      </c>
      <c r="G197" s="248"/>
      <c r="H197" s="251">
        <v>344.127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163</v>
      </c>
      <c r="AU197" s="257" t="s">
        <v>91</v>
      </c>
      <c r="AV197" s="14" t="s">
        <v>91</v>
      </c>
      <c r="AW197" s="14" t="s">
        <v>35</v>
      </c>
      <c r="AX197" s="14" t="s">
        <v>82</v>
      </c>
      <c r="AY197" s="257" t="s">
        <v>157</v>
      </c>
    </row>
    <row r="198" spans="2:51" s="13" customFormat="1" ht="12">
      <c r="B198" s="234"/>
      <c r="C198" s="235"/>
      <c r="D198" s="225" t="s">
        <v>163</v>
      </c>
      <c r="E198" s="236" t="s">
        <v>1</v>
      </c>
      <c r="F198" s="237" t="s">
        <v>165</v>
      </c>
      <c r="G198" s="235"/>
      <c r="H198" s="238">
        <v>344.127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163</v>
      </c>
      <c r="AU198" s="244" t="s">
        <v>91</v>
      </c>
      <c r="AV198" s="13" t="s">
        <v>161</v>
      </c>
      <c r="AW198" s="13" t="s">
        <v>35</v>
      </c>
      <c r="AX198" s="13" t="s">
        <v>89</v>
      </c>
      <c r="AY198" s="244" t="s">
        <v>157</v>
      </c>
    </row>
    <row r="199" spans="2:65" s="1" customFormat="1" ht="16.5" customHeight="1">
      <c r="B199" s="35"/>
      <c r="C199" s="211" t="s">
        <v>267</v>
      </c>
      <c r="D199" s="211" t="s">
        <v>158</v>
      </c>
      <c r="E199" s="212" t="s">
        <v>268</v>
      </c>
      <c r="F199" s="213" t="s">
        <v>269</v>
      </c>
      <c r="G199" s="214" t="s">
        <v>175</v>
      </c>
      <c r="H199" s="215">
        <v>344.127</v>
      </c>
      <c r="I199" s="216"/>
      <c r="J199" s="217">
        <f>ROUND(I199*H199,2)</f>
        <v>0</v>
      </c>
      <c r="K199" s="213" t="s">
        <v>170</v>
      </c>
      <c r="L199" s="37"/>
      <c r="M199" s="218" t="s">
        <v>1</v>
      </c>
      <c r="N199" s="219" t="s">
        <v>47</v>
      </c>
      <c r="O199" s="67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AR199" s="222" t="s">
        <v>161</v>
      </c>
      <c r="AT199" s="222" t="s">
        <v>158</v>
      </c>
      <c r="AU199" s="222" t="s">
        <v>91</v>
      </c>
      <c r="AY199" s="17" t="s">
        <v>157</v>
      </c>
      <c r="BE199" s="115">
        <f>IF(N199="základní",J199,0)</f>
        <v>0</v>
      </c>
      <c r="BF199" s="115">
        <f>IF(N199="snížená",J199,0)</f>
        <v>0</v>
      </c>
      <c r="BG199" s="115">
        <f>IF(N199="zákl. přenesená",J199,0)</f>
        <v>0</v>
      </c>
      <c r="BH199" s="115">
        <f>IF(N199="sníž. přenesená",J199,0)</f>
        <v>0</v>
      </c>
      <c r="BI199" s="115">
        <f>IF(N199="nulová",J199,0)</f>
        <v>0</v>
      </c>
      <c r="BJ199" s="17" t="s">
        <v>89</v>
      </c>
      <c r="BK199" s="115">
        <f>ROUND(I199*H199,2)</f>
        <v>0</v>
      </c>
      <c r="BL199" s="17" t="s">
        <v>161</v>
      </c>
      <c r="BM199" s="222" t="s">
        <v>270</v>
      </c>
    </row>
    <row r="200" spans="2:65" s="1" customFormat="1" ht="16.5" customHeight="1">
      <c r="B200" s="35"/>
      <c r="C200" s="211" t="s">
        <v>271</v>
      </c>
      <c r="D200" s="211" t="s">
        <v>158</v>
      </c>
      <c r="E200" s="212" t="s">
        <v>272</v>
      </c>
      <c r="F200" s="213" t="s">
        <v>273</v>
      </c>
      <c r="G200" s="214" t="s">
        <v>175</v>
      </c>
      <c r="H200" s="215">
        <v>88.2</v>
      </c>
      <c r="I200" s="216"/>
      <c r="J200" s="217">
        <f>ROUND(I200*H200,2)</f>
        <v>0</v>
      </c>
      <c r="K200" s="213" t="s">
        <v>170</v>
      </c>
      <c r="L200" s="37"/>
      <c r="M200" s="218" t="s">
        <v>1</v>
      </c>
      <c r="N200" s="219" t="s">
        <v>47</v>
      </c>
      <c r="O200" s="67"/>
      <c r="P200" s="220">
        <f>O200*H200</f>
        <v>0</v>
      </c>
      <c r="Q200" s="220">
        <v>0.00208</v>
      </c>
      <c r="R200" s="220">
        <f>Q200*H200</f>
        <v>0.18345599999999998</v>
      </c>
      <c r="S200" s="220">
        <v>0</v>
      </c>
      <c r="T200" s="221">
        <f>S200*H200</f>
        <v>0</v>
      </c>
      <c r="AR200" s="222" t="s">
        <v>161</v>
      </c>
      <c r="AT200" s="222" t="s">
        <v>158</v>
      </c>
      <c r="AU200" s="222" t="s">
        <v>91</v>
      </c>
      <c r="AY200" s="17" t="s">
        <v>157</v>
      </c>
      <c r="BE200" s="115">
        <f>IF(N200="základní",J200,0)</f>
        <v>0</v>
      </c>
      <c r="BF200" s="115">
        <f>IF(N200="snížená",J200,0)</f>
        <v>0</v>
      </c>
      <c r="BG200" s="115">
        <f>IF(N200="zákl. přenesená",J200,0)</f>
        <v>0</v>
      </c>
      <c r="BH200" s="115">
        <f>IF(N200="sníž. přenesená",J200,0)</f>
        <v>0</v>
      </c>
      <c r="BI200" s="115">
        <f>IF(N200="nulová",J200,0)</f>
        <v>0</v>
      </c>
      <c r="BJ200" s="17" t="s">
        <v>89</v>
      </c>
      <c r="BK200" s="115">
        <f>ROUND(I200*H200,2)</f>
        <v>0</v>
      </c>
      <c r="BL200" s="17" t="s">
        <v>161</v>
      </c>
      <c r="BM200" s="222" t="s">
        <v>274</v>
      </c>
    </row>
    <row r="201" spans="2:51" s="14" customFormat="1" ht="12">
      <c r="B201" s="247"/>
      <c r="C201" s="248"/>
      <c r="D201" s="225" t="s">
        <v>163</v>
      </c>
      <c r="E201" s="249" t="s">
        <v>1</v>
      </c>
      <c r="F201" s="250" t="s">
        <v>275</v>
      </c>
      <c r="G201" s="248"/>
      <c r="H201" s="251">
        <v>88.2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AT201" s="257" t="s">
        <v>163</v>
      </c>
      <c r="AU201" s="257" t="s">
        <v>91</v>
      </c>
      <c r="AV201" s="14" t="s">
        <v>91</v>
      </c>
      <c r="AW201" s="14" t="s">
        <v>35</v>
      </c>
      <c r="AX201" s="14" t="s">
        <v>82</v>
      </c>
      <c r="AY201" s="257" t="s">
        <v>157</v>
      </c>
    </row>
    <row r="202" spans="2:51" s="13" customFormat="1" ht="12">
      <c r="B202" s="234"/>
      <c r="C202" s="235"/>
      <c r="D202" s="225" t="s">
        <v>163</v>
      </c>
      <c r="E202" s="236" t="s">
        <v>1</v>
      </c>
      <c r="F202" s="237" t="s">
        <v>165</v>
      </c>
      <c r="G202" s="235"/>
      <c r="H202" s="238">
        <v>88.2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163</v>
      </c>
      <c r="AU202" s="244" t="s">
        <v>91</v>
      </c>
      <c r="AV202" s="13" t="s">
        <v>161</v>
      </c>
      <c r="AW202" s="13" t="s">
        <v>35</v>
      </c>
      <c r="AX202" s="13" t="s">
        <v>89</v>
      </c>
      <c r="AY202" s="244" t="s">
        <v>157</v>
      </c>
    </row>
    <row r="203" spans="2:65" s="1" customFormat="1" ht="16.5" customHeight="1">
      <c r="B203" s="35"/>
      <c r="C203" s="211" t="s">
        <v>276</v>
      </c>
      <c r="D203" s="211" t="s">
        <v>158</v>
      </c>
      <c r="E203" s="212" t="s">
        <v>277</v>
      </c>
      <c r="F203" s="213" t="s">
        <v>278</v>
      </c>
      <c r="G203" s="214" t="s">
        <v>175</v>
      </c>
      <c r="H203" s="215">
        <v>88.2</v>
      </c>
      <c r="I203" s="216"/>
      <c r="J203" s="217">
        <f>ROUND(I203*H203,2)</f>
        <v>0</v>
      </c>
      <c r="K203" s="213" t="s">
        <v>170</v>
      </c>
      <c r="L203" s="37"/>
      <c r="M203" s="218" t="s">
        <v>1</v>
      </c>
      <c r="N203" s="219" t="s">
        <v>47</v>
      </c>
      <c r="O203" s="67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AR203" s="222" t="s">
        <v>161</v>
      </c>
      <c r="AT203" s="222" t="s">
        <v>158</v>
      </c>
      <c r="AU203" s="222" t="s">
        <v>91</v>
      </c>
      <c r="AY203" s="17" t="s">
        <v>157</v>
      </c>
      <c r="BE203" s="115">
        <f>IF(N203="základní",J203,0)</f>
        <v>0</v>
      </c>
      <c r="BF203" s="115">
        <f>IF(N203="snížená",J203,0)</f>
        <v>0</v>
      </c>
      <c r="BG203" s="115">
        <f>IF(N203="zákl. přenesená",J203,0)</f>
        <v>0</v>
      </c>
      <c r="BH203" s="115">
        <f>IF(N203="sníž. přenesená",J203,0)</f>
        <v>0</v>
      </c>
      <c r="BI203" s="115">
        <f>IF(N203="nulová",J203,0)</f>
        <v>0</v>
      </c>
      <c r="BJ203" s="17" t="s">
        <v>89</v>
      </c>
      <c r="BK203" s="115">
        <f>ROUND(I203*H203,2)</f>
        <v>0</v>
      </c>
      <c r="BL203" s="17" t="s">
        <v>161</v>
      </c>
      <c r="BM203" s="222" t="s">
        <v>279</v>
      </c>
    </row>
    <row r="204" spans="2:65" s="1" customFormat="1" ht="16.5" customHeight="1">
      <c r="B204" s="35"/>
      <c r="C204" s="211" t="s">
        <v>280</v>
      </c>
      <c r="D204" s="211" t="s">
        <v>158</v>
      </c>
      <c r="E204" s="212" t="s">
        <v>281</v>
      </c>
      <c r="F204" s="213" t="s">
        <v>282</v>
      </c>
      <c r="G204" s="214" t="s">
        <v>175</v>
      </c>
      <c r="H204" s="215">
        <v>88.2</v>
      </c>
      <c r="I204" s="216"/>
      <c r="J204" s="217">
        <f>ROUND(I204*H204,2)</f>
        <v>0</v>
      </c>
      <c r="K204" s="213" t="s">
        <v>170</v>
      </c>
      <c r="L204" s="37"/>
      <c r="M204" s="218" t="s">
        <v>1</v>
      </c>
      <c r="N204" s="219" t="s">
        <v>47</v>
      </c>
      <c r="O204" s="67"/>
      <c r="P204" s="220">
        <f>O204*H204</f>
        <v>0</v>
      </c>
      <c r="Q204" s="220">
        <v>0.00496</v>
      </c>
      <c r="R204" s="220">
        <f>Q204*H204</f>
        <v>0.437472</v>
      </c>
      <c r="S204" s="220">
        <v>0</v>
      </c>
      <c r="T204" s="221">
        <f>S204*H204</f>
        <v>0</v>
      </c>
      <c r="AR204" s="222" t="s">
        <v>161</v>
      </c>
      <c r="AT204" s="222" t="s">
        <v>158</v>
      </c>
      <c r="AU204" s="222" t="s">
        <v>91</v>
      </c>
      <c r="AY204" s="17" t="s">
        <v>157</v>
      </c>
      <c r="BE204" s="115">
        <f>IF(N204="základní",J204,0)</f>
        <v>0</v>
      </c>
      <c r="BF204" s="115">
        <f>IF(N204="snížená",J204,0)</f>
        <v>0</v>
      </c>
      <c r="BG204" s="115">
        <f>IF(N204="zákl. přenesená",J204,0)</f>
        <v>0</v>
      </c>
      <c r="BH204" s="115">
        <f>IF(N204="sníž. přenesená",J204,0)</f>
        <v>0</v>
      </c>
      <c r="BI204" s="115">
        <f>IF(N204="nulová",J204,0)</f>
        <v>0</v>
      </c>
      <c r="BJ204" s="17" t="s">
        <v>89</v>
      </c>
      <c r="BK204" s="115">
        <f>ROUND(I204*H204,2)</f>
        <v>0</v>
      </c>
      <c r="BL204" s="17" t="s">
        <v>161</v>
      </c>
      <c r="BM204" s="222" t="s">
        <v>283</v>
      </c>
    </row>
    <row r="205" spans="2:65" s="1" customFormat="1" ht="16.5" customHeight="1">
      <c r="B205" s="35"/>
      <c r="C205" s="211" t="s">
        <v>284</v>
      </c>
      <c r="D205" s="211" t="s">
        <v>158</v>
      </c>
      <c r="E205" s="212" t="s">
        <v>285</v>
      </c>
      <c r="F205" s="213" t="s">
        <v>286</v>
      </c>
      <c r="G205" s="214" t="s">
        <v>175</v>
      </c>
      <c r="H205" s="215">
        <v>88.2</v>
      </c>
      <c r="I205" s="216"/>
      <c r="J205" s="217">
        <f>ROUND(I205*H205,2)</f>
        <v>0</v>
      </c>
      <c r="K205" s="213" t="s">
        <v>170</v>
      </c>
      <c r="L205" s="37"/>
      <c r="M205" s="218" t="s">
        <v>1</v>
      </c>
      <c r="N205" s="219" t="s">
        <v>47</v>
      </c>
      <c r="O205" s="67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AR205" s="222" t="s">
        <v>161</v>
      </c>
      <c r="AT205" s="222" t="s">
        <v>158</v>
      </c>
      <c r="AU205" s="222" t="s">
        <v>91</v>
      </c>
      <c r="AY205" s="17" t="s">
        <v>157</v>
      </c>
      <c r="BE205" s="115">
        <f>IF(N205="základní",J205,0)</f>
        <v>0</v>
      </c>
      <c r="BF205" s="115">
        <f>IF(N205="snížená",J205,0)</f>
        <v>0</v>
      </c>
      <c r="BG205" s="115">
        <f>IF(N205="zákl. přenesená",J205,0)</f>
        <v>0</v>
      </c>
      <c r="BH205" s="115">
        <f>IF(N205="sníž. přenesená",J205,0)</f>
        <v>0</v>
      </c>
      <c r="BI205" s="115">
        <f>IF(N205="nulová",J205,0)</f>
        <v>0</v>
      </c>
      <c r="BJ205" s="17" t="s">
        <v>89</v>
      </c>
      <c r="BK205" s="115">
        <f>ROUND(I205*H205,2)</f>
        <v>0</v>
      </c>
      <c r="BL205" s="17" t="s">
        <v>161</v>
      </c>
      <c r="BM205" s="222" t="s">
        <v>287</v>
      </c>
    </row>
    <row r="206" spans="2:65" s="1" customFormat="1" ht="16.5" customHeight="1">
      <c r="B206" s="35"/>
      <c r="C206" s="211" t="s">
        <v>288</v>
      </c>
      <c r="D206" s="211" t="s">
        <v>158</v>
      </c>
      <c r="E206" s="212" t="s">
        <v>289</v>
      </c>
      <c r="F206" s="213" t="s">
        <v>290</v>
      </c>
      <c r="G206" s="214" t="s">
        <v>214</v>
      </c>
      <c r="H206" s="215">
        <v>189.27</v>
      </c>
      <c r="I206" s="216"/>
      <c r="J206" s="217">
        <f>ROUND(I206*H206,2)</f>
        <v>0</v>
      </c>
      <c r="K206" s="213" t="s">
        <v>170</v>
      </c>
      <c r="L206" s="37"/>
      <c r="M206" s="218" t="s">
        <v>1</v>
      </c>
      <c r="N206" s="219" t="s">
        <v>47</v>
      </c>
      <c r="O206" s="67"/>
      <c r="P206" s="220">
        <f>O206*H206</f>
        <v>0</v>
      </c>
      <c r="Q206" s="220">
        <v>0</v>
      </c>
      <c r="R206" s="220">
        <f>Q206*H206</f>
        <v>0</v>
      </c>
      <c r="S206" s="220">
        <v>0</v>
      </c>
      <c r="T206" s="221">
        <f>S206*H206</f>
        <v>0</v>
      </c>
      <c r="AR206" s="222" t="s">
        <v>161</v>
      </c>
      <c r="AT206" s="222" t="s">
        <v>158</v>
      </c>
      <c r="AU206" s="222" t="s">
        <v>91</v>
      </c>
      <c r="AY206" s="17" t="s">
        <v>157</v>
      </c>
      <c r="BE206" s="115">
        <f>IF(N206="základní",J206,0)</f>
        <v>0</v>
      </c>
      <c r="BF206" s="115">
        <f>IF(N206="snížená",J206,0)</f>
        <v>0</v>
      </c>
      <c r="BG206" s="115">
        <f>IF(N206="zákl. přenesená",J206,0)</f>
        <v>0</v>
      </c>
      <c r="BH206" s="115">
        <f>IF(N206="sníž. přenesená",J206,0)</f>
        <v>0</v>
      </c>
      <c r="BI206" s="115">
        <f>IF(N206="nulová",J206,0)</f>
        <v>0</v>
      </c>
      <c r="BJ206" s="17" t="s">
        <v>89</v>
      </c>
      <c r="BK206" s="115">
        <f>ROUND(I206*H206,2)</f>
        <v>0</v>
      </c>
      <c r="BL206" s="17" t="s">
        <v>161</v>
      </c>
      <c r="BM206" s="222" t="s">
        <v>291</v>
      </c>
    </row>
    <row r="207" spans="2:51" s="14" customFormat="1" ht="12">
      <c r="B207" s="247"/>
      <c r="C207" s="248"/>
      <c r="D207" s="225" t="s">
        <v>163</v>
      </c>
      <c r="E207" s="249" t="s">
        <v>1</v>
      </c>
      <c r="F207" s="250" t="s">
        <v>292</v>
      </c>
      <c r="G207" s="248"/>
      <c r="H207" s="251">
        <v>189.27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163</v>
      </c>
      <c r="AU207" s="257" t="s">
        <v>91</v>
      </c>
      <c r="AV207" s="14" t="s">
        <v>91</v>
      </c>
      <c r="AW207" s="14" t="s">
        <v>35</v>
      </c>
      <c r="AX207" s="14" t="s">
        <v>82</v>
      </c>
      <c r="AY207" s="257" t="s">
        <v>157</v>
      </c>
    </row>
    <row r="208" spans="2:51" s="13" customFormat="1" ht="12">
      <c r="B208" s="234"/>
      <c r="C208" s="235"/>
      <c r="D208" s="225" t="s">
        <v>163</v>
      </c>
      <c r="E208" s="236" t="s">
        <v>1</v>
      </c>
      <c r="F208" s="237" t="s">
        <v>165</v>
      </c>
      <c r="G208" s="235"/>
      <c r="H208" s="238">
        <v>189.27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AT208" s="244" t="s">
        <v>163</v>
      </c>
      <c r="AU208" s="244" t="s">
        <v>91</v>
      </c>
      <c r="AV208" s="13" t="s">
        <v>161</v>
      </c>
      <c r="AW208" s="13" t="s">
        <v>35</v>
      </c>
      <c r="AX208" s="13" t="s">
        <v>89</v>
      </c>
      <c r="AY208" s="244" t="s">
        <v>157</v>
      </c>
    </row>
    <row r="209" spans="2:65" s="1" customFormat="1" ht="16.5" customHeight="1">
      <c r="B209" s="35"/>
      <c r="C209" s="211" t="s">
        <v>293</v>
      </c>
      <c r="D209" s="211" t="s">
        <v>158</v>
      </c>
      <c r="E209" s="212" t="s">
        <v>294</v>
      </c>
      <c r="F209" s="213" t="s">
        <v>295</v>
      </c>
      <c r="G209" s="214" t="s">
        <v>214</v>
      </c>
      <c r="H209" s="215">
        <v>66.15</v>
      </c>
      <c r="I209" s="216"/>
      <c r="J209" s="217">
        <f>ROUND(I209*H209,2)</f>
        <v>0</v>
      </c>
      <c r="K209" s="213" t="s">
        <v>170</v>
      </c>
      <c r="L209" s="37"/>
      <c r="M209" s="218" t="s">
        <v>1</v>
      </c>
      <c r="N209" s="219" t="s">
        <v>47</v>
      </c>
      <c r="O209" s="67"/>
      <c r="P209" s="220">
        <f>O209*H209</f>
        <v>0</v>
      </c>
      <c r="Q209" s="220">
        <v>0</v>
      </c>
      <c r="R209" s="220">
        <f>Q209*H209</f>
        <v>0</v>
      </c>
      <c r="S209" s="220">
        <v>0</v>
      </c>
      <c r="T209" s="221">
        <f>S209*H209</f>
        <v>0</v>
      </c>
      <c r="AR209" s="222" t="s">
        <v>161</v>
      </c>
      <c r="AT209" s="222" t="s">
        <v>158</v>
      </c>
      <c r="AU209" s="222" t="s">
        <v>91</v>
      </c>
      <c r="AY209" s="17" t="s">
        <v>157</v>
      </c>
      <c r="BE209" s="115">
        <f>IF(N209="základní",J209,0)</f>
        <v>0</v>
      </c>
      <c r="BF209" s="115">
        <f>IF(N209="snížená",J209,0)</f>
        <v>0</v>
      </c>
      <c r="BG209" s="115">
        <f>IF(N209="zákl. přenesená",J209,0)</f>
        <v>0</v>
      </c>
      <c r="BH209" s="115">
        <f>IF(N209="sníž. přenesená",J209,0)</f>
        <v>0</v>
      </c>
      <c r="BI209" s="115">
        <f>IF(N209="nulová",J209,0)</f>
        <v>0</v>
      </c>
      <c r="BJ209" s="17" t="s">
        <v>89</v>
      </c>
      <c r="BK209" s="115">
        <f>ROUND(I209*H209,2)</f>
        <v>0</v>
      </c>
      <c r="BL209" s="17" t="s">
        <v>161</v>
      </c>
      <c r="BM209" s="222" t="s">
        <v>296</v>
      </c>
    </row>
    <row r="210" spans="2:51" s="12" customFormat="1" ht="12">
      <c r="B210" s="223"/>
      <c r="C210" s="224"/>
      <c r="D210" s="225" t="s">
        <v>163</v>
      </c>
      <c r="E210" s="226" t="s">
        <v>1</v>
      </c>
      <c r="F210" s="227" t="s">
        <v>221</v>
      </c>
      <c r="G210" s="224"/>
      <c r="H210" s="226" t="s">
        <v>1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163</v>
      </c>
      <c r="AU210" s="233" t="s">
        <v>91</v>
      </c>
      <c r="AV210" s="12" t="s">
        <v>89</v>
      </c>
      <c r="AW210" s="12" t="s">
        <v>35</v>
      </c>
      <c r="AX210" s="12" t="s">
        <v>82</v>
      </c>
      <c r="AY210" s="233" t="s">
        <v>157</v>
      </c>
    </row>
    <row r="211" spans="2:51" s="14" customFormat="1" ht="12">
      <c r="B211" s="247"/>
      <c r="C211" s="248"/>
      <c r="D211" s="225" t="s">
        <v>163</v>
      </c>
      <c r="E211" s="249" t="s">
        <v>1</v>
      </c>
      <c r="F211" s="250" t="s">
        <v>297</v>
      </c>
      <c r="G211" s="248"/>
      <c r="H211" s="251">
        <v>66.15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163</v>
      </c>
      <c r="AU211" s="257" t="s">
        <v>91</v>
      </c>
      <c r="AV211" s="14" t="s">
        <v>91</v>
      </c>
      <c r="AW211" s="14" t="s">
        <v>35</v>
      </c>
      <c r="AX211" s="14" t="s">
        <v>82</v>
      </c>
      <c r="AY211" s="257" t="s">
        <v>157</v>
      </c>
    </row>
    <row r="212" spans="2:51" s="13" customFormat="1" ht="12">
      <c r="B212" s="234"/>
      <c r="C212" s="235"/>
      <c r="D212" s="225" t="s">
        <v>163</v>
      </c>
      <c r="E212" s="236" t="s">
        <v>1</v>
      </c>
      <c r="F212" s="237" t="s">
        <v>165</v>
      </c>
      <c r="G212" s="235"/>
      <c r="H212" s="238">
        <v>66.15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163</v>
      </c>
      <c r="AU212" s="244" t="s">
        <v>91</v>
      </c>
      <c r="AV212" s="13" t="s">
        <v>161</v>
      </c>
      <c r="AW212" s="13" t="s">
        <v>35</v>
      </c>
      <c r="AX212" s="13" t="s">
        <v>89</v>
      </c>
      <c r="AY212" s="244" t="s">
        <v>157</v>
      </c>
    </row>
    <row r="213" spans="2:65" s="1" customFormat="1" ht="16.5" customHeight="1">
      <c r="B213" s="35"/>
      <c r="C213" s="211" t="s">
        <v>298</v>
      </c>
      <c r="D213" s="211" t="s">
        <v>158</v>
      </c>
      <c r="E213" s="212" t="s">
        <v>299</v>
      </c>
      <c r="F213" s="213" t="s">
        <v>300</v>
      </c>
      <c r="G213" s="214" t="s">
        <v>169</v>
      </c>
      <c r="H213" s="215">
        <v>2</v>
      </c>
      <c r="I213" s="216"/>
      <c r="J213" s="217">
        <f>ROUND(I213*H213,2)</f>
        <v>0</v>
      </c>
      <c r="K213" s="213" t="s">
        <v>170</v>
      </c>
      <c r="L213" s="37"/>
      <c r="M213" s="218" t="s">
        <v>1</v>
      </c>
      <c r="N213" s="219" t="s">
        <v>47</v>
      </c>
      <c r="O213" s="67"/>
      <c r="P213" s="220">
        <f>O213*H213</f>
        <v>0</v>
      </c>
      <c r="Q213" s="220">
        <v>0</v>
      </c>
      <c r="R213" s="220">
        <f>Q213*H213</f>
        <v>0</v>
      </c>
      <c r="S213" s="220">
        <v>0</v>
      </c>
      <c r="T213" s="221">
        <f>S213*H213</f>
        <v>0</v>
      </c>
      <c r="AR213" s="222" t="s">
        <v>161</v>
      </c>
      <c r="AT213" s="222" t="s">
        <v>158</v>
      </c>
      <c r="AU213" s="222" t="s">
        <v>91</v>
      </c>
      <c r="AY213" s="17" t="s">
        <v>157</v>
      </c>
      <c r="BE213" s="115">
        <f>IF(N213="základní",J213,0)</f>
        <v>0</v>
      </c>
      <c r="BF213" s="115">
        <f>IF(N213="snížená",J213,0)</f>
        <v>0</v>
      </c>
      <c r="BG213" s="115">
        <f>IF(N213="zákl. přenesená",J213,0)</f>
        <v>0</v>
      </c>
      <c r="BH213" s="115">
        <f>IF(N213="sníž. přenesená",J213,0)</f>
        <v>0</v>
      </c>
      <c r="BI213" s="115">
        <f>IF(N213="nulová",J213,0)</f>
        <v>0</v>
      </c>
      <c r="BJ213" s="17" t="s">
        <v>89</v>
      </c>
      <c r="BK213" s="115">
        <f>ROUND(I213*H213,2)</f>
        <v>0</v>
      </c>
      <c r="BL213" s="17" t="s">
        <v>161</v>
      </c>
      <c r="BM213" s="222" t="s">
        <v>301</v>
      </c>
    </row>
    <row r="214" spans="2:65" s="1" customFormat="1" ht="16.5" customHeight="1">
      <c r="B214" s="35"/>
      <c r="C214" s="211" t="s">
        <v>302</v>
      </c>
      <c r="D214" s="211" t="s">
        <v>158</v>
      </c>
      <c r="E214" s="212" t="s">
        <v>303</v>
      </c>
      <c r="F214" s="213" t="s">
        <v>304</v>
      </c>
      <c r="G214" s="214" t="s">
        <v>169</v>
      </c>
      <c r="H214" s="215">
        <v>6</v>
      </c>
      <c r="I214" s="216"/>
      <c r="J214" s="217">
        <f>ROUND(I214*H214,2)</f>
        <v>0</v>
      </c>
      <c r="K214" s="213" t="s">
        <v>170</v>
      </c>
      <c r="L214" s="37"/>
      <c r="M214" s="218" t="s">
        <v>1</v>
      </c>
      <c r="N214" s="219" t="s">
        <v>47</v>
      </c>
      <c r="O214" s="67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AR214" s="222" t="s">
        <v>161</v>
      </c>
      <c r="AT214" s="222" t="s">
        <v>158</v>
      </c>
      <c r="AU214" s="222" t="s">
        <v>91</v>
      </c>
      <c r="AY214" s="17" t="s">
        <v>157</v>
      </c>
      <c r="BE214" s="115">
        <f>IF(N214="základní",J214,0)</f>
        <v>0</v>
      </c>
      <c r="BF214" s="115">
        <f>IF(N214="snížená",J214,0)</f>
        <v>0</v>
      </c>
      <c r="BG214" s="115">
        <f>IF(N214="zákl. přenesená",J214,0)</f>
        <v>0</v>
      </c>
      <c r="BH214" s="115">
        <f>IF(N214="sníž. přenesená",J214,0)</f>
        <v>0</v>
      </c>
      <c r="BI214" s="115">
        <f>IF(N214="nulová",J214,0)</f>
        <v>0</v>
      </c>
      <c r="BJ214" s="17" t="s">
        <v>89</v>
      </c>
      <c r="BK214" s="115">
        <f>ROUND(I214*H214,2)</f>
        <v>0</v>
      </c>
      <c r="BL214" s="17" t="s">
        <v>161</v>
      </c>
      <c r="BM214" s="222" t="s">
        <v>305</v>
      </c>
    </row>
    <row r="215" spans="2:51" s="14" customFormat="1" ht="12">
      <c r="B215" s="247"/>
      <c r="C215" s="248"/>
      <c r="D215" s="225" t="s">
        <v>163</v>
      </c>
      <c r="E215" s="248"/>
      <c r="F215" s="250" t="s">
        <v>306</v>
      </c>
      <c r="G215" s="248"/>
      <c r="H215" s="251">
        <v>6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AT215" s="257" t="s">
        <v>163</v>
      </c>
      <c r="AU215" s="257" t="s">
        <v>91</v>
      </c>
      <c r="AV215" s="14" t="s">
        <v>91</v>
      </c>
      <c r="AW215" s="14" t="s">
        <v>4</v>
      </c>
      <c r="AX215" s="14" t="s">
        <v>89</v>
      </c>
      <c r="AY215" s="257" t="s">
        <v>157</v>
      </c>
    </row>
    <row r="216" spans="2:65" s="1" customFormat="1" ht="16.5" customHeight="1">
      <c r="B216" s="35"/>
      <c r="C216" s="211" t="s">
        <v>307</v>
      </c>
      <c r="D216" s="211" t="s">
        <v>158</v>
      </c>
      <c r="E216" s="212" t="s">
        <v>308</v>
      </c>
      <c r="F216" s="213" t="s">
        <v>309</v>
      </c>
      <c r="G216" s="214" t="s">
        <v>214</v>
      </c>
      <c r="H216" s="215">
        <v>97.6</v>
      </c>
      <c r="I216" s="216"/>
      <c r="J216" s="217">
        <f>ROUND(I216*H216,2)</f>
        <v>0</v>
      </c>
      <c r="K216" s="213" t="s">
        <v>170</v>
      </c>
      <c r="L216" s="37"/>
      <c r="M216" s="218" t="s">
        <v>1</v>
      </c>
      <c r="N216" s="219" t="s">
        <v>47</v>
      </c>
      <c r="O216" s="67"/>
      <c r="P216" s="220">
        <f>O216*H216</f>
        <v>0</v>
      </c>
      <c r="Q216" s="220">
        <v>0</v>
      </c>
      <c r="R216" s="220">
        <f>Q216*H216</f>
        <v>0</v>
      </c>
      <c r="S216" s="220">
        <v>0</v>
      </c>
      <c r="T216" s="221">
        <f>S216*H216</f>
        <v>0</v>
      </c>
      <c r="AR216" s="222" t="s">
        <v>161</v>
      </c>
      <c r="AT216" s="222" t="s">
        <v>158</v>
      </c>
      <c r="AU216" s="222" t="s">
        <v>91</v>
      </c>
      <c r="AY216" s="17" t="s">
        <v>157</v>
      </c>
      <c r="BE216" s="115">
        <f>IF(N216="základní",J216,0)</f>
        <v>0</v>
      </c>
      <c r="BF216" s="115">
        <f>IF(N216="snížená",J216,0)</f>
        <v>0</v>
      </c>
      <c r="BG216" s="115">
        <f>IF(N216="zákl. přenesená",J216,0)</f>
        <v>0</v>
      </c>
      <c r="BH216" s="115">
        <f>IF(N216="sníž. přenesená",J216,0)</f>
        <v>0</v>
      </c>
      <c r="BI216" s="115">
        <f>IF(N216="nulová",J216,0)</f>
        <v>0</v>
      </c>
      <c r="BJ216" s="17" t="s">
        <v>89</v>
      </c>
      <c r="BK216" s="115">
        <f>ROUND(I216*H216,2)</f>
        <v>0</v>
      </c>
      <c r="BL216" s="17" t="s">
        <v>161</v>
      </c>
      <c r="BM216" s="222" t="s">
        <v>310</v>
      </c>
    </row>
    <row r="217" spans="2:51" s="12" customFormat="1" ht="12">
      <c r="B217" s="223"/>
      <c r="C217" s="224"/>
      <c r="D217" s="225" t="s">
        <v>163</v>
      </c>
      <c r="E217" s="226" t="s">
        <v>1</v>
      </c>
      <c r="F217" s="227" t="s">
        <v>311</v>
      </c>
      <c r="G217" s="224"/>
      <c r="H217" s="226" t="s">
        <v>1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163</v>
      </c>
      <c r="AU217" s="233" t="s">
        <v>91</v>
      </c>
      <c r="AV217" s="12" t="s">
        <v>89</v>
      </c>
      <c r="AW217" s="12" t="s">
        <v>35</v>
      </c>
      <c r="AX217" s="12" t="s">
        <v>82</v>
      </c>
      <c r="AY217" s="233" t="s">
        <v>157</v>
      </c>
    </row>
    <row r="218" spans="2:51" s="14" customFormat="1" ht="12">
      <c r="B218" s="247"/>
      <c r="C218" s="248"/>
      <c r="D218" s="225" t="s">
        <v>163</v>
      </c>
      <c r="E218" s="249" t="s">
        <v>1</v>
      </c>
      <c r="F218" s="250" t="s">
        <v>312</v>
      </c>
      <c r="G218" s="248"/>
      <c r="H218" s="251">
        <v>64.378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163</v>
      </c>
      <c r="AU218" s="257" t="s">
        <v>91</v>
      </c>
      <c r="AV218" s="14" t="s">
        <v>91</v>
      </c>
      <c r="AW218" s="14" t="s">
        <v>35</v>
      </c>
      <c r="AX218" s="14" t="s">
        <v>82</v>
      </c>
      <c r="AY218" s="257" t="s">
        <v>157</v>
      </c>
    </row>
    <row r="219" spans="2:51" s="12" customFormat="1" ht="12">
      <c r="B219" s="223"/>
      <c r="C219" s="224"/>
      <c r="D219" s="225" t="s">
        <v>163</v>
      </c>
      <c r="E219" s="226" t="s">
        <v>1</v>
      </c>
      <c r="F219" s="227" t="s">
        <v>221</v>
      </c>
      <c r="G219" s="224"/>
      <c r="H219" s="226" t="s">
        <v>1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AT219" s="233" t="s">
        <v>163</v>
      </c>
      <c r="AU219" s="233" t="s">
        <v>91</v>
      </c>
      <c r="AV219" s="12" t="s">
        <v>89</v>
      </c>
      <c r="AW219" s="12" t="s">
        <v>35</v>
      </c>
      <c r="AX219" s="12" t="s">
        <v>82</v>
      </c>
      <c r="AY219" s="233" t="s">
        <v>157</v>
      </c>
    </row>
    <row r="220" spans="2:51" s="14" customFormat="1" ht="12">
      <c r="B220" s="247"/>
      <c r="C220" s="248"/>
      <c r="D220" s="225" t="s">
        <v>163</v>
      </c>
      <c r="E220" s="249" t="s">
        <v>1</v>
      </c>
      <c r="F220" s="250" t="s">
        <v>313</v>
      </c>
      <c r="G220" s="248"/>
      <c r="H220" s="251">
        <v>33.222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163</v>
      </c>
      <c r="AU220" s="257" t="s">
        <v>91</v>
      </c>
      <c r="AV220" s="14" t="s">
        <v>91</v>
      </c>
      <c r="AW220" s="14" t="s">
        <v>35</v>
      </c>
      <c r="AX220" s="14" t="s">
        <v>82</v>
      </c>
      <c r="AY220" s="257" t="s">
        <v>157</v>
      </c>
    </row>
    <row r="221" spans="2:51" s="13" customFormat="1" ht="12">
      <c r="B221" s="234"/>
      <c r="C221" s="235"/>
      <c r="D221" s="225" t="s">
        <v>163</v>
      </c>
      <c r="E221" s="236" t="s">
        <v>1</v>
      </c>
      <c r="F221" s="237" t="s">
        <v>165</v>
      </c>
      <c r="G221" s="235"/>
      <c r="H221" s="238">
        <v>97.6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AT221" s="244" t="s">
        <v>163</v>
      </c>
      <c r="AU221" s="244" t="s">
        <v>91</v>
      </c>
      <c r="AV221" s="13" t="s">
        <v>161</v>
      </c>
      <c r="AW221" s="13" t="s">
        <v>35</v>
      </c>
      <c r="AX221" s="13" t="s">
        <v>89</v>
      </c>
      <c r="AY221" s="244" t="s">
        <v>157</v>
      </c>
    </row>
    <row r="222" spans="2:65" s="1" customFormat="1" ht="16.5" customHeight="1">
      <c r="B222" s="35"/>
      <c r="C222" s="211" t="s">
        <v>314</v>
      </c>
      <c r="D222" s="211" t="s">
        <v>158</v>
      </c>
      <c r="E222" s="212" t="s">
        <v>315</v>
      </c>
      <c r="F222" s="213" t="s">
        <v>316</v>
      </c>
      <c r="G222" s="214" t="s">
        <v>214</v>
      </c>
      <c r="H222" s="215">
        <v>976</v>
      </c>
      <c r="I222" s="216"/>
      <c r="J222" s="217">
        <f>ROUND(I222*H222,2)</f>
        <v>0</v>
      </c>
      <c r="K222" s="213" t="s">
        <v>170</v>
      </c>
      <c r="L222" s="37"/>
      <c r="M222" s="218" t="s">
        <v>1</v>
      </c>
      <c r="N222" s="219" t="s">
        <v>47</v>
      </c>
      <c r="O222" s="67"/>
      <c r="P222" s="220">
        <f>O222*H222</f>
        <v>0</v>
      </c>
      <c r="Q222" s="220">
        <v>0</v>
      </c>
      <c r="R222" s="220">
        <f>Q222*H222</f>
        <v>0</v>
      </c>
      <c r="S222" s="220">
        <v>0</v>
      </c>
      <c r="T222" s="221">
        <f>S222*H222</f>
        <v>0</v>
      </c>
      <c r="AR222" s="222" t="s">
        <v>161</v>
      </c>
      <c r="AT222" s="222" t="s">
        <v>158</v>
      </c>
      <c r="AU222" s="222" t="s">
        <v>91</v>
      </c>
      <c r="AY222" s="17" t="s">
        <v>157</v>
      </c>
      <c r="BE222" s="115">
        <f>IF(N222="základní",J222,0)</f>
        <v>0</v>
      </c>
      <c r="BF222" s="115">
        <f>IF(N222="snížená",J222,0)</f>
        <v>0</v>
      </c>
      <c r="BG222" s="115">
        <f>IF(N222="zákl. přenesená",J222,0)</f>
        <v>0</v>
      </c>
      <c r="BH222" s="115">
        <f>IF(N222="sníž. přenesená",J222,0)</f>
        <v>0</v>
      </c>
      <c r="BI222" s="115">
        <f>IF(N222="nulová",J222,0)</f>
        <v>0</v>
      </c>
      <c r="BJ222" s="17" t="s">
        <v>89</v>
      </c>
      <c r="BK222" s="115">
        <f>ROUND(I222*H222,2)</f>
        <v>0</v>
      </c>
      <c r="BL222" s="17" t="s">
        <v>161</v>
      </c>
      <c r="BM222" s="222" t="s">
        <v>317</v>
      </c>
    </row>
    <row r="223" spans="2:51" s="14" customFormat="1" ht="12">
      <c r="B223" s="247"/>
      <c r="C223" s="248"/>
      <c r="D223" s="225" t="s">
        <v>163</v>
      </c>
      <c r="E223" s="248"/>
      <c r="F223" s="250" t="s">
        <v>318</v>
      </c>
      <c r="G223" s="248"/>
      <c r="H223" s="251">
        <v>976</v>
      </c>
      <c r="I223" s="252"/>
      <c r="J223" s="248"/>
      <c r="K223" s="248"/>
      <c r="L223" s="253"/>
      <c r="M223" s="254"/>
      <c r="N223" s="255"/>
      <c r="O223" s="255"/>
      <c r="P223" s="255"/>
      <c r="Q223" s="255"/>
      <c r="R223" s="255"/>
      <c r="S223" s="255"/>
      <c r="T223" s="256"/>
      <c r="AT223" s="257" t="s">
        <v>163</v>
      </c>
      <c r="AU223" s="257" t="s">
        <v>91</v>
      </c>
      <c r="AV223" s="14" t="s">
        <v>91</v>
      </c>
      <c r="AW223" s="14" t="s">
        <v>4</v>
      </c>
      <c r="AX223" s="14" t="s">
        <v>89</v>
      </c>
      <c r="AY223" s="257" t="s">
        <v>157</v>
      </c>
    </row>
    <row r="224" spans="2:65" s="1" customFormat="1" ht="16.5" customHeight="1">
      <c r="B224" s="35"/>
      <c r="C224" s="211" t="s">
        <v>319</v>
      </c>
      <c r="D224" s="211" t="s">
        <v>158</v>
      </c>
      <c r="E224" s="212" t="s">
        <v>320</v>
      </c>
      <c r="F224" s="213" t="s">
        <v>321</v>
      </c>
      <c r="G224" s="214" t="s">
        <v>214</v>
      </c>
      <c r="H224" s="215">
        <v>157.82</v>
      </c>
      <c r="I224" s="216"/>
      <c r="J224" s="217">
        <f>ROUND(I224*H224,2)</f>
        <v>0</v>
      </c>
      <c r="K224" s="213" t="s">
        <v>170</v>
      </c>
      <c r="L224" s="37"/>
      <c r="M224" s="218" t="s">
        <v>1</v>
      </c>
      <c r="N224" s="219" t="s">
        <v>47</v>
      </c>
      <c r="O224" s="67"/>
      <c r="P224" s="220">
        <f>O224*H224</f>
        <v>0</v>
      </c>
      <c r="Q224" s="220">
        <v>0</v>
      </c>
      <c r="R224" s="220">
        <f>Q224*H224</f>
        <v>0</v>
      </c>
      <c r="S224" s="220">
        <v>0</v>
      </c>
      <c r="T224" s="221">
        <f>S224*H224</f>
        <v>0</v>
      </c>
      <c r="AR224" s="222" t="s">
        <v>161</v>
      </c>
      <c r="AT224" s="222" t="s">
        <v>158</v>
      </c>
      <c r="AU224" s="222" t="s">
        <v>91</v>
      </c>
      <c r="AY224" s="17" t="s">
        <v>157</v>
      </c>
      <c r="BE224" s="115">
        <f>IF(N224="základní",J224,0)</f>
        <v>0</v>
      </c>
      <c r="BF224" s="115">
        <f>IF(N224="snížená",J224,0)</f>
        <v>0</v>
      </c>
      <c r="BG224" s="115">
        <f>IF(N224="zákl. přenesená",J224,0)</f>
        <v>0</v>
      </c>
      <c r="BH224" s="115">
        <f>IF(N224="sníž. přenesená",J224,0)</f>
        <v>0</v>
      </c>
      <c r="BI224" s="115">
        <f>IF(N224="nulová",J224,0)</f>
        <v>0</v>
      </c>
      <c r="BJ224" s="17" t="s">
        <v>89</v>
      </c>
      <c r="BK224" s="115">
        <f>ROUND(I224*H224,2)</f>
        <v>0</v>
      </c>
      <c r="BL224" s="17" t="s">
        <v>161</v>
      </c>
      <c r="BM224" s="222" t="s">
        <v>322</v>
      </c>
    </row>
    <row r="225" spans="2:51" s="14" customFormat="1" ht="12">
      <c r="B225" s="247"/>
      <c r="C225" s="248"/>
      <c r="D225" s="225" t="s">
        <v>163</v>
      </c>
      <c r="E225" s="249" t="s">
        <v>1</v>
      </c>
      <c r="F225" s="250" t="s">
        <v>323</v>
      </c>
      <c r="G225" s="248"/>
      <c r="H225" s="251">
        <v>124.892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AT225" s="257" t="s">
        <v>163</v>
      </c>
      <c r="AU225" s="257" t="s">
        <v>91</v>
      </c>
      <c r="AV225" s="14" t="s">
        <v>91</v>
      </c>
      <c r="AW225" s="14" t="s">
        <v>35</v>
      </c>
      <c r="AX225" s="14" t="s">
        <v>82</v>
      </c>
      <c r="AY225" s="257" t="s">
        <v>157</v>
      </c>
    </row>
    <row r="226" spans="2:51" s="14" customFormat="1" ht="12">
      <c r="B226" s="247"/>
      <c r="C226" s="248"/>
      <c r="D226" s="225" t="s">
        <v>163</v>
      </c>
      <c r="E226" s="249" t="s">
        <v>1</v>
      </c>
      <c r="F226" s="250" t="s">
        <v>324</v>
      </c>
      <c r="G226" s="248"/>
      <c r="H226" s="251">
        <v>32.928</v>
      </c>
      <c r="I226" s="252"/>
      <c r="J226" s="248"/>
      <c r="K226" s="248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163</v>
      </c>
      <c r="AU226" s="257" t="s">
        <v>91</v>
      </c>
      <c r="AV226" s="14" t="s">
        <v>91</v>
      </c>
      <c r="AW226" s="14" t="s">
        <v>35</v>
      </c>
      <c r="AX226" s="14" t="s">
        <v>82</v>
      </c>
      <c r="AY226" s="257" t="s">
        <v>157</v>
      </c>
    </row>
    <row r="227" spans="2:51" s="13" customFormat="1" ht="12">
      <c r="B227" s="234"/>
      <c r="C227" s="235"/>
      <c r="D227" s="225" t="s">
        <v>163</v>
      </c>
      <c r="E227" s="236" t="s">
        <v>1</v>
      </c>
      <c r="F227" s="237" t="s">
        <v>165</v>
      </c>
      <c r="G227" s="235"/>
      <c r="H227" s="238">
        <v>157.82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163</v>
      </c>
      <c r="AU227" s="244" t="s">
        <v>91</v>
      </c>
      <c r="AV227" s="13" t="s">
        <v>161</v>
      </c>
      <c r="AW227" s="13" t="s">
        <v>35</v>
      </c>
      <c r="AX227" s="13" t="s">
        <v>89</v>
      </c>
      <c r="AY227" s="244" t="s">
        <v>157</v>
      </c>
    </row>
    <row r="228" spans="2:65" s="1" customFormat="1" ht="16.5" customHeight="1">
      <c r="B228" s="35"/>
      <c r="C228" s="211" t="s">
        <v>325</v>
      </c>
      <c r="D228" s="211" t="s">
        <v>158</v>
      </c>
      <c r="E228" s="212" t="s">
        <v>326</v>
      </c>
      <c r="F228" s="213" t="s">
        <v>327</v>
      </c>
      <c r="G228" s="214" t="s">
        <v>214</v>
      </c>
      <c r="H228" s="215">
        <v>97.6</v>
      </c>
      <c r="I228" s="216"/>
      <c r="J228" s="217">
        <f>ROUND(I228*H228,2)</f>
        <v>0</v>
      </c>
      <c r="K228" s="213" t="s">
        <v>170</v>
      </c>
      <c r="L228" s="37"/>
      <c r="M228" s="218" t="s">
        <v>1</v>
      </c>
      <c r="N228" s="219" t="s">
        <v>47</v>
      </c>
      <c r="O228" s="67"/>
      <c r="P228" s="220">
        <f>O228*H228</f>
        <v>0</v>
      </c>
      <c r="Q228" s="220">
        <v>0</v>
      </c>
      <c r="R228" s="220">
        <f>Q228*H228</f>
        <v>0</v>
      </c>
      <c r="S228" s="220">
        <v>0</v>
      </c>
      <c r="T228" s="221">
        <f>S228*H228</f>
        <v>0</v>
      </c>
      <c r="AR228" s="222" t="s">
        <v>161</v>
      </c>
      <c r="AT228" s="222" t="s">
        <v>158</v>
      </c>
      <c r="AU228" s="222" t="s">
        <v>91</v>
      </c>
      <c r="AY228" s="17" t="s">
        <v>157</v>
      </c>
      <c r="BE228" s="115">
        <f>IF(N228="základní",J228,0)</f>
        <v>0</v>
      </c>
      <c r="BF228" s="115">
        <f>IF(N228="snížená",J228,0)</f>
        <v>0</v>
      </c>
      <c r="BG228" s="115">
        <f>IF(N228="zákl. přenesená",J228,0)</f>
        <v>0</v>
      </c>
      <c r="BH228" s="115">
        <f>IF(N228="sníž. přenesená",J228,0)</f>
        <v>0</v>
      </c>
      <c r="BI228" s="115">
        <f>IF(N228="nulová",J228,0)</f>
        <v>0</v>
      </c>
      <c r="BJ228" s="17" t="s">
        <v>89</v>
      </c>
      <c r="BK228" s="115">
        <f>ROUND(I228*H228,2)</f>
        <v>0</v>
      </c>
      <c r="BL228" s="17" t="s">
        <v>161</v>
      </c>
      <c r="BM228" s="222" t="s">
        <v>328</v>
      </c>
    </row>
    <row r="229" spans="2:65" s="1" customFormat="1" ht="16.5" customHeight="1">
      <c r="B229" s="35"/>
      <c r="C229" s="211" t="s">
        <v>329</v>
      </c>
      <c r="D229" s="211" t="s">
        <v>158</v>
      </c>
      <c r="E229" s="212" t="s">
        <v>330</v>
      </c>
      <c r="F229" s="213" t="s">
        <v>331</v>
      </c>
      <c r="G229" s="214" t="s">
        <v>214</v>
      </c>
      <c r="H229" s="215">
        <v>97.6</v>
      </c>
      <c r="I229" s="216"/>
      <c r="J229" s="217">
        <f>ROUND(I229*H229,2)</f>
        <v>0</v>
      </c>
      <c r="K229" s="213" t="s">
        <v>170</v>
      </c>
      <c r="L229" s="37"/>
      <c r="M229" s="218" t="s">
        <v>1</v>
      </c>
      <c r="N229" s="219" t="s">
        <v>47</v>
      </c>
      <c r="O229" s="67"/>
      <c r="P229" s="220">
        <f>O229*H229</f>
        <v>0</v>
      </c>
      <c r="Q229" s="220">
        <v>0</v>
      </c>
      <c r="R229" s="220">
        <f>Q229*H229</f>
        <v>0</v>
      </c>
      <c r="S229" s="220">
        <v>0</v>
      </c>
      <c r="T229" s="221">
        <f>S229*H229</f>
        <v>0</v>
      </c>
      <c r="AR229" s="222" t="s">
        <v>161</v>
      </c>
      <c r="AT229" s="222" t="s">
        <v>158</v>
      </c>
      <c r="AU229" s="222" t="s">
        <v>91</v>
      </c>
      <c r="AY229" s="17" t="s">
        <v>157</v>
      </c>
      <c r="BE229" s="115">
        <f>IF(N229="základní",J229,0)</f>
        <v>0</v>
      </c>
      <c r="BF229" s="115">
        <f>IF(N229="snížená",J229,0)</f>
        <v>0</v>
      </c>
      <c r="BG229" s="115">
        <f>IF(N229="zákl. přenesená",J229,0)</f>
        <v>0</v>
      </c>
      <c r="BH229" s="115">
        <f>IF(N229="sníž. přenesená",J229,0)</f>
        <v>0</v>
      </c>
      <c r="BI229" s="115">
        <f>IF(N229="nulová",J229,0)</f>
        <v>0</v>
      </c>
      <c r="BJ229" s="17" t="s">
        <v>89</v>
      </c>
      <c r="BK229" s="115">
        <f>ROUND(I229*H229,2)</f>
        <v>0</v>
      </c>
      <c r="BL229" s="17" t="s">
        <v>161</v>
      </c>
      <c r="BM229" s="222" t="s">
        <v>332</v>
      </c>
    </row>
    <row r="230" spans="2:65" s="1" customFormat="1" ht="16.5" customHeight="1">
      <c r="B230" s="35"/>
      <c r="C230" s="211" t="s">
        <v>333</v>
      </c>
      <c r="D230" s="211" t="s">
        <v>158</v>
      </c>
      <c r="E230" s="212" t="s">
        <v>334</v>
      </c>
      <c r="F230" s="213" t="s">
        <v>335</v>
      </c>
      <c r="G230" s="214" t="s">
        <v>336</v>
      </c>
      <c r="H230" s="215">
        <v>182.024</v>
      </c>
      <c r="I230" s="216"/>
      <c r="J230" s="217">
        <f>ROUND(I230*H230,2)</f>
        <v>0</v>
      </c>
      <c r="K230" s="213" t="s">
        <v>170</v>
      </c>
      <c r="L230" s="37"/>
      <c r="M230" s="218" t="s">
        <v>1</v>
      </c>
      <c r="N230" s="219" t="s">
        <v>47</v>
      </c>
      <c r="O230" s="67"/>
      <c r="P230" s="220">
        <f>O230*H230</f>
        <v>0</v>
      </c>
      <c r="Q230" s="220">
        <v>0</v>
      </c>
      <c r="R230" s="220">
        <f>Q230*H230</f>
        <v>0</v>
      </c>
      <c r="S230" s="220">
        <v>0</v>
      </c>
      <c r="T230" s="221">
        <f>S230*H230</f>
        <v>0</v>
      </c>
      <c r="AR230" s="222" t="s">
        <v>161</v>
      </c>
      <c r="AT230" s="222" t="s">
        <v>158</v>
      </c>
      <c r="AU230" s="222" t="s">
        <v>91</v>
      </c>
      <c r="AY230" s="17" t="s">
        <v>157</v>
      </c>
      <c r="BE230" s="115">
        <f>IF(N230="základní",J230,0)</f>
        <v>0</v>
      </c>
      <c r="BF230" s="115">
        <f>IF(N230="snížená",J230,0)</f>
        <v>0</v>
      </c>
      <c r="BG230" s="115">
        <f>IF(N230="zákl. přenesená",J230,0)</f>
        <v>0</v>
      </c>
      <c r="BH230" s="115">
        <f>IF(N230="sníž. přenesená",J230,0)</f>
        <v>0</v>
      </c>
      <c r="BI230" s="115">
        <f>IF(N230="nulová",J230,0)</f>
        <v>0</v>
      </c>
      <c r="BJ230" s="17" t="s">
        <v>89</v>
      </c>
      <c r="BK230" s="115">
        <f>ROUND(I230*H230,2)</f>
        <v>0</v>
      </c>
      <c r="BL230" s="17" t="s">
        <v>161</v>
      </c>
      <c r="BM230" s="222" t="s">
        <v>337</v>
      </c>
    </row>
    <row r="231" spans="2:51" s="14" customFormat="1" ht="12">
      <c r="B231" s="247"/>
      <c r="C231" s="248"/>
      <c r="D231" s="225" t="s">
        <v>163</v>
      </c>
      <c r="E231" s="249" t="s">
        <v>1</v>
      </c>
      <c r="F231" s="250" t="s">
        <v>338</v>
      </c>
      <c r="G231" s="248"/>
      <c r="H231" s="251">
        <v>182.024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AT231" s="257" t="s">
        <v>163</v>
      </c>
      <c r="AU231" s="257" t="s">
        <v>91</v>
      </c>
      <c r="AV231" s="14" t="s">
        <v>91</v>
      </c>
      <c r="AW231" s="14" t="s">
        <v>35</v>
      </c>
      <c r="AX231" s="14" t="s">
        <v>89</v>
      </c>
      <c r="AY231" s="257" t="s">
        <v>157</v>
      </c>
    </row>
    <row r="232" spans="2:65" s="1" customFormat="1" ht="16.5" customHeight="1">
      <c r="B232" s="35"/>
      <c r="C232" s="211" t="s">
        <v>339</v>
      </c>
      <c r="D232" s="211" t="s">
        <v>158</v>
      </c>
      <c r="E232" s="212" t="s">
        <v>340</v>
      </c>
      <c r="F232" s="213" t="s">
        <v>341</v>
      </c>
      <c r="G232" s="214" t="s">
        <v>214</v>
      </c>
      <c r="H232" s="215">
        <v>157.82</v>
      </c>
      <c r="I232" s="216"/>
      <c r="J232" s="217">
        <f>ROUND(I232*H232,2)</f>
        <v>0</v>
      </c>
      <c r="K232" s="213" t="s">
        <v>170</v>
      </c>
      <c r="L232" s="37"/>
      <c r="M232" s="218" t="s">
        <v>1</v>
      </c>
      <c r="N232" s="219" t="s">
        <v>47</v>
      </c>
      <c r="O232" s="67"/>
      <c r="P232" s="220">
        <f>O232*H232</f>
        <v>0</v>
      </c>
      <c r="Q232" s="220">
        <v>0</v>
      </c>
      <c r="R232" s="220">
        <f>Q232*H232</f>
        <v>0</v>
      </c>
      <c r="S232" s="220">
        <v>0</v>
      </c>
      <c r="T232" s="221">
        <f>S232*H232</f>
        <v>0</v>
      </c>
      <c r="AR232" s="222" t="s">
        <v>161</v>
      </c>
      <c r="AT232" s="222" t="s">
        <v>158</v>
      </c>
      <c r="AU232" s="222" t="s">
        <v>91</v>
      </c>
      <c r="AY232" s="17" t="s">
        <v>157</v>
      </c>
      <c r="BE232" s="115">
        <f>IF(N232="základní",J232,0)</f>
        <v>0</v>
      </c>
      <c r="BF232" s="115">
        <f>IF(N232="snížená",J232,0)</f>
        <v>0</v>
      </c>
      <c r="BG232" s="115">
        <f>IF(N232="zákl. přenesená",J232,0)</f>
        <v>0</v>
      </c>
      <c r="BH232" s="115">
        <f>IF(N232="sníž. přenesená",J232,0)</f>
        <v>0</v>
      </c>
      <c r="BI232" s="115">
        <f>IF(N232="nulová",J232,0)</f>
        <v>0</v>
      </c>
      <c r="BJ232" s="17" t="s">
        <v>89</v>
      </c>
      <c r="BK232" s="115">
        <f>ROUND(I232*H232,2)</f>
        <v>0</v>
      </c>
      <c r="BL232" s="17" t="s">
        <v>161</v>
      </c>
      <c r="BM232" s="222" t="s">
        <v>342</v>
      </c>
    </row>
    <row r="233" spans="2:65" s="1" customFormat="1" ht="16.5" customHeight="1">
      <c r="B233" s="35"/>
      <c r="C233" s="211" t="s">
        <v>343</v>
      </c>
      <c r="D233" s="211" t="s">
        <v>158</v>
      </c>
      <c r="E233" s="212" t="s">
        <v>344</v>
      </c>
      <c r="F233" s="213" t="s">
        <v>345</v>
      </c>
      <c r="G233" s="214" t="s">
        <v>175</v>
      </c>
      <c r="H233" s="215">
        <v>155.33</v>
      </c>
      <c r="I233" s="216"/>
      <c r="J233" s="217">
        <f>ROUND(I233*H233,2)</f>
        <v>0</v>
      </c>
      <c r="K233" s="213" t="s">
        <v>170</v>
      </c>
      <c r="L233" s="37"/>
      <c r="M233" s="218" t="s">
        <v>1</v>
      </c>
      <c r="N233" s="219" t="s">
        <v>47</v>
      </c>
      <c r="O233" s="67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AR233" s="222" t="s">
        <v>161</v>
      </c>
      <c r="AT233" s="222" t="s">
        <v>158</v>
      </c>
      <c r="AU233" s="222" t="s">
        <v>91</v>
      </c>
      <c r="AY233" s="17" t="s">
        <v>157</v>
      </c>
      <c r="BE233" s="115">
        <f>IF(N233="základní",J233,0)</f>
        <v>0</v>
      </c>
      <c r="BF233" s="115">
        <f>IF(N233="snížená",J233,0)</f>
        <v>0</v>
      </c>
      <c r="BG233" s="115">
        <f>IF(N233="zákl. přenesená",J233,0)</f>
        <v>0</v>
      </c>
      <c r="BH233" s="115">
        <f>IF(N233="sníž. přenesená",J233,0)</f>
        <v>0</v>
      </c>
      <c r="BI233" s="115">
        <f>IF(N233="nulová",J233,0)</f>
        <v>0</v>
      </c>
      <c r="BJ233" s="17" t="s">
        <v>89</v>
      </c>
      <c r="BK233" s="115">
        <f>ROUND(I233*H233,2)</f>
        <v>0</v>
      </c>
      <c r="BL233" s="17" t="s">
        <v>161</v>
      </c>
      <c r="BM233" s="222" t="s">
        <v>346</v>
      </c>
    </row>
    <row r="234" spans="2:51" s="12" customFormat="1" ht="12">
      <c r="B234" s="223"/>
      <c r="C234" s="224"/>
      <c r="D234" s="225" t="s">
        <v>163</v>
      </c>
      <c r="E234" s="226" t="s">
        <v>1</v>
      </c>
      <c r="F234" s="227" t="s">
        <v>347</v>
      </c>
      <c r="G234" s="224"/>
      <c r="H234" s="226" t="s">
        <v>1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AT234" s="233" t="s">
        <v>163</v>
      </c>
      <c r="AU234" s="233" t="s">
        <v>91</v>
      </c>
      <c r="AV234" s="12" t="s">
        <v>89</v>
      </c>
      <c r="AW234" s="12" t="s">
        <v>35</v>
      </c>
      <c r="AX234" s="12" t="s">
        <v>82</v>
      </c>
      <c r="AY234" s="233" t="s">
        <v>157</v>
      </c>
    </row>
    <row r="235" spans="2:51" s="14" customFormat="1" ht="12">
      <c r="B235" s="247"/>
      <c r="C235" s="248"/>
      <c r="D235" s="225" t="s">
        <v>163</v>
      </c>
      <c r="E235" s="249" t="s">
        <v>1</v>
      </c>
      <c r="F235" s="250" t="s">
        <v>348</v>
      </c>
      <c r="G235" s="248"/>
      <c r="H235" s="251">
        <v>155.33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AT235" s="257" t="s">
        <v>163</v>
      </c>
      <c r="AU235" s="257" t="s">
        <v>91</v>
      </c>
      <c r="AV235" s="14" t="s">
        <v>91</v>
      </c>
      <c r="AW235" s="14" t="s">
        <v>35</v>
      </c>
      <c r="AX235" s="14" t="s">
        <v>82</v>
      </c>
      <c r="AY235" s="257" t="s">
        <v>157</v>
      </c>
    </row>
    <row r="236" spans="2:51" s="13" customFormat="1" ht="12">
      <c r="B236" s="234"/>
      <c r="C236" s="235"/>
      <c r="D236" s="225" t="s">
        <v>163</v>
      </c>
      <c r="E236" s="236" t="s">
        <v>1</v>
      </c>
      <c r="F236" s="237" t="s">
        <v>165</v>
      </c>
      <c r="G236" s="235"/>
      <c r="H236" s="238">
        <v>155.33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163</v>
      </c>
      <c r="AU236" s="244" t="s">
        <v>91</v>
      </c>
      <c r="AV236" s="13" t="s">
        <v>161</v>
      </c>
      <c r="AW236" s="13" t="s">
        <v>35</v>
      </c>
      <c r="AX236" s="13" t="s">
        <v>89</v>
      </c>
      <c r="AY236" s="244" t="s">
        <v>157</v>
      </c>
    </row>
    <row r="237" spans="2:65" s="1" customFormat="1" ht="16.5" customHeight="1">
      <c r="B237" s="35"/>
      <c r="C237" s="211" t="s">
        <v>349</v>
      </c>
      <c r="D237" s="211" t="s">
        <v>158</v>
      </c>
      <c r="E237" s="212" t="s">
        <v>350</v>
      </c>
      <c r="F237" s="213" t="s">
        <v>351</v>
      </c>
      <c r="G237" s="214" t="s">
        <v>175</v>
      </c>
      <c r="H237" s="215">
        <v>155.33</v>
      </c>
      <c r="I237" s="216"/>
      <c r="J237" s="217">
        <f>ROUND(I237*H237,2)</f>
        <v>0</v>
      </c>
      <c r="K237" s="213" t="s">
        <v>170</v>
      </c>
      <c r="L237" s="37"/>
      <c r="M237" s="218" t="s">
        <v>1</v>
      </c>
      <c r="N237" s="219" t="s">
        <v>47</v>
      </c>
      <c r="O237" s="67"/>
      <c r="P237" s="220">
        <f>O237*H237</f>
        <v>0</v>
      </c>
      <c r="Q237" s="220">
        <v>0</v>
      </c>
      <c r="R237" s="220">
        <f>Q237*H237</f>
        <v>0</v>
      </c>
      <c r="S237" s="220">
        <v>0</v>
      </c>
      <c r="T237" s="221">
        <f>S237*H237</f>
        <v>0</v>
      </c>
      <c r="AR237" s="222" t="s">
        <v>161</v>
      </c>
      <c r="AT237" s="222" t="s">
        <v>158</v>
      </c>
      <c r="AU237" s="222" t="s">
        <v>91</v>
      </c>
      <c r="AY237" s="17" t="s">
        <v>157</v>
      </c>
      <c r="BE237" s="115">
        <f>IF(N237="základní",J237,0)</f>
        <v>0</v>
      </c>
      <c r="BF237" s="115">
        <f>IF(N237="snížená",J237,0)</f>
        <v>0</v>
      </c>
      <c r="BG237" s="115">
        <f>IF(N237="zákl. přenesená",J237,0)</f>
        <v>0</v>
      </c>
      <c r="BH237" s="115">
        <f>IF(N237="sníž. přenesená",J237,0)</f>
        <v>0</v>
      </c>
      <c r="BI237" s="115">
        <f>IF(N237="nulová",J237,0)</f>
        <v>0</v>
      </c>
      <c r="BJ237" s="17" t="s">
        <v>89</v>
      </c>
      <c r="BK237" s="115">
        <f>ROUND(I237*H237,2)</f>
        <v>0</v>
      </c>
      <c r="BL237" s="17" t="s">
        <v>161</v>
      </c>
      <c r="BM237" s="222" t="s">
        <v>352</v>
      </c>
    </row>
    <row r="238" spans="2:51" s="12" customFormat="1" ht="12">
      <c r="B238" s="223"/>
      <c r="C238" s="224"/>
      <c r="D238" s="225" t="s">
        <v>163</v>
      </c>
      <c r="E238" s="226" t="s">
        <v>1</v>
      </c>
      <c r="F238" s="227" t="s">
        <v>347</v>
      </c>
      <c r="G238" s="224"/>
      <c r="H238" s="226" t="s">
        <v>1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AT238" s="233" t="s">
        <v>163</v>
      </c>
      <c r="AU238" s="233" t="s">
        <v>91</v>
      </c>
      <c r="AV238" s="12" t="s">
        <v>89</v>
      </c>
      <c r="AW238" s="12" t="s">
        <v>35</v>
      </c>
      <c r="AX238" s="12" t="s">
        <v>82</v>
      </c>
      <c r="AY238" s="233" t="s">
        <v>157</v>
      </c>
    </row>
    <row r="239" spans="2:51" s="14" customFormat="1" ht="12">
      <c r="B239" s="247"/>
      <c r="C239" s="248"/>
      <c r="D239" s="225" t="s">
        <v>163</v>
      </c>
      <c r="E239" s="249" t="s">
        <v>1</v>
      </c>
      <c r="F239" s="250" t="s">
        <v>348</v>
      </c>
      <c r="G239" s="248"/>
      <c r="H239" s="251">
        <v>155.33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AT239" s="257" t="s">
        <v>163</v>
      </c>
      <c r="AU239" s="257" t="s">
        <v>91</v>
      </c>
      <c r="AV239" s="14" t="s">
        <v>91</v>
      </c>
      <c r="AW239" s="14" t="s">
        <v>35</v>
      </c>
      <c r="AX239" s="14" t="s">
        <v>82</v>
      </c>
      <c r="AY239" s="257" t="s">
        <v>157</v>
      </c>
    </row>
    <row r="240" spans="2:51" s="13" customFormat="1" ht="12">
      <c r="B240" s="234"/>
      <c r="C240" s="235"/>
      <c r="D240" s="225" t="s">
        <v>163</v>
      </c>
      <c r="E240" s="236" t="s">
        <v>1</v>
      </c>
      <c r="F240" s="237" t="s">
        <v>165</v>
      </c>
      <c r="G240" s="235"/>
      <c r="H240" s="238">
        <v>155.33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AT240" s="244" t="s">
        <v>163</v>
      </c>
      <c r="AU240" s="244" t="s">
        <v>91</v>
      </c>
      <c r="AV240" s="13" t="s">
        <v>161</v>
      </c>
      <c r="AW240" s="13" t="s">
        <v>35</v>
      </c>
      <c r="AX240" s="13" t="s">
        <v>89</v>
      </c>
      <c r="AY240" s="244" t="s">
        <v>157</v>
      </c>
    </row>
    <row r="241" spans="2:65" s="1" customFormat="1" ht="16.5" customHeight="1">
      <c r="B241" s="35"/>
      <c r="C241" s="258" t="s">
        <v>353</v>
      </c>
      <c r="D241" s="258" t="s">
        <v>354</v>
      </c>
      <c r="E241" s="259" t="s">
        <v>355</v>
      </c>
      <c r="F241" s="260" t="s">
        <v>356</v>
      </c>
      <c r="G241" s="261" t="s">
        <v>357</v>
      </c>
      <c r="H241" s="262">
        <v>2.33</v>
      </c>
      <c r="I241" s="263"/>
      <c r="J241" s="264">
        <f>ROUND(I241*H241,2)</f>
        <v>0</v>
      </c>
      <c r="K241" s="260" t="s">
        <v>170</v>
      </c>
      <c r="L241" s="265"/>
      <c r="M241" s="266" t="s">
        <v>1</v>
      </c>
      <c r="N241" s="267" t="s">
        <v>47</v>
      </c>
      <c r="O241" s="67"/>
      <c r="P241" s="220">
        <f>O241*H241</f>
        <v>0</v>
      </c>
      <c r="Q241" s="220">
        <v>0.001</v>
      </c>
      <c r="R241" s="220">
        <f>Q241*H241</f>
        <v>0.00233</v>
      </c>
      <c r="S241" s="220">
        <v>0</v>
      </c>
      <c r="T241" s="221">
        <f>S241*H241</f>
        <v>0</v>
      </c>
      <c r="AR241" s="222" t="s">
        <v>198</v>
      </c>
      <c r="AT241" s="222" t="s">
        <v>354</v>
      </c>
      <c r="AU241" s="222" t="s">
        <v>91</v>
      </c>
      <c r="AY241" s="17" t="s">
        <v>157</v>
      </c>
      <c r="BE241" s="115">
        <f>IF(N241="základní",J241,0)</f>
        <v>0</v>
      </c>
      <c r="BF241" s="115">
        <f>IF(N241="snížená",J241,0)</f>
        <v>0</v>
      </c>
      <c r="BG241" s="115">
        <f>IF(N241="zákl. přenesená",J241,0)</f>
        <v>0</v>
      </c>
      <c r="BH241" s="115">
        <f>IF(N241="sníž. přenesená",J241,0)</f>
        <v>0</v>
      </c>
      <c r="BI241" s="115">
        <f>IF(N241="nulová",J241,0)</f>
        <v>0</v>
      </c>
      <c r="BJ241" s="17" t="s">
        <v>89</v>
      </c>
      <c r="BK241" s="115">
        <f>ROUND(I241*H241,2)</f>
        <v>0</v>
      </c>
      <c r="BL241" s="17" t="s">
        <v>161</v>
      </c>
      <c r="BM241" s="222" t="s">
        <v>358</v>
      </c>
    </row>
    <row r="242" spans="2:51" s="14" customFormat="1" ht="12">
      <c r="B242" s="247"/>
      <c r="C242" s="248"/>
      <c r="D242" s="225" t="s">
        <v>163</v>
      </c>
      <c r="E242" s="248"/>
      <c r="F242" s="250" t="s">
        <v>359</v>
      </c>
      <c r="G242" s="248"/>
      <c r="H242" s="251">
        <v>2.33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AT242" s="257" t="s">
        <v>163</v>
      </c>
      <c r="AU242" s="257" t="s">
        <v>91</v>
      </c>
      <c r="AV242" s="14" t="s">
        <v>91</v>
      </c>
      <c r="AW242" s="14" t="s">
        <v>4</v>
      </c>
      <c r="AX242" s="14" t="s">
        <v>89</v>
      </c>
      <c r="AY242" s="257" t="s">
        <v>157</v>
      </c>
    </row>
    <row r="243" spans="2:63" s="11" customFormat="1" ht="22.9" customHeight="1">
      <c r="B243" s="197"/>
      <c r="C243" s="198"/>
      <c r="D243" s="199" t="s">
        <v>81</v>
      </c>
      <c r="E243" s="245" t="s">
        <v>91</v>
      </c>
      <c r="F243" s="245" t="s">
        <v>360</v>
      </c>
      <c r="G243" s="198"/>
      <c r="H243" s="198"/>
      <c r="I243" s="201"/>
      <c r="J243" s="246">
        <f>BK243</f>
        <v>0</v>
      </c>
      <c r="K243" s="198"/>
      <c r="L243" s="203"/>
      <c r="M243" s="204"/>
      <c r="N243" s="205"/>
      <c r="O243" s="205"/>
      <c r="P243" s="206">
        <f>SUM(P244:P255)</f>
        <v>0</v>
      </c>
      <c r="Q243" s="205"/>
      <c r="R243" s="206">
        <f>SUM(R244:R255)</f>
        <v>0.004005</v>
      </c>
      <c r="S243" s="205"/>
      <c r="T243" s="207">
        <f>SUM(T244:T255)</f>
        <v>0</v>
      </c>
      <c r="AR243" s="208" t="s">
        <v>89</v>
      </c>
      <c r="AT243" s="209" t="s">
        <v>81</v>
      </c>
      <c r="AU243" s="209" t="s">
        <v>89</v>
      </c>
      <c r="AY243" s="208" t="s">
        <v>157</v>
      </c>
      <c r="BK243" s="210">
        <f>SUM(BK244:BK255)</f>
        <v>0</v>
      </c>
    </row>
    <row r="244" spans="2:65" s="1" customFormat="1" ht="16.5" customHeight="1">
      <c r="B244" s="35"/>
      <c r="C244" s="211" t="s">
        <v>361</v>
      </c>
      <c r="D244" s="211" t="s">
        <v>158</v>
      </c>
      <c r="E244" s="212" t="s">
        <v>362</v>
      </c>
      <c r="F244" s="213" t="s">
        <v>363</v>
      </c>
      <c r="G244" s="214" t="s">
        <v>175</v>
      </c>
      <c r="H244" s="215">
        <v>9</v>
      </c>
      <c r="I244" s="216"/>
      <c r="J244" s="217">
        <f>ROUND(I244*H244,2)</f>
        <v>0</v>
      </c>
      <c r="K244" s="213" t="s">
        <v>170</v>
      </c>
      <c r="L244" s="37"/>
      <c r="M244" s="218" t="s">
        <v>1</v>
      </c>
      <c r="N244" s="219" t="s">
        <v>47</v>
      </c>
      <c r="O244" s="67"/>
      <c r="P244" s="220">
        <f>O244*H244</f>
        <v>0</v>
      </c>
      <c r="Q244" s="220">
        <v>0.0001</v>
      </c>
      <c r="R244" s="220">
        <f>Q244*H244</f>
        <v>0.0009000000000000001</v>
      </c>
      <c r="S244" s="220">
        <v>0</v>
      </c>
      <c r="T244" s="221">
        <f>S244*H244</f>
        <v>0</v>
      </c>
      <c r="AR244" s="222" t="s">
        <v>161</v>
      </c>
      <c r="AT244" s="222" t="s">
        <v>158</v>
      </c>
      <c r="AU244" s="222" t="s">
        <v>91</v>
      </c>
      <c r="AY244" s="17" t="s">
        <v>157</v>
      </c>
      <c r="BE244" s="115">
        <f>IF(N244="základní",J244,0)</f>
        <v>0</v>
      </c>
      <c r="BF244" s="115">
        <f>IF(N244="snížená",J244,0)</f>
        <v>0</v>
      </c>
      <c r="BG244" s="115">
        <f>IF(N244="zákl. přenesená",J244,0)</f>
        <v>0</v>
      </c>
      <c r="BH244" s="115">
        <f>IF(N244="sníž. přenesená",J244,0)</f>
        <v>0</v>
      </c>
      <c r="BI244" s="115">
        <f>IF(N244="nulová",J244,0)</f>
        <v>0</v>
      </c>
      <c r="BJ244" s="17" t="s">
        <v>89</v>
      </c>
      <c r="BK244" s="115">
        <f>ROUND(I244*H244,2)</f>
        <v>0</v>
      </c>
      <c r="BL244" s="17" t="s">
        <v>161</v>
      </c>
      <c r="BM244" s="222" t="s">
        <v>364</v>
      </c>
    </row>
    <row r="245" spans="2:51" s="12" customFormat="1" ht="12">
      <c r="B245" s="223"/>
      <c r="C245" s="224"/>
      <c r="D245" s="225" t="s">
        <v>163</v>
      </c>
      <c r="E245" s="226" t="s">
        <v>1</v>
      </c>
      <c r="F245" s="227" t="s">
        <v>221</v>
      </c>
      <c r="G245" s="224"/>
      <c r="H245" s="226" t="s">
        <v>1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163</v>
      </c>
      <c r="AU245" s="233" t="s">
        <v>91</v>
      </c>
      <c r="AV245" s="12" t="s">
        <v>89</v>
      </c>
      <c r="AW245" s="12" t="s">
        <v>35</v>
      </c>
      <c r="AX245" s="12" t="s">
        <v>82</v>
      </c>
      <c r="AY245" s="233" t="s">
        <v>157</v>
      </c>
    </row>
    <row r="246" spans="2:51" s="14" customFormat="1" ht="12">
      <c r="B246" s="247"/>
      <c r="C246" s="248"/>
      <c r="D246" s="225" t="s">
        <v>163</v>
      </c>
      <c r="E246" s="249" t="s">
        <v>1</v>
      </c>
      <c r="F246" s="250" t="s">
        <v>365</v>
      </c>
      <c r="G246" s="248"/>
      <c r="H246" s="251">
        <v>9</v>
      </c>
      <c r="I246" s="252"/>
      <c r="J246" s="248"/>
      <c r="K246" s="248"/>
      <c r="L246" s="253"/>
      <c r="M246" s="254"/>
      <c r="N246" s="255"/>
      <c r="O246" s="255"/>
      <c r="P246" s="255"/>
      <c r="Q246" s="255"/>
      <c r="R246" s="255"/>
      <c r="S246" s="255"/>
      <c r="T246" s="256"/>
      <c r="AT246" s="257" t="s">
        <v>163</v>
      </c>
      <c r="AU246" s="257" t="s">
        <v>91</v>
      </c>
      <c r="AV246" s="14" t="s">
        <v>91</v>
      </c>
      <c r="AW246" s="14" t="s">
        <v>35</v>
      </c>
      <c r="AX246" s="14" t="s">
        <v>82</v>
      </c>
      <c r="AY246" s="257" t="s">
        <v>157</v>
      </c>
    </row>
    <row r="247" spans="2:51" s="13" customFormat="1" ht="12">
      <c r="B247" s="234"/>
      <c r="C247" s="235"/>
      <c r="D247" s="225" t="s">
        <v>163</v>
      </c>
      <c r="E247" s="236" t="s">
        <v>1</v>
      </c>
      <c r="F247" s="237" t="s">
        <v>165</v>
      </c>
      <c r="G247" s="235"/>
      <c r="H247" s="238">
        <v>9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AT247" s="244" t="s">
        <v>163</v>
      </c>
      <c r="AU247" s="244" t="s">
        <v>91</v>
      </c>
      <c r="AV247" s="13" t="s">
        <v>161</v>
      </c>
      <c r="AW247" s="13" t="s">
        <v>35</v>
      </c>
      <c r="AX247" s="13" t="s">
        <v>89</v>
      </c>
      <c r="AY247" s="244" t="s">
        <v>157</v>
      </c>
    </row>
    <row r="248" spans="2:65" s="1" customFormat="1" ht="16.5" customHeight="1">
      <c r="B248" s="35"/>
      <c r="C248" s="258" t="s">
        <v>366</v>
      </c>
      <c r="D248" s="258" t="s">
        <v>354</v>
      </c>
      <c r="E248" s="259" t="s">
        <v>367</v>
      </c>
      <c r="F248" s="260" t="s">
        <v>368</v>
      </c>
      <c r="G248" s="261" t="s">
        <v>175</v>
      </c>
      <c r="H248" s="262">
        <v>10.35</v>
      </c>
      <c r="I248" s="263"/>
      <c r="J248" s="264">
        <f>ROUND(I248*H248,2)</f>
        <v>0</v>
      </c>
      <c r="K248" s="260" t="s">
        <v>170</v>
      </c>
      <c r="L248" s="265"/>
      <c r="M248" s="266" t="s">
        <v>1</v>
      </c>
      <c r="N248" s="267" t="s">
        <v>47</v>
      </c>
      <c r="O248" s="67"/>
      <c r="P248" s="220">
        <f>O248*H248</f>
        <v>0</v>
      </c>
      <c r="Q248" s="220">
        <v>0.0003</v>
      </c>
      <c r="R248" s="220">
        <f>Q248*H248</f>
        <v>0.0031049999999999997</v>
      </c>
      <c r="S248" s="220">
        <v>0</v>
      </c>
      <c r="T248" s="221">
        <f>S248*H248</f>
        <v>0</v>
      </c>
      <c r="AR248" s="222" t="s">
        <v>198</v>
      </c>
      <c r="AT248" s="222" t="s">
        <v>354</v>
      </c>
      <c r="AU248" s="222" t="s">
        <v>91</v>
      </c>
      <c r="AY248" s="17" t="s">
        <v>157</v>
      </c>
      <c r="BE248" s="115">
        <f>IF(N248="základní",J248,0)</f>
        <v>0</v>
      </c>
      <c r="BF248" s="115">
        <f>IF(N248="snížená",J248,0)</f>
        <v>0</v>
      </c>
      <c r="BG248" s="115">
        <f>IF(N248="zákl. přenesená",J248,0)</f>
        <v>0</v>
      </c>
      <c r="BH248" s="115">
        <f>IF(N248="sníž. přenesená",J248,0)</f>
        <v>0</v>
      </c>
      <c r="BI248" s="115">
        <f>IF(N248="nulová",J248,0)</f>
        <v>0</v>
      </c>
      <c r="BJ248" s="17" t="s">
        <v>89</v>
      </c>
      <c r="BK248" s="115">
        <f>ROUND(I248*H248,2)</f>
        <v>0</v>
      </c>
      <c r="BL248" s="17" t="s">
        <v>161</v>
      </c>
      <c r="BM248" s="222" t="s">
        <v>369</v>
      </c>
    </row>
    <row r="249" spans="2:51" s="14" customFormat="1" ht="12">
      <c r="B249" s="247"/>
      <c r="C249" s="248"/>
      <c r="D249" s="225" t="s">
        <v>163</v>
      </c>
      <c r="E249" s="248"/>
      <c r="F249" s="250" t="s">
        <v>370</v>
      </c>
      <c r="G249" s="248"/>
      <c r="H249" s="251">
        <v>10.35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AT249" s="257" t="s">
        <v>163</v>
      </c>
      <c r="AU249" s="257" t="s">
        <v>91</v>
      </c>
      <c r="AV249" s="14" t="s">
        <v>91</v>
      </c>
      <c r="AW249" s="14" t="s">
        <v>4</v>
      </c>
      <c r="AX249" s="14" t="s">
        <v>89</v>
      </c>
      <c r="AY249" s="257" t="s">
        <v>157</v>
      </c>
    </row>
    <row r="250" spans="2:65" s="1" customFormat="1" ht="16.5" customHeight="1">
      <c r="B250" s="35"/>
      <c r="C250" s="211" t="s">
        <v>371</v>
      </c>
      <c r="D250" s="211" t="s">
        <v>158</v>
      </c>
      <c r="E250" s="212" t="s">
        <v>372</v>
      </c>
      <c r="F250" s="213" t="s">
        <v>373</v>
      </c>
      <c r="G250" s="214" t="s">
        <v>175</v>
      </c>
      <c r="H250" s="215">
        <v>311.26</v>
      </c>
      <c r="I250" s="216"/>
      <c r="J250" s="217">
        <f>ROUND(I250*H250,2)</f>
        <v>0</v>
      </c>
      <c r="K250" s="213" t="s">
        <v>170</v>
      </c>
      <c r="L250" s="37"/>
      <c r="M250" s="218" t="s">
        <v>1</v>
      </c>
      <c r="N250" s="219" t="s">
        <v>47</v>
      </c>
      <c r="O250" s="67"/>
      <c r="P250" s="220">
        <f>O250*H250</f>
        <v>0</v>
      </c>
      <c r="Q250" s="220">
        <v>0</v>
      </c>
      <c r="R250" s="220">
        <f>Q250*H250</f>
        <v>0</v>
      </c>
      <c r="S250" s="220">
        <v>0</v>
      </c>
      <c r="T250" s="221">
        <f>S250*H250</f>
        <v>0</v>
      </c>
      <c r="AR250" s="222" t="s">
        <v>161</v>
      </c>
      <c r="AT250" s="222" t="s">
        <v>158</v>
      </c>
      <c r="AU250" s="222" t="s">
        <v>91</v>
      </c>
      <c r="AY250" s="17" t="s">
        <v>157</v>
      </c>
      <c r="BE250" s="115">
        <f>IF(N250="základní",J250,0)</f>
        <v>0</v>
      </c>
      <c r="BF250" s="115">
        <f>IF(N250="snížená",J250,0)</f>
        <v>0</v>
      </c>
      <c r="BG250" s="115">
        <f>IF(N250="zákl. přenesená",J250,0)</f>
        <v>0</v>
      </c>
      <c r="BH250" s="115">
        <f>IF(N250="sníž. přenesená",J250,0)</f>
        <v>0</v>
      </c>
      <c r="BI250" s="115">
        <f>IF(N250="nulová",J250,0)</f>
        <v>0</v>
      </c>
      <c r="BJ250" s="17" t="s">
        <v>89</v>
      </c>
      <c r="BK250" s="115">
        <f>ROUND(I250*H250,2)</f>
        <v>0</v>
      </c>
      <c r="BL250" s="17" t="s">
        <v>161</v>
      </c>
      <c r="BM250" s="222" t="s">
        <v>374</v>
      </c>
    </row>
    <row r="251" spans="2:51" s="12" customFormat="1" ht="12">
      <c r="B251" s="223"/>
      <c r="C251" s="224"/>
      <c r="D251" s="225" t="s">
        <v>163</v>
      </c>
      <c r="E251" s="226" t="s">
        <v>1</v>
      </c>
      <c r="F251" s="227" t="s">
        <v>347</v>
      </c>
      <c r="G251" s="224"/>
      <c r="H251" s="226" t="s">
        <v>1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163</v>
      </c>
      <c r="AU251" s="233" t="s">
        <v>91</v>
      </c>
      <c r="AV251" s="12" t="s">
        <v>89</v>
      </c>
      <c r="AW251" s="12" t="s">
        <v>35</v>
      </c>
      <c r="AX251" s="12" t="s">
        <v>82</v>
      </c>
      <c r="AY251" s="233" t="s">
        <v>157</v>
      </c>
    </row>
    <row r="252" spans="2:51" s="14" customFormat="1" ht="12">
      <c r="B252" s="247"/>
      <c r="C252" s="248"/>
      <c r="D252" s="225" t="s">
        <v>163</v>
      </c>
      <c r="E252" s="249" t="s">
        <v>1</v>
      </c>
      <c r="F252" s="250" t="s">
        <v>348</v>
      </c>
      <c r="G252" s="248"/>
      <c r="H252" s="251">
        <v>155.33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AT252" s="257" t="s">
        <v>163</v>
      </c>
      <c r="AU252" s="257" t="s">
        <v>91</v>
      </c>
      <c r="AV252" s="14" t="s">
        <v>91</v>
      </c>
      <c r="AW252" s="14" t="s">
        <v>35</v>
      </c>
      <c r="AX252" s="14" t="s">
        <v>82</v>
      </c>
      <c r="AY252" s="257" t="s">
        <v>157</v>
      </c>
    </row>
    <row r="253" spans="2:51" s="12" customFormat="1" ht="12">
      <c r="B253" s="223"/>
      <c r="C253" s="224"/>
      <c r="D253" s="225" t="s">
        <v>163</v>
      </c>
      <c r="E253" s="226" t="s">
        <v>1</v>
      </c>
      <c r="F253" s="227" t="s">
        <v>177</v>
      </c>
      <c r="G253" s="224"/>
      <c r="H253" s="226" t="s">
        <v>1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163</v>
      </c>
      <c r="AU253" s="233" t="s">
        <v>91</v>
      </c>
      <c r="AV253" s="12" t="s">
        <v>89</v>
      </c>
      <c r="AW253" s="12" t="s">
        <v>35</v>
      </c>
      <c r="AX253" s="12" t="s">
        <v>82</v>
      </c>
      <c r="AY253" s="233" t="s">
        <v>157</v>
      </c>
    </row>
    <row r="254" spans="2:51" s="14" customFormat="1" ht="12">
      <c r="B254" s="247"/>
      <c r="C254" s="248"/>
      <c r="D254" s="225" t="s">
        <v>163</v>
      </c>
      <c r="E254" s="249" t="s">
        <v>1</v>
      </c>
      <c r="F254" s="250" t="s">
        <v>178</v>
      </c>
      <c r="G254" s="248"/>
      <c r="H254" s="251">
        <v>155.93</v>
      </c>
      <c r="I254" s="252"/>
      <c r="J254" s="248"/>
      <c r="K254" s="248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163</v>
      </c>
      <c r="AU254" s="257" t="s">
        <v>91</v>
      </c>
      <c r="AV254" s="14" t="s">
        <v>91</v>
      </c>
      <c r="AW254" s="14" t="s">
        <v>35</v>
      </c>
      <c r="AX254" s="14" t="s">
        <v>82</v>
      </c>
      <c r="AY254" s="257" t="s">
        <v>157</v>
      </c>
    </row>
    <row r="255" spans="2:51" s="13" customFormat="1" ht="12">
      <c r="B255" s="234"/>
      <c r="C255" s="235"/>
      <c r="D255" s="225" t="s">
        <v>163</v>
      </c>
      <c r="E255" s="236" t="s">
        <v>1</v>
      </c>
      <c r="F255" s="237" t="s">
        <v>165</v>
      </c>
      <c r="G255" s="235"/>
      <c r="H255" s="238">
        <v>311.26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163</v>
      </c>
      <c r="AU255" s="244" t="s">
        <v>91</v>
      </c>
      <c r="AV255" s="13" t="s">
        <v>161</v>
      </c>
      <c r="AW255" s="13" t="s">
        <v>35</v>
      </c>
      <c r="AX255" s="13" t="s">
        <v>89</v>
      </c>
      <c r="AY255" s="244" t="s">
        <v>157</v>
      </c>
    </row>
    <row r="256" spans="2:63" s="11" customFormat="1" ht="22.9" customHeight="1">
      <c r="B256" s="197"/>
      <c r="C256" s="198"/>
      <c r="D256" s="199" t="s">
        <v>81</v>
      </c>
      <c r="E256" s="245" t="s">
        <v>172</v>
      </c>
      <c r="F256" s="245" t="s">
        <v>375</v>
      </c>
      <c r="G256" s="198"/>
      <c r="H256" s="198"/>
      <c r="I256" s="201"/>
      <c r="J256" s="246">
        <f>BK256</f>
        <v>0</v>
      </c>
      <c r="K256" s="198"/>
      <c r="L256" s="203"/>
      <c r="M256" s="204"/>
      <c r="N256" s="205"/>
      <c r="O256" s="205"/>
      <c r="P256" s="206">
        <f>SUM(P257:P259)</f>
        <v>0</v>
      </c>
      <c r="Q256" s="205"/>
      <c r="R256" s="206">
        <f>SUM(R257:R259)</f>
        <v>0.35378</v>
      </c>
      <c r="S256" s="205"/>
      <c r="T256" s="207">
        <f>SUM(T257:T259)</f>
        <v>0</v>
      </c>
      <c r="AR256" s="208" t="s">
        <v>89</v>
      </c>
      <c r="AT256" s="209" t="s">
        <v>81</v>
      </c>
      <c r="AU256" s="209" t="s">
        <v>89</v>
      </c>
      <c r="AY256" s="208" t="s">
        <v>157</v>
      </c>
      <c r="BK256" s="210">
        <f>SUM(BK257:BK259)</f>
        <v>0</v>
      </c>
    </row>
    <row r="257" spans="2:65" s="1" customFormat="1" ht="16.5" customHeight="1">
      <c r="B257" s="35"/>
      <c r="C257" s="211" t="s">
        <v>376</v>
      </c>
      <c r="D257" s="211" t="s">
        <v>158</v>
      </c>
      <c r="E257" s="212" t="s">
        <v>377</v>
      </c>
      <c r="F257" s="213" t="s">
        <v>378</v>
      </c>
      <c r="G257" s="214" t="s">
        <v>169</v>
      </c>
      <c r="H257" s="215">
        <v>2</v>
      </c>
      <c r="I257" s="216"/>
      <c r="J257" s="217">
        <f>ROUND(I257*H257,2)</f>
        <v>0</v>
      </c>
      <c r="K257" s="213" t="s">
        <v>170</v>
      </c>
      <c r="L257" s="37"/>
      <c r="M257" s="218" t="s">
        <v>1</v>
      </c>
      <c r="N257" s="219" t="s">
        <v>47</v>
      </c>
      <c r="O257" s="67"/>
      <c r="P257" s="220">
        <f>O257*H257</f>
        <v>0</v>
      </c>
      <c r="Q257" s="220">
        <v>0.17489</v>
      </c>
      <c r="R257" s="220">
        <f>Q257*H257</f>
        <v>0.34978</v>
      </c>
      <c r="S257" s="220">
        <v>0</v>
      </c>
      <c r="T257" s="221">
        <f>S257*H257</f>
        <v>0</v>
      </c>
      <c r="AR257" s="222" t="s">
        <v>161</v>
      </c>
      <c r="AT257" s="222" t="s">
        <v>158</v>
      </c>
      <c r="AU257" s="222" t="s">
        <v>91</v>
      </c>
      <c r="AY257" s="17" t="s">
        <v>157</v>
      </c>
      <c r="BE257" s="115">
        <f>IF(N257="základní",J257,0)</f>
        <v>0</v>
      </c>
      <c r="BF257" s="115">
        <f>IF(N257="snížená",J257,0)</f>
        <v>0</v>
      </c>
      <c r="BG257" s="115">
        <f>IF(N257="zákl. přenesená",J257,0)</f>
        <v>0</v>
      </c>
      <c r="BH257" s="115">
        <f>IF(N257="sníž. přenesená",J257,0)</f>
        <v>0</v>
      </c>
      <c r="BI257" s="115">
        <f>IF(N257="nulová",J257,0)</f>
        <v>0</v>
      </c>
      <c r="BJ257" s="17" t="s">
        <v>89</v>
      </c>
      <c r="BK257" s="115">
        <f>ROUND(I257*H257,2)</f>
        <v>0</v>
      </c>
      <c r="BL257" s="17" t="s">
        <v>161</v>
      </c>
      <c r="BM257" s="222" t="s">
        <v>379</v>
      </c>
    </row>
    <row r="258" spans="2:65" s="1" customFormat="1" ht="16.5" customHeight="1">
      <c r="B258" s="35"/>
      <c r="C258" s="258" t="s">
        <v>380</v>
      </c>
      <c r="D258" s="258" t="s">
        <v>354</v>
      </c>
      <c r="E258" s="259" t="s">
        <v>381</v>
      </c>
      <c r="F258" s="260" t="s">
        <v>382</v>
      </c>
      <c r="G258" s="261" t="s">
        <v>169</v>
      </c>
      <c r="H258" s="262">
        <v>2</v>
      </c>
      <c r="I258" s="263"/>
      <c r="J258" s="264">
        <f>ROUND(I258*H258,2)</f>
        <v>0</v>
      </c>
      <c r="K258" s="260" t="s">
        <v>170</v>
      </c>
      <c r="L258" s="265"/>
      <c r="M258" s="266" t="s">
        <v>1</v>
      </c>
      <c r="N258" s="267" t="s">
        <v>47</v>
      </c>
      <c r="O258" s="67"/>
      <c r="P258" s="220">
        <f>O258*H258</f>
        <v>0</v>
      </c>
      <c r="Q258" s="220">
        <v>0.002</v>
      </c>
      <c r="R258" s="220">
        <f>Q258*H258</f>
        <v>0.004</v>
      </c>
      <c r="S258" s="220">
        <v>0</v>
      </c>
      <c r="T258" s="221">
        <f>S258*H258</f>
        <v>0</v>
      </c>
      <c r="AR258" s="222" t="s">
        <v>198</v>
      </c>
      <c r="AT258" s="222" t="s">
        <v>354</v>
      </c>
      <c r="AU258" s="222" t="s">
        <v>91</v>
      </c>
      <c r="AY258" s="17" t="s">
        <v>157</v>
      </c>
      <c r="BE258" s="115">
        <f>IF(N258="základní",J258,0)</f>
        <v>0</v>
      </c>
      <c r="BF258" s="115">
        <f>IF(N258="snížená",J258,0)</f>
        <v>0</v>
      </c>
      <c r="BG258" s="115">
        <f>IF(N258="zákl. přenesená",J258,0)</f>
        <v>0</v>
      </c>
      <c r="BH258" s="115">
        <f>IF(N258="sníž. přenesená",J258,0)</f>
        <v>0</v>
      </c>
      <c r="BI258" s="115">
        <f>IF(N258="nulová",J258,0)</f>
        <v>0</v>
      </c>
      <c r="BJ258" s="17" t="s">
        <v>89</v>
      </c>
      <c r="BK258" s="115">
        <f>ROUND(I258*H258,2)</f>
        <v>0</v>
      </c>
      <c r="BL258" s="17" t="s">
        <v>161</v>
      </c>
      <c r="BM258" s="222" t="s">
        <v>383</v>
      </c>
    </row>
    <row r="259" spans="2:65" s="1" customFormat="1" ht="16.5" customHeight="1">
      <c r="B259" s="35"/>
      <c r="C259" s="211" t="s">
        <v>384</v>
      </c>
      <c r="D259" s="211" t="s">
        <v>158</v>
      </c>
      <c r="E259" s="212" t="s">
        <v>385</v>
      </c>
      <c r="F259" s="213" t="s">
        <v>386</v>
      </c>
      <c r="G259" s="214" t="s">
        <v>185</v>
      </c>
      <c r="H259" s="215">
        <v>117.5</v>
      </c>
      <c r="I259" s="216"/>
      <c r="J259" s="217">
        <f>ROUND(I259*H259,2)</f>
        <v>0</v>
      </c>
      <c r="K259" s="213" t="s">
        <v>170</v>
      </c>
      <c r="L259" s="37"/>
      <c r="M259" s="218" t="s">
        <v>1</v>
      </c>
      <c r="N259" s="219" t="s">
        <v>47</v>
      </c>
      <c r="O259" s="67"/>
      <c r="P259" s="220">
        <f>O259*H259</f>
        <v>0</v>
      </c>
      <c r="Q259" s="220">
        <v>0</v>
      </c>
      <c r="R259" s="220">
        <f>Q259*H259</f>
        <v>0</v>
      </c>
      <c r="S259" s="220">
        <v>0</v>
      </c>
      <c r="T259" s="221">
        <f>S259*H259</f>
        <v>0</v>
      </c>
      <c r="AR259" s="222" t="s">
        <v>161</v>
      </c>
      <c r="AT259" s="222" t="s">
        <v>158</v>
      </c>
      <c r="AU259" s="222" t="s">
        <v>91</v>
      </c>
      <c r="AY259" s="17" t="s">
        <v>157</v>
      </c>
      <c r="BE259" s="115">
        <f>IF(N259="základní",J259,0)</f>
        <v>0</v>
      </c>
      <c r="BF259" s="115">
        <f>IF(N259="snížená",J259,0)</f>
        <v>0</v>
      </c>
      <c r="BG259" s="115">
        <f>IF(N259="zákl. přenesená",J259,0)</f>
        <v>0</v>
      </c>
      <c r="BH259" s="115">
        <f>IF(N259="sníž. přenesená",J259,0)</f>
        <v>0</v>
      </c>
      <c r="BI259" s="115">
        <f>IF(N259="nulová",J259,0)</f>
        <v>0</v>
      </c>
      <c r="BJ259" s="17" t="s">
        <v>89</v>
      </c>
      <c r="BK259" s="115">
        <f>ROUND(I259*H259,2)</f>
        <v>0</v>
      </c>
      <c r="BL259" s="17" t="s">
        <v>161</v>
      </c>
      <c r="BM259" s="222" t="s">
        <v>387</v>
      </c>
    </row>
    <row r="260" spans="2:63" s="11" customFormat="1" ht="22.9" customHeight="1">
      <c r="B260" s="197"/>
      <c r="C260" s="198"/>
      <c r="D260" s="199" t="s">
        <v>81</v>
      </c>
      <c r="E260" s="245" t="s">
        <v>161</v>
      </c>
      <c r="F260" s="245" t="s">
        <v>388</v>
      </c>
      <c r="G260" s="198"/>
      <c r="H260" s="198"/>
      <c r="I260" s="201"/>
      <c r="J260" s="246">
        <f>BK260</f>
        <v>0</v>
      </c>
      <c r="K260" s="198"/>
      <c r="L260" s="203"/>
      <c r="M260" s="204"/>
      <c r="N260" s="205"/>
      <c r="O260" s="205"/>
      <c r="P260" s="206">
        <f>SUM(P261:P283)</f>
        <v>0</v>
      </c>
      <c r="Q260" s="205"/>
      <c r="R260" s="206">
        <f>SUM(R261:R283)</f>
        <v>124.67020262</v>
      </c>
      <c r="S260" s="205"/>
      <c r="T260" s="207">
        <f>SUM(T261:T283)</f>
        <v>0</v>
      </c>
      <c r="AR260" s="208" t="s">
        <v>89</v>
      </c>
      <c r="AT260" s="209" t="s">
        <v>81</v>
      </c>
      <c r="AU260" s="209" t="s">
        <v>89</v>
      </c>
      <c r="AY260" s="208" t="s">
        <v>157</v>
      </c>
      <c r="BK260" s="210">
        <f>SUM(BK261:BK283)</f>
        <v>0</v>
      </c>
    </row>
    <row r="261" spans="2:65" s="1" customFormat="1" ht="16.5" customHeight="1">
      <c r="B261" s="35"/>
      <c r="C261" s="211" t="s">
        <v>389</v>
      </c>
      <c r="D261" s="211" t="s">
        <v>158</v>
      </c>
      <c r="E261" s="212" t="s">
        <v>390</v>
      </c>
      <c r="F261" s="213" t="s">
        <v>391</v>
      </c>
      <c r="G261" s="214" t="s">
        <v>214</v>
      </c>
      <c r="H261" s="215">
        <v>63.266</v>
      </c>
      <c r="I261" s="216"/>
      <c r="J261" s="217">
        <f>ROUND(I261*H261,2)</f>
        <v>0</v>
      </c>
      <c r="K261" s="213" t="s">
        <v>170</v>
      </c>
      <c r="L261" s="37"/>
      <c r="M261" s="218" t="s">
        <v>1</v>
      </c>
      <c r="N261" s="219" t="s">
        <v>47</v>
      </c>
      <c r="O261" s="67"/>
      <c r="P261" s="220">
        <f>O261*H261</f>
        <v>0</v>
      </c>
      <c r="Q261" s="220">
        <v>1.89077</v>
      </c>
      <c r="R261" s="220">
        <f>Q261*H261</f>
        <v>119.62145482</v>
      </c>
      <c r="S261" s="220">
        <v>0</v>
      </c>
      <c r="T261" s="221">
        <f>S261*H261</f>
        <v>0</v>
      </c>
      <c r="AR261" s="222" t="s">
        <v>161</v>
      </c>
      <c r="AT261" s="222" t="s">
        <v>158</v>
      </c>
      <c r="AU261" s="222" t="s">
        <v>91</v>
      </c>
      <c r="AY261" s="17" t="s">
        <v>157</v>
      </c>
      <c r="BE261" s="115">
        <f>IF(N261="základní",J261,0)</f>
        <v>0</v>
      </c>
      <c r="BF261" s="115">
        <f>IF(N261="snížená",J261,0)</f>
        <v>0</v>
      </c>
      <c r="BG261" s="115">
        <f>IF(N261="zákl. přenesená",J261,0)</f>
        <v>0</v>
      </c>
      <c r="BH261" s="115">
        <f>IF(N261="sníž. přenesená",J261,0)</f>
        <v>0</v>
      </c>
      <c r="BI261" s="115">
        <f>IF(N261="nulová",J261,0)</f>
        <v>0</v>
      </c>
      <c r="BJ261" s="17" t="s">
        <v>89</v>
      </c>
      <c r="BK261" s="115">
        <f>ROUND(I261*H261,2)</f>
        <v>0</v>
      </c>
      <c r="BL261" s="17" t="s">
        <v>161</v>
      </c>
      <c r="BM261" s="222" t="s">
        <v>392</v>
      </c>
    </row>
    <row r="262" spans="2:51" s="12" customFormat="1" ht="12">
      <c r="B262" s="223"/>
      <c r="C262" s="224"/>
      <c r="D262" s="225" t="s">
        <v>163</v>
      </c>
      <c r="E262" s="226" t="s">
        <v>1</v>
      </c>
      <c r="F262" s="227" t="s">
        <v>311</v>
      </c>
      <c r="G262" s="224"/>
      <c r="H262" s="226" t="s">
        <v>1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163</v>
      </c>
      <c r="AU262" s="233" t="s">
        <v>91</v>
      </c>
      <c r="AV262" s="12" t="s">
        <v>89</v>
      </c>
      <c r="AW262" s="12" t="s">
        <v>35</v>
      </c>
      <c r="AX262" s="12" t="s">
        <v>82</v>
      </c>
      <c r="AY262" s="233" t="s">
        <v>157</v>
      </c>
    </row>
    <row r="263" spans="2:51" s="14" customFormat="1" ht="12">
      <c r="B263" s="247"/>
      <c r="C263" s="248"/>
      <c r="D263" s="225" t="s">
        <v>163</v>
      </c>
      <c r="E263" s="249" t="s">
        <v>1</v>
      </c>
      <c r="F263" s="250" t="s">
        <v>393</v>
      </c>
      <c r="G263" s="248"/>
      <c r="H263" s="251">
        <v>64.378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AT263" s="257" t="s">
        <v>163</v>
      </c>
      <c r="AU263" s="257" t="s">
        <v>91</v>
      </c>
      <c r="AV263" s="14" t="s">
        <v>91</v>
      </c>
      <c r="AW263" s="14" t="s">
        <v>35</v>
      </c>
      <c r="AX263" s="14" t="s">
        <v>82</v>
      </c>
      <c r="AY263" s="257" t="s">
        <v>157</v>
      </c>
    </row>
    <row r="264" spans="2:51" s="14" customFormat="1" ht="12">
      <c r="B264" s="247"/>
      <c r="C264" s="248"/>
      <c r="D264" s="225" t="s">
        <v>163</v>
      </c>
      <c r="E264" s="249" t="s">
        <v>1</v>
      </c>
      <c r="F264" s="250" t="s">
        <v>394</v>
      </c>
      <c r="G264" s="248"/>
      <c r="H264" s="251">
        <v>-1.112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163</v>
      </c>
      <c r="AU264" s="257" t="s">
        <v>91</v>
      </c>
      <c r="AV264" s="14" t="s">
        <v>91</v>
      </c>
      <c r="AW264" s="14" t="s">
        <v>35</v>
      </c>
      <c r="AX264" s="14" t="s">
        <v>82</v>
      </c>
      <c r="AY264" s="257" t="s">
        <v>157</v>
      </c>
    </row>
    <row r="265" spans="2:51" s="13" customFormat="1" ht="12">
      <c r="B265" s="234"/>
      <c r="C265" s="235"/>
      <c r="D265" s="225" t="s">
        <v>163</v>
      </c>
      <c r="E265" s="236" t="s">
        <v>1</v>
      </c>
      <c r="F265" s="237" t="s">
        <v>165</v>
      </c>
      <c r="G265" s="235"/>
      <c r="H265" s="238">
        <v>63.266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AT265" s="244" t="s">
        <v>163</v>
      </c>
      <c r="AU265" s="244" t="s">
        <v>91</v>
      </c>
      <c r="AV265" s="13" t="s">
        <v>161</v>
      </c>
      <c r="AW265" s="13" t="s">
        <v>35</v>
      </c>
      <c r="AX265" s="13" t="s">
        <v>89</v>
      </c>
      <c r="AY265" s="244" t="s">
        <v>157</v>
      </c>
    </row>
    <row r="266" spans="2:65" s="1" customFormat="1" ht="16.5" customHeight="1">
      <c r="B266" s="35"/>
      <c r="C266" s="211" t="s">
        <v>395</v>
      </c>
      <c r="D266" s="211" t="s">
        <v>158</v>
      </c>
      <c r="E266" s="212" t="s">
        <v>396</v>
      </c>
      <c r="F266" s="213" t="s">
        <v>397</v>
      </c>
      <c r="G266" s="214" t="s">
        <v>214</v>
      </c>
      <c r="H266" s="215">
        <v>1.8</v>
      </c>
      <c r="I266" s="216"/>
      <c r="J266" s="217">
        <f>ROUND(I266*H266,2)</f>
        <v>0</v>
      </c>
      <c r="K266" s="213" t="s">
        <v>170</v>
      </c>
      <c r="L266" s="37"/>
      <c r="M266" s="218" t="s">
        <v>1</v>
      </c>
      <c r="N266" s="219" t="s">
        <v>47</v>
      </c>
      <c r="O266" s="67"/>
      <c r="P266" s="220">
        <f>O266*H266</f>
        <v>0</v>
      </c>
      <c r="Q266" s="220">
        <v>1.89077</v>
      </c>
      <c r="R266" s="220">
        <f>Q266*H266</f>
        <v>3.4033860000000002</v>
      </c>
      <c r="S266" s="220">
        <v>0</v>
      </c>
      <c r="T266" s="221">
        <f>S266*H266</f>
        <v>0</v>
      </c>
      <c r="AR266" s="222" t="s">
        <v>161</v>
      </c>
      <c r="AT266" s="222" t="s">
        <v>158</v>
      </c>
      <c r="AU266" s="222" t="s">
        <v>91</v>
      </c>
      <c r="AY266" s="17" t="s">
        <v>157</v>
      </c>
      <c r="BE266" s="115">
        <f>IF(N266="základní",J266,0)</f>
        <v>0</v>
      </c>
      <c r="BF266" s="115">
        <f>IF(N266="snížená",J266,0)</f>
        <v>0</v>
      </c>
      <c r="BG266" s="115">
        <f>IF(N266="zákl. přenesená",J266,0)</f>
        <v>0</v>
      </c>
      <c r="BH266" s="115">
        <f>IF(N266="sníž. přenesená",J266,0)</f>
        <v>0</v>
      </c>
      <c r="BI266" s="115">
        <f>IF(N266="nulová",J266,0)</f>
        <v>0</v>
      </c>
      <c r="BJ266" s="17" t="s">
        <v>89</v>
      </c>
      <c r="BK266" s="115">
        <f>ROUND(I266*H266,2)</f>
        <v>0</v>
      </c>
      <c r="BL266" s="17" t="s">
        <v>161</v>
      </c>
      <c r="BM266" s="222" t="s">
        <v>398</v>
      </c>
    </row>
    <row r="267" spans="2:51" s="12" customFormat="1" ht="12">
      <c r="B267" s="223"/>
      <c r="C267" s="224"/>
      <c r="D267" s="225" t="s">
        <v>163</v>
      </c>
      <c r="E267" s="226" t="s">
        <v>1</v>
      </c>
      <c r="F267" s="227" t="s">
        <v>221</v>
      </c>
      <c r="G267" s="224"/>
      <c r="H267" s="226" t="s">
        <v>1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AT267" s="233" t="s">
        <v>163</v>
      </c>
      <c r="AU267" s="233" t="s">
        <v>91</v>
      </c>
      <c r="AV267" s="12" t="s">
        <v>89</v>
      </c>
      <c r="AW267" s="12" t="s">
        <v>35</v>
      </c>
      <c r="AX267" s="12" t="s">
        <v>82</v>
      </c>
      <c r="AY267" s="233" t="s">
        <v>157</v>
      </c>
    </row>
    <row r="268" spans="2:51" s="14" customFormat="1" ht="12">
      <c r="B268" s="247"/>
      <c r="C268" s="248"/>
      <c r="D268" s="225" t="s">
        <v>163</v>
      </c>
      <c r="E268" s="249" t="s">
        <v>1</v>
      </c>
      <c r="F268" s="250" t="s">
        <v>399</v>
      </c>
      <c r="G268" s="248"/>
      <c r="H268" s="251">
        <v>1.8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AT268" s="257" t="s">
        <v>163</v>
      </c>
      <c r="AU268" s="257" t="s">
        <v>91</v>
      </c>
      <c r="AV268" s="14" t="s">
        <v>91</v>
      </c>
      <c r="AW268" s="14" t="s">
        <v>35</v>
      </c>
      <c r="AX268" s="14" t="s">
        <v>82</v>
      </c>
      <c r="AY268" s="257" t="s">
        <v>157</v>
      </c>
    </row>
    <row r="269" spans="2:51" s="13" customFormat="1" ht="12">
      <c r="B269" s="234"/>
      <c r="C269" s="235"/>
      <c r="D269" s="225" t="s">
        <v>163</v>
      </c>
      <c r="E269" s="236" t="s">
        <v>1</v>
      </c>
      <c r="F269" s="237" t="s">
        <v>165</v>
      </c>
      <c r="G269" s="235"/>
      <c r="H269" s="238">
        <v>1.8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163</v>
      </c>
      <c r="AU269" s="244" t="s">
        <v>91</v>
      </c>
      <c r="AV269" s="13" t="s">
        <v>161</v>
      </c>
      <c r="AW269" s="13" t="s">
        <v>35</v>
      </c>
      <c r="AX269" s="13" t="s">
        <v>89</v>
      </c>
      <c r="AY269" s="244" t="s">
        <v>157</v>
      </c>
    </row>
    <row r="270" spans="2:65" s="1" customFormat="1" ht="16.5" customHeight="1">
      <c r="B270" s="35"/>
      <c r="C270" s="211" t="s">
        <v>400</v>
      </c>
      <c r="D270" s="211" t="s">
        <v>158</v>
      </c>
      <c r="E270" s="212" t="s">
        <v>401</v>
      </c>
      <c r="F270" s="213" t="s">
        <v>402</v>
      </c>
      <c r="G270" s="214" t="s">
        <v>214</v>
      </c>
      <c r="H270" s="215">
        <v>0.625</v>
      </c>
      <c r="I270" s="216"/>
      <c r="J270" s="217">
        <f>ROUND(I270*H270,2)</f>
        <v>0</v>
      </c>
      <c r="K270" s="213" t="s">
        <v>170</v>
      </c>
      <c r="L270" s="37"/>
      <c r="M270" s="218" t="s">
        <v>1</v>
      </c>
      <c r="N270" s="219" t="s">
        <v>47</v>
      </c>
      <c r="O270" s="67"/>
      <c r="P270" s="220">
        <f>O270*H270</f>
        <v>0</v>
      </c>
      <c r="Q270" s="220">
        <v>2.234</v>
      </c>
      <c r="R270" s="220">
        <f>Q270*H270</f>
        <v>1.39625</v>
      </c>
      <c r="S270" s="220">
        <v>0</v>
      </c>
      <c r="T270" s="221">
        <f>S270*H270</f>
        <v>0</v>
      </c>
      <c r="AR270" s="222" t="s">
        <v>161</v>
      </c>
      <c r="AT270" s="222" t="s">
        <v>158</v>
      </c>
      <c r="AU270" s="222" t="s">
        <v>91</v>
      </c>
      <c r="AY270" s="17" t="s">
        <v>157</v>
      </c>
      <c r="BE270" s="115">
        <f>IF(N270="základní",J270,0)</f>
        <v>0</v>
      </c>
      <c r="BF270" s="115">
        <f>IF(N270="snížená",J270,0)</f>
        <v>0</v>
      </c>
      <c r="BG270" s="115">
        <f>IF(N270="zákl. přenesená",J270,0)</f>
        <v>0</v>
      </c>
      <c r="BH270" s="115">
        <f>IF(N270="sníž. přenesená",J270,0)</f>
        <v>0</v>
      </c>
      <c r="BI270" s="115">
        <f>IF(N270="nulová",J270,0)</f>
        <v>0</v>
      </c>
      <c r="BJ270" s="17" t="s">
        <v>89</v>
      </c>
      <c r="BK270" s="115">
        <f>ROUND(I270*H270,2)</f>
        <v>0</v>
      </c>
      <c r="BL270" s="17" t="s">
        <v>161</v>
      </c>
      <c r="BM270" s="222" t="s">
        <v>403</v>
      </c>
    </row>
    <row r="271" spans="2:51" s="12" customFormat="1" ht="12">
      <c r="B271" s="223"/>
      <c r="C271" s="224"/>
      <c r="D271" s="225" t="s">
        <v>163</v>
      </c>
      <c r="E271" s="226" t="s">
        <v>1</v>
      </c>
      <c r="F271" s="227" t="s">
        <v>221</v>
      </c>
      <c r="G271" s="224"/>
      <c r="H271" s="226" t="s">
        <v>1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AT271" s="233" t="s">
        <v>163</v>
      </c>
      <c r="AU271" s="233" t="s">
        <v>91</v>
      </c>
      <c r="AV271" s="12" t="s">
        <v>89</v>
      </c>
      <c r="AW271" s="12" t="s">
        <v>35</v>
      </c>
      <c r="AX271" s="12" t="s">
        <v>82</v>
      </c>
      <c r="AY271" s="233" t="s">
        <v>157</v>
      </c>
    </row>
    <row r="272" spans="2:51" s="14" customFormat="1" ht="12">
      <c r="B272" s="247"/>
      <c r="C272" s="248"/>
      <c r="D272" s="225" t="s">
        <v>163</v>
      </c>
      <c r="E272" s="249" t="s">
        <v>1</v>
      </c>
      <c r="F272" s="250" t="s">
        <v>404</v>
      </c>
      <c r="G272" s="248"/>
      <c r="H272" s="251">
        <v>0.625</v>
      </c>
      <c r="I272" s="252"/>
      <c r="J272" s="248"/>
      <c r="K272" s="248"/>
      <c r="L272" s="253"/>
      <c r="M272" s="254"/>
      <c r="N272" s="255"/>
      <c r="O272" s="255"/>
      <c r="P272" s="255"/>
      <c r="Q272" s="255"/>
      <c r="R272" s="255"/>
      <c r="S272" s="255"/>
      <c r="T272" s="256"/>
      <c r="AT272" s="257" t="s">
        <v>163</v>
      </c>
      <c r="AU272" s="257" t="s">
        <v>91</v>
      </c>
      <c r="AV272" s="14" t="s">
        <v>91</v>
      </c>
      <c r="AW272" s="14" t="s">
        <v>35</v>
      </c>
      <c r="AX272" s="14" t="s">
        <v>82</v>
      </c>
      <c r="AY272" s="257" t="s">
        <v>157</v>
      </c>
    </row>
    <row r="273" spans="2:51" s="13" customFormat="1" ht="12">
      <c r="B273" s="234"/>
      <c r="C273" s="235"/>
      <c r="D273" s="225" t="s">
        <v>163</v>
      </c>
      <c r="E273" s="236" t="s">
        <v>1</v>
      </c>
      <c r="F273" s="237" t="s">
        <v>165</v>
      </c>
      <c r="G273" s="235"/>
      <c r="H273" s="238">
        <v>0.625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AT273" s="244" t="s">
        <v>163</v>
      </c>
      <c r="AU273" s="244" t="s">
        <v>91</v>
      </c>
      <c r="AV273" s="13" t="s">
        <v>161</v>
      </c>
      <c r="AW273" s="13" t="s">
        <v>35</v>
      </c>
      <c r="AX273" s="13" t="s">
        <v>89</v>
      </c>
      <c r="AY273" s="244" t="s">
        <v>157</v>
      </c>
    </row>
    <row r="274" spans="2:65" s="1" customFormat="1" ht="16.5" customHeight="1">
      <c r="B274" s="35"/>
      <c r="C274" s="211" t="s">
        <v>405</v>
      </c>
      <c r="D274" s="211" t="s">
        <v>158</v>
      </c>
      <c r="E274" s="212" t="s">
        <v>406</v>
      </c>
      <c r="F274" s="213" t="s">
        <v>407</v>
      </c>
      <c r="G274" s="214" t="s">
        <v>214</v>
      </c>
      <c r="H274" s="215">
        <v>0.106</v>
      </c>
      <c r="I274" s="216"/>
      <c r="J274" s="217">
        <f>ROUND(I274*H274,2)</f>
        <v>0</v>
      </c>
      <c r="K274" s="213" t="s">
        <v>170</v>
      </c>
      <c r="L274" s="37"/>
      <c r="M274" s="218" t="s">
        <v>1</v>
      </c>
      <c r="N274" s="219" t="s">
        <v>47</v>
      </c>
      <c r="O274" s="67"/>
      <c r="P274" s="220">
        <f>O274*H274</f>
        <v>0</v>
      </c>
      <c r="Q274" s="220">
        <v>2.234</v>
      </c>
      <c r="R274" s="220">
        <f>Q274*H274</f>
        <v>0.236804</v>
      </c>
      <c r="S274" s="220">
        <v>0</v>
      </c>
      <c r="T274" s="221">
        <f>S274*H274</f>
        <v>0</v>
      </c>
      <c r="AR274" s="222" t="s">
        <v>161</v>
      </c>
      <c r="AT274" s="222" t="s">
        <v>158</v>
      </c>
      <c r="AU274" s="222" t="s">
        <v>91</v>
      </c>
      <c r="AY274" s="17" t="s">
        <v>157</v>
      </c>
      <c r="BE274" s="115">
        <f>IF(N274="základní",J274,0)</f>
        <v>0</v>
      </c>
      <c r="BF274" s="115">
        <f>IF(N274="snížená",J274,0)</f>
        <v>0</v>
      </c>
      <c r="BG274" s="115">
        <f>IF(N274="zákl. přenesená",J274,0)</f>
        <v>0</v>
      </c>
      <c r="BH274" s="115">
        <f>IF(N274="sníž. přenesená",J274,0)</f>
        <v>0</v>
      </c>
      <c r="BI274" s="115">
        <f>IF(N274="nulová",J274,0)</f>
        <v>0</v>
      </c>
      <c r="BJ274" s="17" t="s">
        <v>89</v>
      </c>
      <c r="BK274" s="115">
        <f>ROUND(I274*H274,2)</f>
        <v>0</v>
      </c>
      <c r="BL274" s="17" t="s">
        <v>161</v>
      </c>
      <c r="BM274" s="222" t="s">
        <v>408</v>
      </c>
    </row>
    <row r="275" spans="2:51" s="14" customFormat="1" ht="12">
      <c r="B275" s="247"/>
      <c r="C275" s="248"/>
      <c r="D275" s="225" t="s">
        <v>163</v>
      </c>
      <c r="E275" s="249" t="s">
        <v>1</v>
      </c>
      <c r="F275" s="250" t="s">
        <v>409</v>
      </c>
      <c r="G275" s="248"/>
      <c r="H275" s="251">
        <v>0.106</v>
      </c>
      <c r="I275" s="252"/>
      <c r="J275" s="248"/>
      <c r="K275" s="248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163</v>
      </c>
      <c r="AU275" s="257" t="s">
        <v>91</v>
      </c>
      <c r="AV275" s="14" t="s">
        <v>91</v>
      </c>
      <c r="AW275" s="14" t="s">
        <v>35</v>
      </c>
      <c r="AX275" s="14" t="s">
        <v>82</v>
      </c>
      <c r="AY275" s="257" t="s">
        <v>157</v>
      </c>
    </row>
    <row r="276" spans="2:51" s="13" customFormat="1" ht="12">
      <c r="B276" s="234"/>
      <c r="C276" s="235"/>
      <c r="D276" s="225" t="s">
        <v>163</v>
      </c>
      <c r="E276" s="236" t="s">
        <v>1</v>
      </c>
      <c r="F276" s="237" t="s">
        <v>165</v>
      </c>
      <c r="G276" s="235"/>
      <c r="H276" s="238">
        <v>0.106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AT276" s="244" t="s">
        <v>163</v>
      </c>
      <c r="AU276" s="244" t="s">
        <v>91</v>
      </c>
      <c r="AV276" s="13" t="s">
        <v>161</v>
      </c>
      <c r="AW276" s="13" t="s">
        <v>35</v>
      </c>
      <c r="AX276" s="13" t="s">
        <v>89</v>
      </c>
      <c r="AY276" s="244" t="s">
        <v>157</v>
      </c>
    </row>
    <row r="277" spans="2:65" s="1" customFormat="1" ht="16.5" customHeight="1">
      <c r="B277" s="35"/>
      <c r="C277" s="211" t="s">
        <v>410</v>
      </c>
      <c r="D277" s="211" t="s">
        <v>158</v>
      </c>
      <c r="E277" s="212" t="s">
        <v>411</v>
      </c>
      <c r="F277" s="213" t="s">
        <v>412</v>
      </c>
      <c r="G277" s="214" t="s">
        <v>175</v>
      </c>
      <c r="H277" s="215">
        <v>1</v>
      </c>
      <c r="I277" s="216"/>
      <c r="J277" s="217">
        <f>ROUND(I277*H277,2)</f>
        <v>0</v>
      </c>
      <c r="K277" s="213" t="s">
        <v>170</v>
      </c>
      <c r="L277" s="37"/>
      <c r="M277" s="218" t="s">
        <v>1</v>
      </c>
      <c r="N277" s="219" t="s">
        <v>47</v>
      </c>
      <c r="O277" s="67"/>
      <c r="P277" s="220">
        <f>O277*H277</f>
        <v>0</v>
      </c>
      <c r="Q277" s="220">
        <v>0.00632</v>
      </c>
      <c r="R277" s="220">
        <f>Q277*H277</f>
        <v>0.00632</v>
      </c>
      <c r="S277" s="220">
        <v>0</v>
      </c>
      <c r="T277" s="221">
        <f>S277*H277</f>
        <v>0</v>
      </c>
      <c r="AR277" s="222" t="s">
        <v>161</v>
      </c>
      <c r="AT277" s="222" t="s">
        <v>158</v>
      </c>
      <c r="AU277" s="222" t="s">
        <v>91</v>
      </c>
      <c r="AY277" s="17" t="s">
        <v>157</v>
      </c>
      <c r="BE277" s="115">
        <f>IF(N277="základní",J277,0)</f>
        <v>0</v>
      </c>
      <c r="BF277" s="115">
        <f>IF(N277="snížená",J277,0)</f>
        <v>0</v>
      </c>
      <c r="BG277" s="115">
        <f>IF(N277="zákl. přenesená",J277,0)</f>
        <v>0</v>
      </c>
      <c r="BH277" s="115">
        <f>IF(N277="sníž. přenesená",J277,0)</f>
        <v>0</v>
      </c>
      <c r="BI277" s="115">
        <f>IF(N277="nulová",J277,0)</f>
        <v>0</v>
      </c>
      <c r="BJ277" s="17" t="s">
        <v>89</v>
      </c>
      <c r="BK277" s="115">
        <f>ROUND(I277*H277,2)</f>
        <v>0</v>
      </c>
      <c r="BL277" s="17" t="s">
        <v>161</v>
      </c>
      <c r="BM277" s="222" t="s">
        <v>413</v>
      </c>
    </row>
    <row r="278" spans="2:51" s="12" customFormat="1" ht="12">
      <c r="B278" s="223"/>
      <c r="C278" s="224"/>
      <c r="D278" s="225" t="s">
        <v>163</v>
      </c>
      <c r="E278" s="226" t="s">
        <v>1</v>
      </c>
      <c r="F278" s="227" t="s">
        <v>221</v>
      </c>
      <c r="G278" s="224"/>
      <c r="H278" s="226" t="s">
        <v>1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AT278" s="233" t="s">
        <v>163</v>
      </c>
      <c r="AU278" s="233" t="s">
        <v>91</v>
      </c>
      <c r="AV278" s="12" t="s">
        <v>89</v>
      </c>
      <c r="AW278" s="12" t="s">
        <v>35</v>
      </c>
      <c r="AX278" s="12" t="s">
        <v>82</v>
      </c>
      <c r="AY278" s="233" t="s">
        <v>157</v>
      </c>
    </row>
    <row r="279" spans="2:51" s="14" customFormat="1" ht="12">
      <c r="B279" s="247"/>
      <c r="C279" s="248"/>
      <c r="D279" s="225" t="s">
        <v>163</v>
      </c>
      <c r="E279" s="249" t="s">
        <v>1</v>
      </c>
      <c r="F279" s="250" t="s">
        <v>414</v>
      </c>
      <c r="G279" s="248"/>
      <c r="H279" s="251">
        <v>1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AT279" s="257" t="s">
        <v>163</v>
      </c>
      <c r="AU279" s="257" t="s">
        <v>91</v>
      </c>
      <c r="AV279" s="14" t="s">
        <v>91</v>
      </c>
      <c r="AW279" s="14" t="s">
        <v>35</v>
      </c>
      <c r="AX279" s="14" t="s">
        <v>82</v>
      </c>
      <c r="AY279" s="257" t="s">
        <v>157</v>
      </c>
    </row>
    <row r="280" spans="2:51" s="13" customFormat="1" ht="12">
      <c r="B280" s="234"/>
      <c r="C280" s="235"/>
      <c r="D280" s="225" t="s">
        <v>163</v>
      </c>
      <c r="E280" s="236" t="s">
        <v>1</v>
      </c>
      <c r="F280" s="237" t="s">
        <v>165</v>
      </c>
      <c r="G280" s="235"/>
      <c r="H280" s="238">
        <v>1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AT280" s="244" t="s">
        <v>163</v>
      </c>
      <c r="AU280" s="244" t="s">
        <v>91</v>
      </c>
      <c r="AV280" s="13" t="s">
        <v>161</v>
      </c>
      <c r="AW280" s="13" t="s">
        <v>35</v>
      </c>
      <c r="AX280" s="13" t="s">
        <v>89</v>
      </c>
      <c r="AY280" s="244" t="s">
        <v>157</v>
      </c>
    </row>
    <row r="281" spans="2:65" s="1" customFormat="1" ht="16.5" customHeight="1">
      <c r="B281" s="35"/>
      <c r="C281" s="211" t="s">
        <v>415</v>
      </c>
      <c r="D281" s="211" t="s">
        <v>158</v>
      </c>
      <c r="E281" s="212" t="s">
        <v>416</v>
      </c>
      <c r="F281" s="213" t="s">
        <v>417</v>
      </c>
      <c r="G281" s="214" t="s">
        <v>336</v>
      </c>
      <c r="H281" s="215">
        <v>0.007</v>
      </c>
      <c r="I281" s="216"/>
      <c r="J281" s="217">
        <f>ROUND(I281*H281,2)</f>
        <v>0</v>
      </c>
      <c r="K281" s="213" t="s">
        <v>170</v>
      </c>
      <c r="L281" s="37"/>
      <c r="M281" s="218" t="s">
        <v>1</v>
      </c>
      <c r="N281" s="219" t="s">
        <v>47</v>
      </c>
      <c r="O281" s="67"/>
      <c r="P281" s="220">
        <f>O281*H281</f>
        <v>0</v>
      </c>
      <c r="Q281" s="220">
        <v>0.8554</v>
      </c>
      <c r="R281" s="220">
        <f>Q281*H281</f>
        <v>0.005987800000000001</v>
      </c>
      <c r="S281" s="220">
        <v>0</v>
      </c>
      <c r="T281" s="221">
        <f>S281*H281</f>
        <v>0</v>
      </c>
      <c r="AR281" s="222" t="s">
        <v>161</v>
      </c>
      <c r="AT281" s="222" t="s">
        <v>158</v>
      </c>
      <c r="AU281" s="222" t="s">
        <v>91</v>
      </c>
      <c r="AY281" s="17" t="s">
        <v>157</v>
      </c>
      <c r="BE281" s="115">
        <f>IF(N281="základní",J281,0)</f>
        <v>0</v>
      </c>
      <c r="BF281" s="115">
        <f>IF(N281="snížená",J281,0)</f>
        <v>0</v>
      </c>
      <c r="BG281" s="115">
        <f>IF(N281="zákl. přenesená",J281,0)</f>
        <v>0</v>
      </c>
      <c r="BH281" s="115">
        <f>IF(N281="sníž. přenesená",J281,0)</f>
        <v>0</v>
      </c>
      <c r="BI281" s="115">
        <f>IF(N281="nulová",J281,0)</f>
        <v>0</v>
      </c>
      <c r="BJ281" s="17" t="s">
        <v>89</v>
      </c>
      <c r="BK281" s="115">
        <f>ROUND(I281*H281,2)</f>
        <v>0</v>
      </c>
      <c r="BL281" s="17" t="s">
        <v>161</v>
      </c>
      <c r="BM281" s="222" t="s">
        <v>418</v>
      </c>
    </row>
    <row r="282" spans="2:51" s="14" customFormat="1" ht="12">
      <c r="B282" s="247"/>
      <c r="C282" s="248"/>
      <c r="D282" s="225" t="s">
        <v>163</v>
      </c>
      <c r="E282" s="249" t="s">
        <v>1</v>
      </c>
      <c r="F282" s="250" t="s">
        <v>419</v>
      </c>
      <c r="G282" s="248"/>
      <c r="H282" s="251">
        <v>0.007</v>
      </c>
      <c r="I282" s="252"/>
      <c r="J282" s="248"/>
      <c r="K282" s="248"/>
      <c r="L282" s="253"/>
      <c r="M282" s="254"/>
      <c r="N282" s="255"/>
      <c r="O282" s="255"/>
      <c r="P282" s="255"/>
      <c r="Q282" s="255"/>
      <c r="R282" s="255"/>
      <c r="S282" s="255"/>
      <c r="T282" s="256"/>
      <c r="AT282" s="257" t="s">
        <v>163</v>
      </c>
      <c r="AU282" s="257" t="s">
        <v>91</v>
      </c>
      <c r="AV282" s="14" t="s">
        <v>91</v>
      </c>
      <c r="AW282" s="14" t="s">
        <v>35</v>
      </c>
      <c r="AX282" s="14" t="s">
        <v>82</v>
      </c>
      <c r="AY282" s="257" t="s">
        <v>157</v>
      </c>
    </row>
    <row r="283" spans="2:51" s="13" customFormat="1" ht="12">
      <c r="B283" s="234"/>
      <c r="C283" s="235"/>
      <c r="D283" s="225" t="s">
        <v>163</v>
      </c>
      <c r="E283" s="236" t="s">
        <v>1</v>
      </c>
      <c r="F283" s="237" t="s">
        <v>165</v>
      </c>
      <c r="G283" s="235"/>
      <c r="H283" s="238">
        <v>0.007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163</v>
      </c>
      <c r="AU283" s="244" t="s">
        <v>91</v>
      </c>
      <c r="AV283" s="13" t="s">
        <v>161</v>
      </c>
      <c r="AW283" s="13" t="s">
        <v>35</v>
      </c>
      <c r="AX283" s="13" t="s">
        <v>89</v>
      </c>
      <c r="AY283" s="244" t="s">
        <v>157</v>
      </c>
    </row>
    <row r="284" spans="2:63" s="11" customFormat="1" ht="22.9" customHeight="1">
      <c r="B284" s="197"/>
      <c r="C284" s="198"/>
      <c r="D284" s="199" t="s">
        <v>81</v>
      </c>
      <c r="E284" s="245" t="s">
        <v>182</v>
      </c>
      <c r="F284" s="245" t="s">
        <v>420</v>
      </c>
      <c r="G284" s="198"/>
      <c r="H284" s="198"/>
      <c r="I284" s="201"/>
      <c r="J284" s="246">
        <f>BK284</f>
        <v>0</v>
      </c>
      <c r="K284" s="198"/>
      <c r="L284" s="203"/>
      <c r="M284" s="204"/>
      <c r="N284" s="205"/>
      <c r="O284" s="205"/>
      <c r="P284" s="206">
        <f>SUM(P285:P290)</f>
        <v>0</v>
      </c>
      <c r="Q284" s="205"/>
      <c r="R284" s="206">
        <f>SUM(R285:R290)</f>
        <v>93.40986649999999</v>
      </c>
      <c r="S284" s="205"/>
      <c r="T284" s="207">
        <f>SUM(T285:T290)</f>
        <v>0</v>
      </c>
      <c r="AR284" s="208" t="s">
        <v>89</v>
      </c>
      <c r="AT284" s="209" t="s">
        <v>81</v>
      </c>
      <c r="AU284" s="209" t="s">
        <v>89</v>
      </c>
      <c r="AY284" s="208" t="s">
        <v>157</v>
      </c>
      <c r="BK284" s="210">
        <f>SUM(BK285:BK290)</f>
        <v>0</v>
      </c>
    </row>
    <row r="285" spans="2:65" s="1" customFormat="1" ht="16.5" customHeight="1">
      <c r="B285" s="35"/>
      <c r="C285" s="211" t="s">
        <v>421</v>
      </c>
      <c r="D285" s="211" t="s">
        <v>158</v>
      </c>
      <c r="E285" s="212" t="s">
        <v>422</v>
      </c>
      <c r="F285" s="213" t="s">
        <v>423</v>
      </c>
      <c r="G285" s="214" t="s">
        <v>175</v>
      </c>
      <c r="H285" s="215">
        <v>155.93</v>
      </c>
      <c r="I285" s="216"/>
      <c r="J285" s="217">
        <f>ROUND(I285*H285,2)</f>
        <v>0</v>
      </c>
      <c r="K285" s="213" t="s">
        <v>170</v>
      </c>
      <c r="L285" s="37"/>
      <c r="M285" s="218" t="s">
        <v>1</v>
      </c>
      <c r="N285" s="219" t="s">
        <v>47</v>
      </c>
      <c r="O285" s="67"/>
      <c r="P285" s="220">
        <f>O285*H285</f>
        <v>0</v>
      </c>
      <c r="Q285" s="220">
        <v>0.38625</v>
      </c>
      <c r="R285" s="220">
        <f>Q285*H285</f>
        <v>60.2279625</v>
      </c>
      <c r="S285" s="220">
        <v>0</v>
      </c>
      <c r="T285" s="221">
        <f>S285*H285</f>
        <v>0</v>
      </c>
      <c r="AR285" s="222" t="s">
        <v>161</v>
      </c>
      <c r="AT285" s="222" t="s">
        <v>158</v>
      </c>
      <c r="AU285" s="222" t="s">
        <v>91</v>
      </c>
      <c r="AY285" s="17" t="s">
        <v>157</v>
      </c>
      <c r="BE285" s="115">
        <f>IF(N285="základní",J285,0)</f>
        <v>0</v>
      </c>
      <c r="BF285" s="115">
        <f>IF(N285="snížená",J285,0)</f>
        <v>0</v>
      </c>
      <c r="BG285" s="115">
        <f>IF(N285="zákl. přenesená",J285,0)</f>
        <v>0</v>
      </c>
      <c r="BH285" s="115">
        <f>IF(N285="sníž. přenesená",J285,0)</f>
        <v>0</v>
      </c>
      <c r="BI285" s="115">
        <f>IF(N285="nulová",J285,0)</f>
        <v>0</v>
      </c>
      <c r="BJ285" s="17" t="s">
        <v>89</v>
      </c>
      <c r="BK285" s="115">
        <f>ROUND(I285*H285,2)</f>
        <v>0</v>
      </c>
      <c r="BL285" s="17" t="s">
        <v>161</v>
      </c>
      <c r="BM285" s="222" t="s">
        <v>424</v>
      </c>
    </row>
    <row r="286" spans="2:51" s="12" customFormat="1" ht="12">
      <c r="B286" s="223"/>
      <c r="C286" s="224"/>
      <c r="D286" s="225" t="s">
        <v>163</v>
      </c>
      <c r="E286" s="226" t="s">
        <v>1</v>
      </c>
      <c r="F286" s="227" t="s">
        <v>177</v>
      </c>
      <c r="G286" s="224"/>
      <c r="H286" s="226" t="s">
        <v>1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AT286" s="233" t="s">
        <v>163</v>
      </c>
      <c r="AU286" s="233" t="s">
        <v>91</v>
      </c>
      <c r="AV286" s="12" t="s">
        <v>89</v>
      </c>
      <c r="AW286" s="12" t="s">
        <v>35</v>
      </c>
      <c r="AX286" s="12" t="s">
        <v>82</v>
      </c>
      <c r="AY286" s="233" t="s">
        <v>157</v>
      </c>
    </row>
    <row r="287" spans="2:51" s="14" customFormat="1" ht="12">
      <c r="B287" s="247"/>
      <c r="C287" s="248"/>
      <c r="D287" s="225" t="s">
        <v>163</v>
      </c>
      <c r="E287" s="249" t="s">
        <v>1</v>
      </c>
      <c r="F287" s="250" t="s">
        <v>178</v>
      </c>
      <c r="G287" s="248"/>
      <c r="H287" s="251">
        <v>155.93</v>
      </c>
      <c r="I287" s="252"/>
      <c r="J287" s="248"/>
      <c r="K287" s="248"/>
      <c r="L287" s="253"/>
      <c r="M287" s="254"/>
      <c r="N287" s="255"/>
      <c r="O287" s="255"/>
      <c r="P287" s="255"/>
      <c r="Q287" s="255"/>
      <c r="R287" s="255"/>
      <c r="S287" s="255"/>
      <c r="T287" s="256"/>
      <c r="AT287" s="257" t="s">
        <v>163</v>
      </c>
      <c r="AU287" s="257" t="s">
        <v>91</v>
      </c>
      <c r="AV287" s="14" t="s">
        <v>91</v>
      </c>
      <c r="AW287" s="14" t="s">
        <v>35</v>
      </c>
      <c r="AX287" s="14" t="s">
        <v>82</v>
      </c>
      <c r="AY287" s="257" t="s">
        <v>157</v>
      </c>
    </row>
    <row r="288" spans="2:51" s="13" customFormat="1" ht="12">
      <c r="B288" s="234"/>
      <c r="C288" s="235"/>
      <c r="D288" s="225" t="s">
        <v>163</v>
      </c>
      <c r="E288" s="236" t="s">
        <v>1</v>
      </c>
      <c r="F288" s="237" t="s">
        <v>165</v>
      </c>
      <c r="G288" s="235"/>
      <c r="H288" s="238">
        <v>155.93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AT288" s="244" t="s">
        <v>163</v>
      </c>
      <c r="AU288" s="244" t="s">
        <v>91</v>
      </c>
      <c r="AV288" s="13" t="s">
        <v>161</v>
      </c>
      <c r="AW288" s="13" t="s">
        <v>35</v>
      </c>
      <c r="AX288" s="13" t="s">
        <v>89</v>
      </c>
      <c r="AY288" s="244" t="s">
        <v>157</v>
      </c>
    </row>
    <row r="289" spans="2:65" s="1" customFormat="1" ht="16.5" customHeight="1">
      <c r="B289" s="35"/>
      <c r="C289" s="211" t="s">
        <v>425</v>
      </c>
      <c r="D289" s="211" t="s">
        <v>158</v>
      </c>
      <c r="E289" s="212" t="s">
        <v>426</v>
      </c>
      <c r="F289" s="213" t="s">
        <v>427</v>
      </c>
      <c r="G289" s="214" t="s">
        <v>175</v>
      </c>
      <c r="H289" s="215">
        <v>155.93</v>
      </c>
      <c r="I289" s="216"/>
      <c r="J289" s="217">
        <f>ROUND(I289*H289,2)</f>
        <v>0</v>
      </c>
      <c r="K289" s="213" t="s">
        <v>170</v>
      </c>
      <c r="L289" s="37"/>
      <c r="M289" s="218" t="s">
        <v>1</v>
      </c>
      <c r="N289" s="219" t="s">
        <v>47</v>
      </c>
      <c r="O289" s="67"/>
      <c r="P289" s="220">
        <f>O289*H289</f>
        <v>0</v>
      </c>
      <c r="Q289" s="220">
        <v>0.12</v>
      </c>
      <c r="R289" s="220">
        <f>Q289*H289</f>
        <v>18.7116</v>
      </c>
      <c r="S289" s="220">
        <v>0</v>
      </c>
      <c r="T289" s="221">
        <f>S289*H289</f>
        <v>0</v>
      </c>
      <c r="AR289" s="222" t="s">
        <v>161</v>
      </c>
      <c r="AT289" s="222" t="s">
        <v>158</v>
      </c>
      <c r="AU289" s="222" t="s">
        <v>91</v>
      </c>
      <c r="AY289" s="17" t="s">
        <v>157</v>
      </c>
      <c r="BE289" s="115">
        <f>IF(N289="základní",J289,0)</f>
        <v>0</v>
      </c>
      <c r="BF289" s="115">
        <f>IF(N289="snížená",J289,0)</f>
        <v>0</v>
      </c>
      <c r="BG289" s="115">
        <f>IF(N289="zákl. přenesená",J289,0)</f>
        <v>0</v>
      </c>
      <c r="BH289" s="115">
        <f>IF(N289="sníž. přenesená",J289,0)</f>
        <v>0</v>
      </c>
      <c r="BI289" s="115">
        <f>IF(N289="nulová",J289,0)</f>
        <v>0</v>
      </c>
      <c r="BJ289" s="17" t="s">
        <v>89</v>
      </c>
      <c r="BK289" s="115">
        <f>ROUND(I289*H289,2)</f>
        <v>0</v>
      </c>
      <c r="BL289" s="17" t="s">
        <v>161</v>
      </c>
      <c r="BM289" s="222" t="s">
        <v>428</v>
      </c>
    </row>
    <row r="290" spans="2:65" s="1" customFormat="1" ht="16.5" customHeight="1">
      <c r="B290" s="35"/>
      <c r="C290" s="211" t="s">
        <v>429</v>
      </c>
      <c r="D290" s="211" t="s">
        <v>158</v>
      </c>
      <c r="E290" s="212" t="s">
        <v>430</v>
      </c>
      <c r="F290" s="213" t="s">
        <v>431</v>
      </c>
      <c r="G290" s="214" t="s">
        <v>175</v>
      </c>
      <c r="H290" s="215">
        <v>155.93</v>
      </c>
      <c r="I290" s="216"/>
      <c r="J290" s="217">
        <f>ROUND(I290*H290,2)</f>
        <v>0</v>
      </c>
      <c r="K290" s="213" t="s">
        <v>170</v>
      </c>
      <c r="L290" s="37"/>
      <c r="M290" s="218" t="s">
        <v>1</v>
      </c>
      <c r="N290" s="219" t="s">
        <v>47</v>
      </c>
      <c r="O290" s="67"/>
      <c r="P290" s="220">
        <f>O290*H290</f>
        <v>0</v>
      </c>
      <c r="Q290" s="220">
        <v>0.0928</v>
      </c>
      <c r="R290" s="220">
        <f>Q290*H290</f>
        <v>14.470304</v>
      </c>
      <c r="S290" s="220">
        <v>0</v>
      </c>
      <c r="T290" s="221">
        <f>S290*H290</f>
        <v>0</v>
      </c>
      <c r="AR290" s="222" t="s">
        <v>161</v>
      </c>
      <c r="AT290" s="222" t="s">
        <v>158</v>
      </c>
      <c r="AU290" s="222" t="s">
        <v>91</v>
      </c>
      <c r="AY290" s="17" t="s">
        <v>157</v>
      </c>
      <c r="BE290" s="115">
        <f>IF(N290="základní",J290,0)</f>
        <v>0</v>
      </c>
      <c r="BF290" s="115">
        <f>IF(N290="snížená",J290,0)</f>
        <v>0</v>
      </c>
      <c r="BG290" s="115">
        <f>IF(N290="zákl. přenesená",J290,0)</f>
        <v>0</v>
      </c>
      <c r="BH290" s="115">
        <f>IF(N290="sníž. přenesená",J290,0)</f>
        <v>0</v>
      </c>
      <c r="BI290" s="115">
        <f>IF(N290="nulová",J290,0)</f>
        <v>0</v>
      </c>
      <c r="BJ290" s="17" t="s">
        <v>89</v>
      </c>
      <c r="BK290" s="115">
        <f>ROUND(I290*H290,2)</f>
        <v>0</v>
      </c>
      <c r="BL290" s="17" t="s">
        <v>161</v>
      </c>
      <c r="BM290" s="222" t="s">
        <v>432</v>
      </c>
    </row>
    <row r="291" spans="2:63" s="11" customFormat="1" ht="22.9" customHeight="1">
      <c r="B291" s="197"/>
      <c r="C291" s="198"/>
      <c r="D291" s="199" t="s">
        <v>81</v>
      </c>
      <c r="E291" s="245" t="s">
        <v>188</v>
      </c>
      <c r="F291" s="245" t="s">
        <v>433</v>
      </c>
      <c r="G291" s="198"/>
      <c r="H291" s="198"/>
      <c r="I291" s="201"/>
      <c r="J291" s="246">
        <f>BK291</f>
        <v>0</v>
      </c>
      <c r="K291" s="198"/>
      <c r="L291" s="203"/>
      <c r="M291" s="204"/>
      <c r="N291" s="205"/>
      <c r="O291" s="205"/>
      <c r="P291" s="206">
        <f>SUM(P292:P295)</f>
        <v>0</v>
      </c>
      <c r="Q291" s="205"/>
      <c r="R291" s="206">
        <f>SUM(R292:R295)</f>
        <v>0.26012</v>
      </c>
      <c r="S291" s="205"/>
      <c r="T291" s="207">
        <f>SUM(T292:T295)</f>
        <v>0</v>
      </c>
      <c r="AR291" s="208" t="s">
        <v>89</v>
      </c>
      <c r="AT291" s="209" t="s">
        <v>81</v>
      </c>
      <c r="AU291" s="209" t="s">
        <v>89</v>
      </c>
      <c r="AY291" s="208" t="s">
        <v>157</v>
      </c>
      <c r="BK291" s="210">
        <f>SUM(BK292:BK295)</f>
        <v>0</v>
      </c>
    </row>
    <row r="292" spans="2:65" s="1" customFormat="1" ht="16.5" customHeight="1">
      <c r="B292" s="35"/>
      <c r="C292" s="211" t="s">
        <v>434</v>
      </c>
      <c r="D292" s="211" t="s">
        <v>158</v>
      </c>
      <c r="E292" s="212" t="s">
        <v>435</v>
      </c>
      <c r="F292" s="213" t="s">
        <v>436</v>
      </c>
      <c r="G292" s="214" t="s">
        <v>175</v>
      </c>
      <c r="H292" s="215">
        <v>32.515</v>
      </c>
      <c r="I292" s="216"/>
      <c r="J292" s="217">
        <f>ROUND(I292*H292,2)</f>
        <v>0</v>
      </c>
      <c r="K292" s="213" t="s">
        <v>170</v>
      </c>
      <c r="L292" s="37"/>
      <c r="M292" s="218" t="s">
        <v>1</v>
      </c>
      <c r="N292" s="219" t="s">
        <v>47</v>
      </c>
      <c r="O292" s="67"/>
      <c r="P292" s="220">
        <f>O292*H292</f>
        <v>0</v>
      </c>
      <c r="Q292" s="220">
        <v>0.008</v>
      </c>
      <c r="R292" s="220">
        <f>Q292*H292</f>
        <v>0.26012</v>
      </c>
      <c r="S292" s="220">
        <v>0</v>
      </c>
      <c r="T292" s="221">
        <f>S292*H292</f>
        <v>0</v>
      </c>
      <c r="AR292" s="222" t="s">
        <v>161</v>
      </c>
      <c r="AT292" s="222" t="s">
        <v>158</v>
      </c>
      <c r="AU292" s="222" t="s">
        <v>91</v>
      </c>
      <c r="AY292" s="17" t="s">
        <v>157</v>
      </c>
      <c r="BE292" s="115">
        <f>IF(N292="základní",J292,0)</f>
        <v>0</v>
      </c>
      <c r="BF292" s="115">
        <f>IF(N292="snížená",J292,0)</f>
        <v>0</v>
      </c>
      <c r="BG292" s="115">
        <f>IF(N292="zákl. přenesená",J292,0)</f>
        <v>0</v>
      </c>
      <c r="BH292" s="115">
        <f>IF(N292="sníž. přenesená",J292,0)</f>
        <v>0</v>
      </c>
      <c r="BI292" s="115">
        <f>IF(N292="nulová",J292,0)</f>
        <v>0</v>
      </c>
      <c r="BJ292" s="17" t="s">
        <v>89</v>
      </c>
      <c r="BK292" s="115">
        <f>ROUND(I292*H292,2)</f>
        <v>0</v>
      </c>
      <c r="BL292" s="17" t="s">
        <v>161</v>
      </c>
      <c r="BM292" s="222" t="s">
        <v>437</v>
      </c>
    </row>
    <row r="293" spans="2:51" s="12" customFormat="1" ht="12">
      <c r="B293" s="223"/>
      <c r="C293" s="224"/>
      <c r="D293" s="225" t="s">
        <v>163</v>
      </c>
      <c r="E293" s="226" t="s">
        <v>1</v>
      </c>
      <c r="F293" s="227" t="s">
        <v>221</v>
      </c>
      <c r="G293" s="224"/>
      <c r="H293" s="226" t="s">
        <v>1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AT293" s="233" t="s">
        <v>163</v>
      </c>
      <c r="AU293" s="233" t="s">
        <v>91</v>
      </c>
      <c r="AV293" s="12" t="s">
        <v>89</v>
      </c>
      <c r="AW293" s="12" t="s">
        <v>35</v>
      </c>
      <c r="AX293" s="12" t="s">
        <v>82</v>
      </c>
      <c r="AY293" s="233" t="s">
        <v>157</v>
      </c>
    </row>
    <row r="294" spans="2:51" s="14" customFormat="1" ht="12">
      <c r="B294" s="247"/>
      <c r="C294" s="248"/>
      <c r="D294" s="225" t="s">
        <v>163</v>
      </c>
      <c r="E294" s="249" t="s">
        <v>1</v>
      </c>
      <c r="F294" s="250" t="s">
        <v>438</v>
      </c>
      <c r="G294" s="248"/>
      <c r="H294" s="251">
        <v>32.515</v>
      </c>
      <c r="I294" s="252"/>
      <c r="J294" s="248"/>
      <c r="K294" s="248"/>
      <c r="L294" s="253"/>
      <c r="M294" s="254"/>
      <c r="N294" s="255"/>
      <c r="O294" s="255"/>
      <c r="P294" s="255"/>
      <c r="Q294" s="255"/>
      <c r="R294" s="255"/>
      <c r="S294" s="255"/>
      <c r="T294" s="256"/>
      <c r="AT294" s="257" t="s">
        <v>163</v>
      </c>
      <c r="AU294" s="257" t="s">
        <v>91</v>
      </c>
      <c r="AV294" s="14" t="s">
        <v>91</v>
      </c>
      <c r="AW294" s="14" t="s">
        <v>35</v>
      </c>
      <c r="AX294" s="14" t="s">
        <v>82</v>
      </c>
      <c r="AY294" s="257" t="s">
        <v>157</v>
      </c>
    </row>
    <row r="295" spans="2:51" s="13" customFormat="1" ht="12">
      <c r="B295" s="234"/>
      <c r="C295" s="235"/>
      <c r="D295" s="225" t="s">
        <v>163</v>
      </c>
      <c r="E295" s="236" t="s">
        <v>1</v>
      </c>
      <c r="F295" s="237" t="s">
        <v>165</v>
      </c>
      <c r="G295" s="235"/>
      <c r="H295" s="238">
        <v>32.515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AT295" s="244" t="s">
        <v>163</v>
      </c>
      <c r="AU295" s="244" t="s">
        <v>91</v>
      </c>
      <c r="AV295" s="13" t="s">
        <v>161</v>
      </c>
      <c r="AW295" s="13" t="s">
        <v>35</v>
      </c>
      <c r="AX295" s="13" t="s">
        <v>89</v>
      </c>
      <c r="AY295" s="244" t="s">
        <v>157</v>
      </c>
    </row>
    <row r="296" spans="2:63" s="11" customFormat="1" ht="22.9" customHeight="1">
      <c r="B296" s="197"/>
      <c r="C296" s="198"/>
      <c r="D296" s="199" t="s">
        <v>81</v>
      </c>
      <c r="E296" s="245" t="s">
        <v>198</v>
      </c>
      <c r="F296" s="245" t="s">
        <v>439</v>
      </c>
      <c r="G296" s="198"/>
      <c r="H296" s="198"/>
      <c r="I296" s="201"/>
      <c r="J296" s="246">
        <f>BK296</f>
        <v>0</v>
      </c>
      <c r="K296" s="198"/>
      <c r="L296" s="203"/>
      <c r="M296" s="204"/>
      <c r="N296" s="205"/>
      <c r="O296" s="205"/>
      <c r="P296" s="206">
        <f>SUM(P297:P346)</f>
        <v>0</v>
      </c>
      <c r="Q296" s="205"/>
      <c r="R296" s="206">
        <f>SUM(R297:R346)</f>
        <v>15.73963228</v>
      </c>
      <c r="S296" s="205"/>
      <c r="T296" s="207">
        <f>SUM(T297:T346)</f>
        <v>0</v>
      </c>
      <c r="AR296" s="208" t="s">
        <v>89</v>
      </c>
      <c r="AT296" s="209" t="s">
        <v>81</v>
      </c>
      <c r="AU296" s="209" t="s">
        <v>89</v>
      </c>
      <c r="AY296" s="208" t="s">
        <v>157</v>
      </c>
      <c r="BK296" s="210">
        <f>SUM(BK297:BK346)</f>
        <v>0</v>
      </c>
    </row>
    <row r="297" spans="2:65" s="1" customFormat="1" ht="16.5" customHeight="1">
      <c r="B297" s="35"/>
      <c r="C297" s="211" t="s">
        <v>440</v>
      </c>
      <c r="D297" s="211" t="s">
        <v>158</v>
      </c>
      <c r="E297" s="212" t="s">
        <v>441</v>
      </c>
      <c r="F297" s="213" t="s">
        <v>442</v>
      </c>
      <c r="G297" s="214" t="s">
        <v>169</v>
      </c>
      <c r="H297" s="215">
        <v>1</v>
      </c>
      <c r="I297" s="216"/>
      <c r="J297" s="217">
        <f aca="true" t="shared" si="5" ref="J297:J302">ROUND(I297*H297,2)</f>
        <v>0</v>
      </c>
      <c r="K297" s="213" t="s">
        <v>170</v>
      </c>
      <c r="L297" s="37"/>
      <c r="M297" s="218" t="s">
        <v>1</v>
      </c>
      <c r="N297" s="219" t="s">
        <v>47</v>
      </c>
      <c r="O297" s="67"/>
      <c r="P297" s="220">
        <f aca="true" t="shared" si="6" ref="P297:P302">O297*H297</f>
        <v>0</v>
      </c>
      <c r="Q297" s="220">
        <v>0.00167</v>
      </c>
      <c r="R297" s="220">
        <f aca="true" t="shared" si="7" ref="R297:R302">Q297*H297</f>
        <v>0.00167</v>
      </c>
      <c r="S297" s="220">
        <v>0</v>
      </c>
      <c r="T297" s="221">
        <f aca="true" t="shared" si="8" ref="T297:T302">S297*H297</f>
        <v>0</v>
      </c>
      <c r="AR297" s="222" t="s">
        <v>161</v>
      </c>
      <c r="AT297" s="222" t="s">
        <v>158</v>
      </c>
      <c r="AU297" s="222" t="s">
        <v>91</v>
      </c>
      <c r="AY297" s="17" t="s">
        <v>157</v>
      </c>
      <c r="BE297" s="115">
        <f aca="true" t="shared" si="9" ref="BE297:BE302">IF(N297="základní",J297,0)</f>
        <v>0</v>
      </c>
      <c r="BF297" s="115">
        <f aca="true" t="shared" si="10" ref="BF297:BF302">IF(N297="snížená",J297,0)</f>
        <v>0</v>
      </c>
      <c r="BG297" s="115">
        <f aca="true" t="shared" si="11" ref="BG297:BG302">IF(N297="zákl. přenesená",J297,0)</f>
        <v>0</v>
      </c>
      <c r="BH297" s="115">
        <f aca="true" t="shared" si="12" ref="BH297:BH302">IF(N297="sníž. přenesená",J297,0)</f>
        <v>0</v>
      </c>
      <c r="BI297" s="115">
        <f aca="true" t="shared" si="13" ref="BI297:BI302">IF(N297="nulová",J297,0)</f>
        <v>0</v>
      </c>
      <c r="BJ297" s="17" t="s">
        <v>89</v>
      </c>
      <c r="BK297" s="115">
        <f aca="true" t="shared" si="14" ref="BK297:BK302">ROUND(I297*H297,2)</f>
        <v>0</v>
      </c>
      <c r="BL297" s="17" t="s">
        <v>161</v>
      </c>
      <c r="BM297" s="222" t="s">
        <v>443</v>
      </c>
    </row>
    <row r="298" spans="2:65" s="1" customFormat="1" ht="16.5" customHeight="1">
      <c r="B298" s="35"/>
      <c r="C298" s="258" t="s">
        <v>444</v>
      </c>
      <c r="D298" s="258" t="s">
        <v>354</v>
      </c>
      <c r="E298" s="259" t="s">
        <v>445</v>
      </c>
      <c r="F298" s="260" t="s">
        <v>446</v>
      </c>
      <c r="G298" s="261" t="s">
        <v>169</v>
      </c>
      <c r="H298" s="262">
        <v>1</v>
      </c>
      <c r="I298" s="263"/>
      <c r="J298" s="264">
        <f t="shared" si="5"/>
        <v>0</v>
      </c>
      <c r="K298" s="260" t="s">
        <v>1</v>
      </c>
      <c r="L298" s="265"/>
      <c r="M298" s="266" t="s">
        <v>1</v>
      </c>
      <c r="N298" s="267" t="s">
        <v>47</v>
      </c>
      <c r="O298" s="67"/>
      <c r="P298" s="220">
        <f t="shared" si="6"/>
        <v>0</v>
      </c>
      <c r="Q298" s="220">
        <v>0.008</v>
      </c>
      <c r="R298" s="220">
        <f t="shared" si="7"/>
        <v>0.008</v>
      </c>
      <c r="S298" s="220">
        <v>0</v>
      </c>
      <c r="T298" s="221">
        <f t="shared" si="8"/>
        <v>0</v>
      </c>
      <c r="AR298" s="222" t="s">
        <v>198</v>
      </c>
      <c r="AT298" s="222" t="s">
        <v>354</v>
      </c>
      <c r="AU298" s="222" t="s">
        <v>91</v>
      </c>
      <c r="AY298" s="17" t="s">
        <v>157</v>
      </c>
      <c r="BE298" s="115">
        <f t="shared" si="9"/>
        <v>0</v>
      </c>
      <c r="BF298" s="115">
        <f t="shared" si="10"/>
        <v>0</v>
      </c>
      <c r="BG298" s="115">
        <f t="shared" si="11"/>
        <v>0</v>
      </c>
      <c r="BH298" s="115">
        <f t="shared" si="12"/>
        <v>0</v>
      </c>
      <c r="BI298" s="115">
        <f t="shared" si="13"/>
        <v>0</v>
      </c>
      <c r="BJ298" s="17" t="s">
        <v>89</v>
      </c>
      <c r="BK298" s="115">
        <f t="shared" si="14"/>
        <v>0</v>
      </c>
      <c r="BL298" s="17" t="s">
        <v>161</v>
      </c>
      <c r="BM298" s="222" t="s">
        <v>447</v>
      </c>
    </row>
    <row r="299" spans="2:65" s="1" customFormat="1" ht="16.5" customHeight="1">
      <c r="B299" s="35"/>
      <c r="C299" s="211" t="s">
        <v>448</v>
      </c>
      <c r="D299" s="211" t="s">
        <v>158</v>
      </c>
      <c r="E299" s="212" t="s">
        <v>449</v>
      </c>
      <c r="F299" s="213" t="s">
        <v>450</v>
      </c>
      <c r="G299" s="214" t="s">
        <v>169</v>
      </c>
      <c r="H299" s="215">
        <v>1</v>
      </c>
      <c r="I299" s="216"/>
      <c r="J299" s="217">
        <f t="shared" si="5"/>
        <v>0</v>
      </c>
      <c r="K299" s="213" t="s">
        <v>170</v>
      </c>
      <c r="L299" s="37"/>
      <c r="M299" s="218" t="s">
        <v>1</v>
      </c>
      <c r="N299" s="219" t="s">
        <v>47</v>
      </c>
      <c r="O299" s="67"/>
      <c r="P299" s="220">
        <f t="shared" si="6"/>
        <v>0</v>
      </c>
      <c r="Q299" s="220">
        <v>0.00171</v>
      </c>
      <c r="R299" s="220">
        <f t="shared" si="7"/>
        <v>0.00171</v>
      </c>
      <c r="S299" s="220">
        <v>0</v>
      </c>
      <c r="T299" s="221">
        <f t="shared" si="8"/>
        <v>0</v>
      </c>
      <c r="AR299" s="222" t="s">
        <v>161</v>
      </c>
      <c r="AT299" s="222" t="s">
        <v>158</v>
      </c>
      <c r="AU299" s="222" t="s">
        <v>91</v>
      </c>
      <c r="AY299" s="17" t="s">
        <v>157</v>
      </c>
      <c r="BE299" s="115">
        <f t="shared" si="9"/>
        <v>0</v>
      </c>
      <c r="BF299" s="115">
        <f t="shared" si="10"/>
        <v>0</v>
      </c>
      <c r="BG299" s="115">
        <f t="shared" si="11"/>
        <v>0</v>
      </c>
      <c r="BH299" s="115">
        <f t="shared" si="12"/>
        <v>0</v>
      </c>
      <c r="BI299" s="115">
        <f t="shared" si="13"/>
        <v>0</v>
      </c>
      <c r="BJ299" s="17" t="s">
        <v>89</v>
      </c>
      <c r="BK299" s="115">
        <f t="shared" si="14"/>
        <v>0</v>
      </c>
      <c r="BL299" s="17" t="s">
        <v>161</v>
      </c>
      <c r="BM299" s="222" t="s">
        <v>451</v>
      </c>
    </row>
    <row r="300" spans="2:65" s="1" customFormat="1" ht="16.5" customHeight="1">
      <c r="B300" s="35"/>
      <c r="C300" s="258" t="s">
        <v>452</v>
      </c>
      <c r="D300" s="258" t="s">
        <v>354</v>
      </c>
      <c r="E300" s="259" t="s">
        <v>453</v>
      </c>
      <c r="F300" s="260" t="s">
        <v>454</v>
      </c>
      <c r="G300" s="261" t="s">
        <v>169</v>
      </c>
      <c r="H300" s="262">
        <v>1</v>
      </c>
      <c r="I300" s="263"/>
      <c r="J300" s="264">
        <f t="shared" si="5"/>
        <v>0</v>
      </c>
      <c r="K300" s="260" t="s">
        <v>170</v>
      </c>
      <c r="L300" s="265"/>
      <c r="M300" s="266" t="s">
        <v>1</v>
      </c>
      <c r="N300" s="267" t="s">
        <v>47</v>
      </c>
      <c r="O300" s="67"/>
      <c r="P300" s="220">
        <f t="shared" si="6"/>
        <v>0</v>
      </c>
      <c r="Q300" s="220">
        <v>0.0149</v>
      </c>
      <c r="R300" s="220">
        <f t="shared" si="7"/>
        <v>0.0149</v>
      </c>
      <c r="S300" s="220">
        <v>0</v>
      </c>
      <c r="T300" s="221">
        <f t="shared" si="8"/>
        <v>0</v>
      </c>
      <c r="AR300" s="222" t="s">
        <v>198</v>
      </c>
      <c r="AT300" s="222" t="s">
        <v>354</v>
      </c>
      <c r="AU300" s="222" t="s">
        <v>91</v>
      </c>
      <c r="AY300" s="17" t="s">
        <v>157</v>
      </c>
      <c r="BE300" s="115">
        <f t="shared" si="9"/>
        <v>0</v>
      </c>
      <c r="BF300" s="115">
        <f t="shared" si="10"/>
        <v>0</v>
      </c>
      <c r="BG300" s="115">
        <f t="shared" si="11"/>
        <v>0</v>
      </c>
      <c r="BH300" s="115">
        <f t="shared" si="12"/>
        <v>0</v>
      </c>
      <c r="BI300" s="115">
        <f t="shared" si="13"/>
        <v>0</v>
      </c>
      <c r="BJ300" s="17" t="s">
        <v>89</v>
      </c>
      <c r="BK300" s="115">
        <f t="shared" si="14"/>
        <v>0</v>
      </c>
      <c r="BL300" s="17" t="s">
        <v>161</v>
      </c>
      <c r="BM300" s="222" t="s">
        <v>455</v>
      </c>
    </row>
    <row r="301" spans="2:65" s="1" customFormat="1" ht="16.5" customHeight="1">
      <c r="B301" s="35"/>
      <c r="C301" s="258" t="s">
        <v>456</v>
      </c>
      <c r="D301" s="258" t="s">
        <v>354</v>
      </c>
      <c r="E301" s="259" t="s">
        <v>457</v>
      </c>
      <c r="F301" s="260" t="s">
        <v>458</v>
      </c>
      <c r="G301" s="261" t="s">
        <v>169</v>
      </c>
      <c r="H301" s="262">
        <v>4</v>
      </c>
      <c r="I301" s="263"/>
      <c r="J301" s="264">
        <f t="shared" si="5"/>
        <v>0</v>
      </c>
      <c r="K301" s="260" t="s">
        <v>1</v>
      </c>
      <c r="L301" s="265"/>
      <c r="M301" s="266" t="s">
        <v>1</v>
      </c>
      <c r="N301" s="267" t="s">
        <v>47</v>
      </c>
      <c r="O301" s="67"/>
      <c r="P301" s="220">
        <f t="shared" si="6"/>
        <v>0</v>
      </c>
      <c r="Q301" s="220">
        <v>0.00139</v>
      </c>
      <c r="R301" s="220">
        <f t="shared" si="7"/>
        <v>0.00556</v>
      </c>
      <c r="S301" s="220">
        <v>0</v>
      </c>
      <c r="T301" s="221">
        <f t="shared" si="8"/>
        <v>0</v>
      </c>
      <c r="AR301" s="222" t="s">
        <v>198</v>
      </c>
      <c r="AT301" s="222" t="s">
        <v>354</v>
      </c>
      <c r="AU301" s="222" t="s">
        <v>91</v>
      </c>
      <c r="AY301" s="17" t="s">
        <v>157</v>
      </c>
      <c r="BE301" s="115">
        <f t="shared" si="9"/>
        <v>0</v>
      </c>
      <c r="BF301" s="115">
        <f t="shared" si="10"/>
        <v>0</v>
      </c>
      <c r="BG301" s="115">
        <f t="shared" si="11"/>
        <v>0</v>
      </c>
      <c r="BH301" s="115">
        <f t="shared" si="12"/>
        <v>0</v>
      </c>
      <c r="BI301" s="115">
        <f t="shared" si="13"/>
        <v>0</v>
      </c>
      <c r="BJ301" s="17" t="s">
        <v>89</v>
      </c>
      <c r="BK301" s="115">
        <f t="shared" si="14"/>
        <v>0</v>
      </c>
      <c r="BL301" s="17" t="s">
        <v>161</v>
      </c>
      <c r="BM301" s="222" t="s">
        <v>459</v>
      </c>
    </row>
    <row r="302" spans="2:65" s="1" customFormat="1" ht="16.5" customHeight="1">
      <c r="B302" s="35"/>
      <c r="C302" s="258" t="s">
        <v>460</v>
      </c>
      <c r="D302" s="258" t="s">
        <v>354</v>
      </c>
      <c r="E302" s="259" t="s">
        <v>461</v>
      </c>
      <c r="F302" s="260" t="s">
        <v>462</v>
      </c>
      <c r="G302" s="261" t="s">
        <v>463</v>
      </c>
      <c r="H302" s="262">
        <v>0.32</v>
      </c>
      <c r="I302" s="263"/>
      <c r="J302" s="264">
        <f t="shared" si="5"/>
        <v>0</v>
      </c>
      <c r="K302" s="260" t="s">
        <v>170</v>
      </c>
      <c r="L302" s="265"/>
      <c r="M302" s="266" t="s">
        <v>1</v>
      </c>
      <c r="N302" s="267" t="s">
        <v>47</v>
      </c>
      <c r="O302" s="67"/>
      <c r="P302" s="220">
        <f t="shared" si="6"/>
        <v>0</v>
      </c>
      <c r="Q302" s="220">
        <v>0.0131</v>
      </c>
      <c r="R302" s="220">
        <f t="shared" si="7"/>
        <v>0.004192</v>
      </c>
      <c r="S302" s="220">
        <v>0</v>
      </c>
      <c r="T302" s="221">
        <f t="shared" si="8"/>
        <v>0</v>
      </c>
      <c r="AR302" s="222" t="s">
        <v>198</v>
      </c>
      <c r="AT302" s="222" t="s">
        <v>354</v>
      </c>
      <c r="AU302" s="222" t="s">
        <v>91</v>
      </c>
      <c r="AY302" s="17" t="s">
        <v>157</v>
      </c>
      <c r="BE302" s="115">
        <f t="shared" si="9"/>
        <v>0</v>
      </c>
      <c r="BF302" s="115">
        <f t="shared" si="10"/>
        <v>0</v>
      </c>
      <c r="BG302" s="115">
        <f t="shared" si="11"/>
        <v>0</v>
      </c>
      <c r="BH302" s="115">
        <f t="shared" si="12"/>
        <v>0</v>
      </c>
      <c r="BI302" s="115">
        <f t="shared" si="13"/>
        <v>0</v>
      </c>
      <c r="BJ302" s="17" t="s">
        <v>89</v>
      </c>
      <c r="BK302" s="115">
        <f t="shared" si="14"/>
        <v>0</v>
      </c>
      <c r="BL302" s="17" t="s">
        <v>161</v>
      </c>
      <c r="BM302" s="222" t="s">
        <v>464</v>
      </c>
    </row>
    <row r="303" spans="2:51" s="14" customFormat="1" ht="12">
      <c r="B303" s="247"/>
      <c r="C303" s="248"/>
      <c r="D303" s="225" t="s">
        <v>163</v>
      </c>
      <c r="E303" s="249" t="s">
        <v>1</v>
      </c>
      <c r="F303" s="250" t="s">
        <v>465</v>
      </c>
      <c r="G303" s="248"/>
      <c r="H303" s="251">
        <v>0.32</v>
      </c>
      <c r="I303" s="252"/>
      <c r="J303" s="248"/>
      <c r="K303" s="248"/>
      <c r="L303" s="253"/>
      <c r="M303" s="254"/>
      <c r="N303" s="255"/>
      <c r="O303" s="255"/>
      <c r="P303" s="255"/>
      <c r="Q303" s="255"/>
      <c r="R303" s="255"/>
      <c r="S303" s="255"/>
      <c r="T303" s="256"/>
      <c r="AT303" s="257" t="s">
        <v>163</v>
      </c>
      <c r="AU303" s="257" t="s">
        <v>91</v>
      </c>
      <c r="AV303" s="14" t="s">
        <v>91</v>
      </c>
      <c r="AW303" s="14" t="s">
        <v>35</v>
      </c>
      <c r="AX303" s="14" t="s">
        <v>89</v>
      </c>
      <c r="AY303" s="257" t="s">
        <v>157</v>
      </c>
    </row>
    <row r="304" spans="2:65" s="1" customFormat="1" ht="16.5" customHeight="1">
      <c r="B304" s="35"/>
      <c r="C304" s="258" t="s">
        <v>466</v>
      </c>
      <c r="D304" s="258" t="s">
        <v>354</v>
      </c>
      <c r="E304" s="259" t="s">
        <v>467</v>
      </c>
      <c r="F304" s="260" t="s">
        <v>468</v>
      </c>
      <c r="G304" s="261" t="s">
        <v>463</v>
      </c>
      <c r="H304" s="262">
        <v>0.32</v>
      </c>
      <c r="I304" s="263"/>
      <c r="J304" s="264">
        <f>ROUND(I304*H304,2)</f>
        <v>0</v>
      </c>
      <c r="K304" s="260" t="s">
        <v>170</v>
      </c>
      <c r="L304" s="265"/>
      <c r="M304" s="266" t="s">
        <v>1</v>
      </c>
      <c r="N304" s="267" t="s">
        <v>47</v>
      </c>
      <c r="O304" s="67"/>
      <c r="P304" s="220">
        <f>O304*H304</f>
        <v>0</v>
      </c>
      <c r="Q304" s="220">
        <v>0.00333</v>
      </c>
      <c r="R304" s="220">
        <f>Q304*H304</f>
        <v>0.0010656</v>
      </c>
      <c r="S304" s="220">
        <v>0</v>
      </c>
      <c r="T304" s="221">
        <f>S304*H304</f>
        <v>0</v>
      </c>
      <c r="AR304" s="222" t="s">
        <v>198</v>
      </c>
      <c r="AT304" s="222" t="s">
        <v>354</v>
      </c>
      <c r="AU304" s="222" t="s">
        <v>91</v>
      </c>
      <c r="AY304" s="17" t="s">
        <v>157</v>
      </c>
      <c r="BE304" s="115">
        <f>IF(N304="základní",J304,0)</f>
        <v>0</v>
      </c>
      <c r="BF304" s="115">
        <f>IF(N304="snížená",J304,0)</f>
        <v>0</v>
      </c>
      <c r="BG304" s="115">
        <f>IF(N304="zákl. přenesená",J304,0)</f>
        <v>0</v>
      </c>
      <c r="BH304" s="115">
        <f>IF(N304="sníž. přenesená",J304,0)</f>
        <v>0</v>
      </c>
      <c r="BI304" s="115">
        <f>IF(N304="nulová",J304,0)</f>
        <v>0</v>
      </c>
      <c r="BJ304" s="17" t="s">
        <v>89</v>
      </c>
      <c r="BK304" s="115">
        <f>ROUND(I304*H304,2)</f>
        <v>0</v>
      </c>
      <c r="BL304" s="17" t="s">
        <v>161</v>
      </c>
      <c r="BM304" s="222" t="s">
        <v>469</v>
      </c>
    </row>
    <row r="305" spans="2:65" s="1" customFormat="1" ht="16.5" customHeight="1">
      <c r="B305" s="35"/>
      <c r="C305" s="258" t="s">
        <v>470</v>
      </c>
      <c r="D305" s="258" t="s">
        <v>354</v>
      </c>
      <c r="E305" s="259" t="s">
        <v>471</v>
      </c>
      <c r="F305" s="260" t="s">
        <v>472</v>
      </c>
      <c r="G305" s="261" t="s">
        <v>463</v>
      </c>
      <c r="H305" s="262">
        <v>0.32</v>
      </c>
      <c r="I305" s="263"/>
      <c r="J305" s="264">
        <f>ROUND(I305*H305,2)</f>
        <v>0</v>
      </c>
      <c r="K305" s="260" t="s">
        <v>170</v>
      </c>
      <c r="L305" s="265"/>
      <c r="M305" s="266" t="s">
        <v>1</v>
      </c>
      <c r="N305" s="267" t="s">
        <v>47</v>
      </c>
      <c r="O305" s="67"/>
      <c r="P305" s="220">
        <f>O305*H305</f>
        <v>0</v>
      </c>
      <c r="Q305" s="220">
        <v>0.00113</v>
      </c>
      <c r="R305" s="220">
        <f>Q305*H305</f>
        <v>0.0003616</v>
      </c>
      <c r="S305" s="220">
        <v>0</v>
      </c>
      <c r="T305" s="221">
        <f>S305*H305</f>
        <v>0</v>
      </c>
      <c r="AR305" s="222" t="s">
        <v>198</v>
      </c>
      <c r="AT305" s="222" t="s">
        <v>354</v>
      </c>
      <c r="AU305" s="222" t="s">
        <v>91</v>
      </c>
      <c r="AY305" s="17" t="s">
        <v>157</v>
      </c>
      <c r="BE305" s="115">
        <f>IF(N305="základní",J305,0)</f>
        <v>0</v>
      </c>
      <c r="BF305" s="115">
        <f>IF(N305="snížená",J305,0)</f>
        <v>0</v>
      </c>
      <c r="BG305" s="115">
        <f>IF(N305="zákl. přenesená",J305,0)</f>
        <v>0</v>
      </c>
      <c r="BH305" s="115">
        <f>IF(N305="sníž. přenesená",J305,0)</f>
        <v>0</v>
      </c>
      <c r="BI305" s="115">
        <f>IF(N305="nulová",J305,0)</f>
        <v>0</v>
      </c>
      <c r="BJ305" s="17" t="s">
        <v>89</v>
      </c>
      <c r="BK305" s="115">
        <f>ROUND(I305*H305,2)</f>
        <v>0</v>
      </c>
      <c r="BL305" s="17" t="s">
        <v>161</v>
      </c>
      <c r="BM305" s="222" t="s">
        <v>473</v>
      </c>
    </row>
    <row r="306" spans="2:65" s="1" customFormat="1" ht="16.5" customHeight="1">
      <c r="B306" s="35"/>
      <c r="C306" s="258" t="s">
        <v>474</v>
      </c>
      <c r="D306" s="258" t="s">
        <v>354</v>
      </c>
      <c r="E306" s="259" t="s">
        <v>475</v>
      </c>
      <c r="F306" s="260" t="s">
        <v>476</v>
      </c>
      <c r="G306" s="261" t="s">
        <v>169</v>
      </c>
      <c r="H306" s="262">
        <v>32</v>
      </c>
      <c r="I306" s="263"/>
      <c r="J306" s="264">
        <f>ROUND(I306*H306,2)</f>
        <v>0</v>
      </c>
      <c r="K306" s="260" t="s">
        <v>170</v>
      </c>
      <c r="L306" s="265"/>
      <c r="M306" s="266" t="s">
        <v>1</v>
      </c>
      <c r="N306" s="267" t="s">
        <v>47</v>
      </c>
      <c r="O306" s="67"/>
      <c r="P306" s="220">
        <f>O306*H306</f>
        <v>0</v>
      </c>
      <c r="Q306" s="220">
        <v>7E-05</v>
      </c>
      <c r="R306" s="220">
        <f>Q306*H306</f>
        <v>0.00224</v>
      </c>
      <c r="S306" s="220">
        <v>0</v>
      </c>
      <c r="T306" s="221">
        <f>S306*H306</f>
        <v>0</v>
      </c>
      <c r="AR306" s="222" t="s">
        <v>198</v>
      </c>
      <c r="AT306" s="222" t="s">
        <v>354</v>
      </c>
      <c r="AU306" s="222" t="s">
        <v>91</v>
      </c>
      <c r="AY306" s="17" t="s">
        <v>157</v>
      </c>
      <c r="BE306" s="115">
        <f>IF(N306="základní",J306,0)</f>
        <v>0</v>
      </c>
      <c r="BF306" s="115">
        <f>IF(N306="snížená",J306,0)</f>
        <v>0</v>
      </c>
      <c r="BG306" s="115">
        <f>IF(N306="zákl. přenesená",J306,0)</f>
        <v>0</v>
      </c>
      <c r="BH306" s="115">
        <f>IF(N306="sníž. přenesená",J306,0)</f>
        <v>0</v>
      </c>
      <c r="BI306" s="115">
        <f>IF(N306="nulová",J306,0)</f>
        <v>0</v>
      </c>
      <c r="BJ306" s="17" t="s">
        <v>89</v>
      </c>
      <c r="BK306" s="115">
        <f>ROUND(I306*H306,2)</f>
        <v>0</v>
      </c>
      <c r="BL306" s="17" t="s">
        <v>161</v>
      </c>
      <c r="BM306" s="222" t="s">
        <v>477</v>
      </c>
    </row>
    <row r="307" spans="2:65" s="1" customFormat="1" ht="16.5" customHeight="1">
      <c r="B307" s="35"/>
      <c r="C307" s="211" t="s">
        <v>478</v>
      </c>
      <c r="D307" s="211" t="s">
        <v>158</v>
      </c>
      <c r="E307" s="212" t="s">
        <v>479</v>
      </c>
      <c r="F307" s="213" t="s">
        <v>480</v>
      </c>
      <c r="G307" s="214" t="s">
        <v>185</v>
      </c>
      <c r="H307" s="215">
        <v>117.05</v>
      </c>
      <c r="I307" s="216"/>
      <c r="J307" s="217">
        <f>ROUND(I307*H307,2)</f>
        <v>0</v>
      </c>
      <c r="K307" s="213" t="s">
        <v>170</v>
      </c>
      <c r="L307" s="37"/>
      <c r="M307" s="218" t="s">
        <v>1</v>
      </c>
      <c r="N307" s="219" t="s">
        <v>47</v>
      </c>
      <c r="O307" s="67"/>
      <c r="P307" s="220">
        <f>O307*H307</f>
        <v>0</v>
      </c>
      <c r="Q307" s="220">
        <v>0</v>
      </c>
      <c r="R307" s="220">
        <f>Q307*H307</f>
        <v>0</v>
      </c>
      <c r="S307" s="220">
        <v>0</v>
      </c>
      <c r="T307" s="221">
        <f>S307*H307</f>
        <v>0</v>
      </c>
      <c r="AR307" s="222" t="s">
        <v>161</v>
      </c>
      <c r="AT307" s="222" t="s">
        <v>158</v>
      </c>
      <c r="AU307" s="222" t="s">
        <v>91</v>
      </c>
      <c r="AY307" s="17" t="s">
        <v>157</v>
      </c>
      <c r="BE307" s="115">
        <f>IF(N307="základní",J307,0)</f>
        <v>0</v>
      </c>
      <c r="BF307" s="115">
        <f>IF(N307="snížená",J307,0)</f>
        <v>0</v>
      </c>
      <c r="BG307" s="115">
        <f>IF(N307="zákl. přenesená",J307,0)</f>
        <v>0</v>
      </c>
      <c r="BH307" s="115">
        <f>IF(N307="sníž. přenesená",J307,0)</f>
        <v>0</v>
      </c>
      <c r="BI307" s="115">
        <f>IF(N307="nulová",J307,0)</f>
        <v>0</v>
      </c>
      <c r="BJ307" s="17" t="s">
        <v>89</v>
      </c>
      <c r="BK307" s="115">
        <f>ROUND(I307*H307,2)</f>
        <v>0</v>
      </c>
      <c r="BL307" s="17" t="s">
        <v>161</v>
      </c>
      <c r="BM307" s="222" t="s">
        <v>481</v>
      </c>
    </row>
    <row r="308" spans="2:65" s="1" customFormat="1" ht="16.5" customHeight="1">
      <c r="B308" s="35"/>
      <c r="C308" s="258" t="s">
        <v>482</v>
      </c>
      <c r="D308" s="258" t="s">
        <v>354</v>
      </c>
      <c r="E308" s="259" t="s">
        <v>483</v>
      </c>
      <c r="F308" s="260" t="s">
        <v>484</v>
      </c>
      <c r="G308" s="261" t="s">
        <v>185</v>
      </c>
      <c r="H308" s="262">
        <v>118.806</v>
      </c>
      <c r="I308" s="263"/>
      <c r="J308" s="264">
        <f>ROUND(I308*H308,2)</f>
        <v>0</v>
      </c>
      <c r="K308" s="260" t="s">
        <v>170</v>
      </c>
      <c r="L308" s="265"/>
      <c r="M308" s="266" t="s">
        <v>1</v>
      </c>
      <c r="N308" s="267" t="s">
        <v>47</v>
      </c>
      <c r="O308" s="67"/>
      <c r="P308" s="220">
        <f>O308*H308</f>
        <v>0</v>
      </c>
      <c r="Q308" s="220">
        <v>0.00318</v>
      </c>
      <c r="R308" s="220">
        <f>Q308*H308</f>
        <v>0.37780308</v>
      </c>
      <c r="S308" s="220">
        <v>0</v>
      </c>
      <c r="T308" s="221">
        <f>S308*H308</f>
        <v>0</v>
      </c>
      <c r="AR308" s="222" t="s">
        <v>198</v>
      </c>
      <c r="AT308" s="222" t="s">
        <v>354</v>
      </c>
      <c r="AU308" s="222" t="s">
        <v>91</v>
      </c>
      <c r="AY308" s="17" t="s">
        <v>157</v>
      </c>
      <c r="BE308" s="115">
        <f>IF(N308="základní",J308,0)</f>
        <v>0</v>
      </c>
      <c r="BF308" s="115">
        <f>IF(N308="snížená",J308,0)</f>
        <v>0</v>
      </c>
      <c r="BG308" s="115">
        <f>IF(N308="zákl. přenesená",J308,0)</f>
        <v>0</v>
      </c>
      <c r="BH308" s="115">
        <f>IF(N308="sníž. přenesená",J308,0)</f>
        <v>0</v>
      </c>
      <c r="BI308" s="115">
        <f>IF(N308="nulová",J308,0)</f>
        <v>0</v>
      </c>
      <c r="BJ308" s="17" t="s">
        <v>89</v>
      </c>
      <c r="BK308" s="115">
        <f>ROUND(I308*H308,2)</f>
        <v>0</v>
      </c>
      <c r="BL308" s="17" t="s">
        <v>161</v>
      </c>
      <c r="BM308" s="222" t="s">
        <v>485</v>
      </c>
    </row>
    <row r="309" spans="2:51" s="14" customFormat="1" ht="12">
      <c r="B309" s="247"/>
      <c r="C309" s="248"/>
      <c r="D309" s="225" t="s">
        <v>163</v>
      </c>
      <c r="E309" s="248"/>
      <c r="F309" s="250" t="s">
        <v>486</v>
      </c>
      <c r="G309" s="248"/>
      <c r="H309" s="251">
        <v>118.806</v>
      </c>
      <c r="I309" s="252"/>
      <c r="J309" s="248"/>
      <c r="K309" s="248"/>
      <c r="L309" s="253"/>
      <c r="M309" s="254"/>
      <c r="N309" s="255"/>
      <c r="O309" s="255"/>
      <c r="P309" s="255"/>
      <c r="Q309" s="255"/>
      <c r="R309" s="255"/>
      <c r="S309" s="255"/>
      <c r="T309" s="256"/>
      <c r="AT309" s="257" t="s">
        <v>163</v>
      </c>
      <c r="AU309" s="257" t="s">
        <v>91</v>
      </c>
      <c r="AV309" s="14" t="s">
        <v>91</v>
      </c>
      <c r="AW309" s="14" t="s">
        <v>4</v>
      </c>
      <c r="AX309" s="14" t="s">
        <v>89</v>
      </c>
      <c r="AY309" s="257" t="s">
        <v>157</v>
      </c>
    </row>
    <row r="310" spans="2:65" s="1" customFormat="1" ht="16.5" customHeight="1">
      <c r="B310" s="35"/>
      <c r="C310" s="211" t="s">
        <v>487</v>
      </c>
      <c r="D310" s="211" t="s">
        <v>158</v>
      </c>
      <c r="E310" s="212" t="s">
        <v>488</v>
      </c>
      <c r="F310" s="213" t="s">
        <v>489</v>
      </c>
      <c r="G310" s="214" t="s">
        <v>169</v>
      </c>
      <c r="H310" s="215">
        <v>1</v>
      </c>
      <c r="I310" s="216"/>
      <c r="J310" s="217">
        <f aca="true" t="shared" si="15" ref="J310:J318">ROUND(I310*H310,2)</f>
        <v>0</v>
      </c>
      <c r="K310" s="213" t="s">
        <v>170</v>
      </c>
      <c r="L310" s="37"/>
      <c r="M310" s="218" t="s">
        <v>1</v>
      </c>
      <c r="N310" s="219" t="s">
        <v>47</v>
      </c>
      <c r="O310" s="67"/>
      <c r="P310" s="220">
        <f aca="true" t="shared" si="16" ref="P310:P318">O310*H310</f>
        <v>0</v>
      </c>
      <c r="Q310" s="220">
        <v>0</v>
      </c>
      <c r="R310" s="220">
        <f aca="true" t="shared" si="17" ref="R310:R318">Q310*H310</f>
        <v>0</v>
      </c>
      <c r="S310" s="220">
        <v>0</v>
      </c>
      <c r="T310" s="221">
        <f aca="true" t="shared" si="18" ref="T310:T318">S310*H310</f>
        <v>0</v>
      </c>
      <c r="AR310" s="222" t="s">
        <v>161</v>
      </c>
      <c r="AT310" s="222" t="s">
        <v>158</v>
      </c>
      <c r="AU310" s="222" t="s">
        <v>91</v>
      </c>
      <c r="AY310" s="17" t="s">
        <v>157</v>
      </c>
      <c r="BE310" s="115">
        <f aca="true" t="shared" si="19" ref="BE310:BE318">IF(N310="základní",J310,0)</f>
        <v>0</v>
      </c>
      <c r="BF310" s="115">
        <f aca="true" t="shared" si="20" ref="BF310:BF318">IF(N310="snížená",J310,0)</f>
        <v>0</v>
      </c>
      <c r="BG310" s="115">
        <f aca="true" t="shared" si="21" ref="BG310:BG318">IF(N310="zákl. přenesená",J310,0)</f>
        <v>0</v>
      </c>
      <c r="BH310" s="115">
        <f aca="true" t="shared" si="22" ref="BH310:BH318">IF(N310="sníž. přenesená",J310,0)</f>
        <v>0</v>
      </c>
      <c r="BI310" s="115">
        <f aca="true" t="shared" si="23" ref="BI310:BI318">IF(N310="nulová",J310,0)</f>
        <v>0</v>
      </c>
      <c r="BJ310" s="17" t="s">
        <v>89</v>
      </c>
      <c r="BK310" s="115">
        <f aca="true" t="shared" si="24" ref="BK310:BK318">ROUND(I310*H310,2)</f>
        <v>0</v>
      </c>
      <c r="BL310" s="17" t="s">
        <v>161</v>
      </c>
      <c r="BM310" s="222" t="s">
        <v>490</v>
      </c>
    </row>
    <row r="311" spans="2:65" s="1" customFormat="1" ht="16.5" customHeight="1">
      <c r="B311" s="35"/>
      <c r="C311" s="258" t="s">
        <v>491</v>
      </c>
      <c r="D311" s="258" t="s">
        <v>354</v>
      </c>
      <c r="E311" s="259" t="s">
        <v>492</v>
      </c>
      <c r="F311" s="260" t="s">
        <v>493</v>
      </c>
      <c r="G311" s="261" t="s">
        <v>169</v>
      </c>
      <c r="H311" s="262">
        <v>1</v>
      </c>
      <c r="I311" s="263"/>
      <c r="J311" s="264">
        <f t="shared" si="15"/>
        <v>0</v>
      </c>
      <c r="K311" s="260" t="s">
        <v>170</v>
      </c>
      <c r="L311" s="265"/>
      <c r="M311" s="266" t="s">
        <v>1</v>
      </c>
      <c r="N311" s="267" t="s">
        <v>47</v>
      </c>
      <c r="O311" s="67"/>
      <c r="P311" s="220">
        <f t="shared" si="16"/>
        <v>0</v>
      </c>
      <c r="Q311" s="220">
        <v>0.00039</v>
      </c>
      <c r="R311" s="220">
        <f t="shared" si="17"/>
        <v>0.00039</v>
      </c>
      <c r="S311" s="220">
        <v>0</v>
      </c>
      <c r="T311" s="221">
        <f t="shared" si="18"/>
        <v>0</v>
      </c>
      <c r="AR311" s="222" t="s">
        <v>198</v>
      </c>
      <c r="AT311" s="222" t="s">
        <v>354</v>
      </c>
      <c r="AU311" s="222" t="s">
        <v>91</v>
      </c>
      <c r="AY311" s="17" t="s">
        <v>157</v>
      </c>
      <c r="BE311" s="115">
        <f t="shared" si="19"/>
        <v>0</v>
      </c>
      <c r="BF311" s="115">
        <f t="shared" si="20"/>
        <v>0</v>
      </c>
      <c r="BG311" s="115">
        <f t="shared" si="21"/>
        <v>0</v>
      </c>
      <c r="BH311" s="115">
        <f t="shared" si="22"/>
        <v>0</v>
      </c>
      <c r="BI311" s="115">
        <f t="shared" si="23"/>
        <v>0</v>
      </c>
      <c r="BJ311" s="17" t="s">
        <v>89</v>
      </c>
      <c r="BK311" s="115">
        <f t="shared" si="24"/>
        <v>0</v>
      </c>
      <c r="BL311" s="17" t="s">
        <v>161</v>
      </c>
      <c r="BM311" s="222" t="s">
        <v>494</v>
      </c>
    </row>
    <row r="312" spans="2:65" s="1" customFormat="1" ht="16.5" customHeight="1">
      <c r="B312" s="35"/>
      <c r="C312" s="211" t="s">
        <v>495</v>
      </c>
      <c r="D312" s="211" t="s">
        <v>158</v>
      </c>
      <c r="E312" s="212" t="s">
        <v>496</v>
      </c>
      <c r="F312" s="213" t="s">
        <v>497</v>
      </c>
      <c r="G312" s="214" t="s">
        <v>169</v>
      </c>
      <c r="H312" s="215">
        <v>4</v>
      </c>
      <c r="I312" s="216"/>
      <c r="J312" s="217">
        <f t="shared" si="15"/>
        <v>0</v>
      </c>
      <c r="K312" s="213" t="s">
        <v>170</v>
      </c>
      <c r="L312" s="37"/>
      <c r="M312" s="218" t="s">
        <v>1</v>
      </c>
      <c r="N312" s="219" t="s">
        <v>47</v>
      </c>
      <c r="O312" s="67"/>
      <c r="P312" s="220">
        <f t="shared" si="16"/>
        <v>0</v>
      </c>
      <c r="Q312" s="220">
        <v>0</v>
      </c>
      <c r="R312" s="220">
        <f t="shared" si="17"/>
        <v>0</v>
      </c>
      <c r="S312" s="220">
        <v>0</v>
      </c>
      <c r="T312" s="221">
        <f t="shared" si="18"/>
        <v>0</v>
      </c>
      <c r="AR312" s="222" t="s">
        <v>161</v>
      </c>
      <c r="AT312" s="222" t="s">
        <v>158</v>
      </c>
      <c r="AU312" s="222" t="s">
        <v>91</v>
      </c>
      <c r="AY312" s="17" t="s">
        <v>157</v>
      </c>
      <c r="BE312" s="115">
        <f t="shared" si="19"/>
        <v>0</v>
      </c>
      <c r="BF312" s="115">
        <f t="shared" si="20"/>
        <v>0</v>
      </c>
      <c r="BG312" s="115">
        <f t="shared" si="21"/>
        <v>0</v>
      </c>
      <c r="BH312" s="115">
        <f t="shared" si="22"/>
        <v>0</v>
      </c>
      <c r="BI312" s="115">
        <f t="shared" si="23"/>
        <v>0</v>
      </c>
      <c r="BJ312" s="17" t="s">
        <v>89</v>
      </c>
      <c r="BK312" s="115">
        <f t="shared" si="24"/>
        <v>0</v>
      </c>
      <c r="BL312" s="17" t="s">
        <v>161</v>
      </c>
      <c r="BM312" s="222" t="s">
        <v>498</v>
      </c>
    </row>
    <row r="313" spans="2:65" s="1" customFormat="1" ht="16.5" customHeight="1">
      <c r="B313" s="35"/>
      <c r="C313" s="258" t="s">
        <v>499</v>
      </c>
      <c r="D313" s="258" t="s">
        <v>354</v>
      </c>
      <c r="E313" s="259" t="s">
        <v>500</v>
      </c>
      <c r="F313" s="260" t="s">
        <v>501</v>
      </c>
      <c r="G313" s="261" t="s">
        <v>169</v>
      </c>
      <c r="H313" s="262">
        <v>4</v>
      </c>
      <c r="I313" s="263"/>
      <c r="J313" s="264">
        <f t="shared" si="15"/>
        <v>0</v>
      </c>
      <c r="K313" s="260" t="s">
        <v>170</v>
      </c>
      <c r="L313" s="265"/>
      <c r="M313" s="266" t="s">
        <v>1</v>
      </c>
      <c r="N313" s="267" t="s">
        <v>47</v>
      </c>
      <c r="O313" s="67"/>
      <c r="P313" s="220">
        <f t="shared" si="16"/>
        <v>0</v>
      </c>
      <c r="Q313" s="220">
        <v>0.00048</v>
      </c>
      <c r="R313" s="220">
        <f t="shared" si="17"/>
        <v>0.00192</v>
      </c>
      <c r="S313" s="220">
        <v>0</v>
      </c>
      <c r="T313" s="221">
        <f t="shared" si="18"/>
        <v>0</v>
      </c>
      <c r="AR313" s="222" t="s">
        <v>198</v>
      </c>
      <c r="AT313" s="222" t="s">
        <v>354</v>
      </c>
      <c r="AU313" s="222" t="s">
        <v>91</v>
      </c>
      <c r="AY313" s="17" t="s">
        <v>157</v>
      </c>
      <c r="BE313" s="115">
        <f t="shared" si="19"/>
        <v>0</v>
      </c>
      <c r="BF313" s="115">
        <f t="shared" si="20"/>
        <v>0</v>
      </c>
      <c r="BG313" s="115">
        <f t="shared" si="21"/>
        <v>0</v>
      </c>
      <c r="BH313" s="115">
        <f t="shared" si="22"/>
        <v>0</v>
      </c>
      <c r="BI313" s="115">
        <f t="shared" si="23"/>
        <v>0</v>
      </c>
      <c r="BJ313" s="17" t="s">
        <v>89</v>
      </c>
      <c r="BK313" s="115">
        <f t="shared" si="24"/>
        <v>0</v>
      </c>
      <c r="BL313" s="17" t="s">
        <v>161</v>
      </c>
      <c r="BM313" s="222" t="s">
        <v>502</v>
      </c>
    </row>
    <row r="314" spans="2:65" s="1" customFormat="1" ht="16.5" customHeight="1">
      <c r="B314" s="35"/>
      <c r="C314" s="211" t="s">
        <v>503</v>
      </c>
      <c r="D314" s="211" t="s">
        <v>158</v>
      </c>
      <c r="E314" s="212" t="s">
        <v>504</v>
      </c>
      <c r="F314" s="213" t="s">
        <v>505</v>
      </c>
      <c r="G314" s="214" t="s">
        <v>169</v>
      </c>
      <c r="H314" s="215">
        <v>8</v>
      </c>
      <c r="I314" s="216"/>
      <c r="J314" s="217">
        <f t="shared" si="15"/>
        <v>0</v>
      </c>
      <c r="K314" s="213" t="s">
        <v>170</v>
      </c>
      <c r="L314" s="37"/>
      <c r="M314" s="218" t="s">
        <v>1</v>
      </c>
      <c r="N314" s="219" t="s">
        <v>47</v>
      </c>
      <c r="O314" s="67"/>
      <c r="P314" s="220">
        <f t="shared" si="16"/>
        <v>0</v>
      </c>
      <c r="Q314" s="220">
        <v>0</v>
      </c>
      <c r="R314" s="220">
        <f t="shared" si="17"/>
        <v>0</v>
      </c>
      <c r="S314" s="220">
        <v>0</v>
      </c>
      <c r="T314" s="221">
        <f t="shared" si="18"/>
        <v>0</v>
      </c>
      <c r="AR314" s="222" t="s">
        <v>161</v>
      </c>
      <c r="AT314" s="222" t="s">
        <v>158</v>
      </c>
      <c r="AU314" s="222" t="s">
        <v>91</v>
      </c>
      <c r="AY314" s="17" t="s">
        <v>157</v>
      </c>
      <c r="BE314" s="115">
        <f t="shared" si="19"/>
        <v>0</v>
      </c>
      <c r="BF314" s="115">
        <f t="shared" si="20"/>
        <v>0</v>
      </c>
      <c r="BG314" s="115">
        <f t="shared" si="21"/>
        <v>0</v>
      </c>
      <c r="BH314" s="115">
        <f t="shared" si="22"/>
        <v>0</v>
      </c>
      <c r="BI314" s="115">
        <f t="shared" si="23"/>
        <v>0</v>
      </c>
      <c r="BJ314" s="17" t="s">
        <v>89</v>
      </c>
      <c r="BK314" s="115">
        <f t="shared" si="24"/>
        <v>0</v>
      </c>
      <c r="BL314" s="17" t="s">
        <v>161</v>
      </c>
      <c r="BM314" s="222" t="s">
        <v>506</v>
      </c>
    </row>
    <row r="315" spans="2:65" s="1" customFormat="1" ht="16.5" customHeight="1">
      <c r="B315" s="35"/>
      <c r="C315" s="258" t="s">
        <v>507</v>
      </c>
      <c r="D315" s="258" t="s">
        <v>354</v>
      </c>
      <c r="E315" s="259" t="s">
        <v>508</v>
      </c>
      <c r="F315" s="260" t="s">
        <v>509</v>
      </c>
      <c r="G315" s="261" t="s">
        <v>169</v>
      </c>
      <c r="H315" s="262">
        <v>8</v>
      </c>
      <c r="I315" s="263"/>
      <c r="J315" s="264">
        <f t="shared" si="15"/>
        <v>0</v>
      </c>
      <c r="K315" s="260" t="s">
        <v>170</v>
      </c>
      <c r="L315" s="265"/>
      <c r="M315" s="266" t="s">
        <v>1</v>
      </c>
      <c r="N315" s="267" t="s">
        <v>47</v>
      </c>
      <c r="O315" s="67"/>
      <c r="P315" s="220">
        <f t="shared" si="16"/>
        <v>0</v>
      </c>
      <c r="Q315" s="220">
        <v>0.00072</v>
      </c>
      <c r="R315" s="220">
        <f t="shared" si="17"/>
        <v>0.00576</v>
      </c>
      <c r="S315" s="220">
        <v>0</v>
      </c>
      <c r="T315" s="221">
        <f t="shared" si="18"/>
        <v>0</v>
      </c>
      <c r="AR315" s="222" t="s">
        <v>198</v>
      </c>
      <c r="AT315" s="222" t="s">
        <v>354</v>
      </c>
      <c r="AU315" s="222" t="s">
        <v>91</v>
      </c>
      <c r="AY315" s="17" t="s">
        <v>157</v>
      </c>
      <c r="BE315" s="115">
        <f t="shared" si="19"/>
        <v>0</v>
      </c>
      <c r="BF315" s="115">
        <f t="shared" si="20"/>
        <v>0</v>
      </c>
      <c r="BG315" s="115">
        <f t="shared" si="21"/>
        <v>0</v>
      </c>
      <c r="BH315" s="115">
        <f t="shared" si="22"/>
        <v>0</v>
      </c>
      <c r="BI315" s="115">
        <f t="shared" si="23"/>
        <v>0</v>
      </c>
      <c r="BJ315" s="17" t="s">
        <v>89</v>
      </c>
      <c r="BK315" s="115">
        <f t="shared" si="24"/>
        <v>0</v>
      </c>
      <c r="BL315" s="17" t="s">
        <v>161</v>
      </c>
      <c r="BM315" s="222" t="s">
        <v>510</v>
      </c>
    </row>
    <row r="316" spans="2:65" s="1" customFormat="1" ht="16.5" customHeight="1">
      <c r="B316" s="35"/>
      <c r="C316" s="211" t="s">
        <v>511</v>
      </c>
      <c r="D316" s="211" t="s">
        <v>158</v>
      </c>
      <c r="E316" s="212" t="s">
        <v>512</v>
      </c>
      <c r="F316" s="213" t="s">
        <v>513</v>
      </c>
      <c r="G316" s="214" t="s">
        <v>169</v>
      </c>
      <c r="H316" s="215">
        <v>4</v>
      </c>
      <c r="I316" s="216"/>
      <c r="J316" s="217">
        <f t="shared" si="15"/>
        <v>0</v>
      </c>
      <c r="K316" s="213" t="s">
        <v>170</v>
      </c>
      <c r="L316" s="37"/>
      <c r="M316" s="218" t="s">
        <v>1</v>
      </c>
      <c r="N316" s="219" t="s">
        <v>47</v>
      </c>
      <c r="O316" s="67"/>
      <c r="P316" s="220">
        <f t="shared" si="16"/>
        <v>0</v>
      </c>
      <c r="Q316" s="220">
        <v>0</v>
      </c>
      <c r="R316" s="220">
        <f t="shared" si="17"/>
        <v>0</v>
      </c>
      <c r="S316" s="220">
        <v>0</v>
      </c>
      <c r="T316" s="221">
        <f t="shared" si="18"/>
        <v>0</v>
      </c>
      <c r="AR316" s="222" t="s">
        <v>161</v>
      </c>
      <c r="AT316" s="222" t="s">
        <v>158</v>
      </c>
      <c r="AU316" s="222" t="s">
        <v>91</v>
      </c>
      <c r="AY316" s="17" t="s">
        <v>157</v>
      </c>
      <c r="BE316" s="115">
        <f t="shared" si="19"/>
        <v>0</v>
      </c>
      <c r="BF316" s="115">
        <f t="shared" si="20"/>
        <v>0</v>
      </c>
      <c r="BG316" s="115">
        <f t="shared" si="21"/>
        <v>0</v>
      </c>
      <c r="BH316" s="115">
        <f t="shared" si="22"/>
        <v>0</v>
      </c>
      <c r="BI316" s="115">
        <f t="shared" si="23"/>
        <v>0</v>
      </c>
      <c r="BJ316" s="17" t="s">
        <v>89</v>
      </c>
      <c r="BK316" s="115">
        <f t="shared" si="24"/>
        <v>0</v>
      </c>
      <c r="BL316" s="17" t="s">
        <v>161</v>
      </c>
      <c r="BM316" s="222" t="s">
        <v>514</v>
      </c>
    </row>
    <row r="317" spans="2:65" s="1" customFormat="1" ht="16.5" customHeight="1">
      <c r="B317" s="35"/>
      <c r="C317" s="258" t="s">
        <v>515</v>
      </c>
      <c r="D317" s="258" t="s">
        <v>354</v>
      </c>
      <c r="E317" s="259" t="s">
        <v>516</v>
      </c>
      <c r="F317" s="260" t="s">
        <v>517</v>
      </c>
      <c r="G317" s="261" t="s">
        <v>169</v>
      </c>
      <c r="H317" s="262">
        <v>4</v>
      </c>
      <c r="I317" s="263"/>
      <c r="J317" s="264">
        <f t="shared" si="15"/>
        <v>0</v>
      </c>
      <c r="K317" s="260" t="s">
        <v>170</v>
      </c>
      <c r="L317" s="265"/>
      <c r="M317" s="266" t="s">
        <v>1</v>
      </c>
      <c r="N317" s="267" t="s">
        <v>47</v>
      </c>
      <c r="O317" s="67"/>
      <c r="P317" s="220">
        <f t="shared" si="16"/>
        <v>0</v>
      </c>
      <c r="Q317" s="220">
        <v>0.00097</v>
      </c>
      <c r="R317" s="220">
        <f t="shared" si="17"/>
        <v>0.00388</v>
      </c>
      <c r="S317" s="220">
        <v>0</v>
      </c>
      <c r="T317" s="221">
        <f t="shared" si="18"/>
        <v>0</v>
      </c>
      <c r="AR317" s="222" t="s">
        <v>198</v>
      </c>
      <c r="AT317" s="222" t="s">
        <v>354</v>
      </c>
      <c r="AU317" s="222" t="s">
        <v>91</v>
      </c>
      <c r="AY317" s="17" t="s">
        <v>157</v>
      </c>
      <c r="BE317" s="115">
        <f t="shared" si="19"/>
        <v>0</v>
      </c>
      <c r="BF317" s="115">
        <f t="shared" si="20"/>
        <v>0</v>
      </c>
      <c r="BG317" s="115">
        <f t="shared" si="21"/>
        <v>0</v>
      </c>
      <c r="BH317" s="115">
        <f t="shared" si="22"/>
        <v>0</v>
      </c>
      <c r="BI317" s="115">
        <f t="shared" si="23"/>
        <v>0</v>
      </c>
      <c r="BJ317" s="17" t="s">
        <v>89</v>
      </c>
      <c r="BK317" s="115">
        <f t="shared" si="24"/>
        <v>0</v>
      </c>
      <c r="BL317" s="17" t="s">
        <v>161</v>
      </c>
      <c r="BM317" s="222" t="s">
        <v>518</v>
      </c>
    </row>
    <row r="318" spans="2:65" s="1" customFormat="1" ht="16.5" customHeight="1">
      <c r="B318" s="35"/>
      <c r="C318" s="211" t="s">
        <v>519</v>
      </c>
      <c r="D318" s="211" t="s">
        <v>158</v>
      </c>
      <c r="E318" s="212" t="s">
        <v>520</v>
      </c>
      <c r="F318" s="213" t="s">
        <v>521</v>
      </c>
      <c r="G318" s="214" t="s">
        <v>169</v>
      </c>
      <c r="H318" s="215">
        <v>4</v>
      </c>
      <c r="I318" s="216"/>
      <c r="J318" s="217">
        <f t="shared" si="15"/>
        <v>0</v>
      </c>
      <c r="K318" s="213" t="s">
        <v>170</v>
      </c>
      <c r="L318" s="37"/>
      <c r="M318" s="218" t="s">
        <v>1</v>
      </c>
      <c r="N318" s="219" t="s">
        <v>47</v>
      </c>
      <c r="O318" s="67"/>
      <c r="P318" s="220">
        <f t="shared" si="16"/>
        <v>0</v>
      </c>
      <c r="Q318" s="220">
        <v>0</v>
      </c>
      <c r="R318" s="220">
        <f t="shared" si="17"/>
        <v>0</v>
      </c>
      <c r="S318" s="220">
        <v>0</v>
      </c>
      <c r="T318" s="221">
        <f t="shared" si="18"/>
        <v>0</v>
      </c>
      <c r="AR318" s="222" t="s">
        <v>161</v>
      </c>
      <c r="AT318" s="222" t="s">
        <v>158</v>
      </c>
      <c r="AU318" s="222" t="s">
        <v>91</v>
      </c>
      <c r="AY318" s="17" t="s">
        <v>157</v>
      </c>
      <c r="BE318" s="115">
        <f t="shared" si="19"/>
        <v>0</v>
      </c>
      <c r="BF318" s="115">
        <f t="shared" si="20"/>
        <v>0</v>
      </c>
      <c r="BG318" s="115">
        <f t="shared" si="21"/>
        <v>0</v>
      </c>
      <c r="BH318" s="115">
        <f t="shared" si="22"/>
        <v>0</v>
      </c>
      <c r="BI318" s="115">
        <f t="shared" si="23"/>
        <v>0</v>
      </c>
      <c r="BJ318" s="17" t="s">
        <v>89</v>
      </c>
      <c r="BK318" s="115">
        <f t="shared" si="24"/>
        <v>0</v>
      </c>
      <c r="BL318" s="17" t="s">
        <v>161</v>
      </c>
      <c r="BM318" s="222" t="s">
        <v>522</v>
      </c>
    </row>
    <row r="319" spans="2:51" s="14" customFormat="1" ht="12">
      <c r="B319" s="247"/>
      <c r="C319" s="248"/>
      <c r="D319" s="225" t="s">
        <v>163</v>
      </c>
      <c r="E319" s="249" t="s">
        <v>1</v>
      </c>
      <c r="F319" s="250" t="s">
        <v>523</v>
      </c>
      <c r="G319" s="248"/>
      <c r="H319" s="251">
        <v>4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AT319" s="257" t="s">
        <v>163</v>
      </c>
      <c r="AU319" s="257" t="s">
        <v>91</v>
      </c>
      <c r="AV319" s="14" t="s">
        <v>91</v>
      </c>
      <c r="AW319" s="14" t="s">
        <v>35</v>
      </c>
      <c r="AX319" s="14" t="s">
        <v>89</v>
      </c>
      <c r="AY319" s="257" t="s">
        <v>157</v>
      </c>
    </row>
    <row r="320" spans="2:65" s="1" customFormat="1" ht="16.5" customHeight="1">
      <c r="B320" s="35"/>
      <c r="C320" s="258" t="s">
        <v>524</v>
      </c>
      <c r="D320" s="258" t="s">
        <v>354</v>
      </c>
      <c r="E320" s="259" t="s">
        <v>525</v>
      </c>
      <c r="F320" s="260" t="s">
        <v>526</v>
      </c>
      <c r="G320" s="261" t="s">
        <v>169</v>
      </c>
      <c r="H320" s="262">
        <v>1</v>
      </c>
      <c r="I320" s="263"/>
      <c r="J320" s="264">
        <f aca="true" t="shared" si="25" ref="J320:J346">ROUND(I320*H320,2)</f>
        <v>0</v>
      </c>
      <c r="K320" s="260" t="s">
        <v>170</v>
      </c>
      <c r="L320" s="265"/>
      <c r="M320" s="266" t="s">
        <v>1</v>
      </c>
      <c r="N320" s="267" t="s">
        <v>47</v>
      </c>
      <c r="O320" s="67"/>
      <c r="P320" s="220">
        <f aca="true" t="shared" si="26" ref="P320:P346">O320*H320</f>
        <v>0</v>
      </c>
      <c r="Q320" s="220">
        <v>0.00179</v>
      </c>
      <c r="R320" s="220">
        <f aca="true" t="shared" si="27" ref="R320:R346">Q320*H320</f>
        <v>0.00179</v>
      </c>
      <c r="S320" s="220">
        <v>0</v>
      </c>
      <c r="T320" s="221">
        <f aca="true" t="shared" si="28" ref="T320:T346">S320*H320</f>
        <v>0</v>
      </c>
      <c r="AR320" s="222" t="s">
        <v>198</v>
      </c>
      <c r="AT320" s="222" t="s">
        <v>354</v>
      </c>
      <c r="AU320" s="222" t="s">
        <v>91</v>
      </c>
      <c r="AY320" s="17" t="s">
        <v>157</v>
      </c>
      <c r="BE320" s="115">
        <f aca="true" t="shared" si="29" ref="BE320:BE346">IF(N320="základní",J320,0)</f>
        <v>0</v>
      </c>
      <c r="BF320" s="115">
        <f aca="true" t="shared" si="30" ref="BF320:BF346">IF(N320="snížená",J320,0)</f>
        <v>0</v>
      </c>
      <c r="BG320" s="115">
        <f aca="true" t="shared" si="31" ref="BG320:BG346">IF(N320="zákl. přenesená",J320,0)</f>
        <v>0</v>
      </c>
      <c r="BH320" s="115">
        <f aca="true" t="shared" si="32" ref="BH320:BH346">IF(N320="sníž. přenesená",J320,0)</f>
        <v>0</v>
      </c>
      <c r="BI320" s="115">
        <f aca="true" t="shared" si="33" ref="BI320:BI346">IF(N320="nulová",J320,0)</f>
        <v>0</v>
      </c>
      <c r="BJ320" s="17" t="s">
        <v>89</v>
      </c>
      <c r="BK320" s="115">
        <f aca="true" t="shared" si="34" ref="BK320:BK346">ROUND(I320*H320,2)</f>
        <v>0</v>
      </c>
      <c r="BL320" s="17" t="s">
        <v>161</v>
      </c>
      <c r="BM320" s="222" t="s">
        <v>527</v>
      </c>
    </row>
    <row r="321" spans="2:65" s="1" customFormat="1" ht="16.5" customHeight="1">
      <c r="B321" s="35"/>
      <c r="C321" s="258" t="s">
        <v>528</v>
      </c>
      <c r="D321" s="258" t="s">
        <v>354</v>
      </c>
      <c r="E321" s="259" t="s">
        <v>529</v>
      </c>
      <c r="F321" s="260" t="s">
        <v>530</v>
      </c>
      <c r="G321" s="261" t="s">
        <v>169</v>
      </c>
      <c r="H321" s="262">
        <v>1</v>
      </c>
      <c r="I321" s="263"/>
      <c r="J321" s="264">
        <f t="shared" si="25"/>
        <v>0</v>
      </c>
      <c r="K321" s="260" t="s">
        <v>1</v>
      </c>
      <c r="L321" s="265"/>
      <c r="M321" s="266" t="s">
        <v>1</v>
      </c>
      <c r="N321" s="267" t="s">
        <v>47</v>
      </c>
      <c r="O321" s="67"/>
      <c r="P321" s="220">
        <f t="shared" si="26"/>
        <v>0</v>
      </c>
      <c r="Q321" s="220">
        <v>0.0018</v>
      </c>
      <c r="R321" s="220">
        <f t="shared" si="27"/>
        <v>0.0018</v>
      </c>
      <c r="S321" s="220">
        <v>0</v>
      </c>
      <c r="T321" s="221">
        <f t="shared" si="28"/>
        <v>0</v>
      </c>
      <c r="AR321" s="222" t="s">
        <v>198</v>
      </c>
      <c r="AT321" s="222" t="s">
        <v>354</v>
      </c>
      <c r="AU321" s="222" t="s">
        <v>91</v>
      </c>
      <c r="AY321" s="17" t="s">
        <v>157</v>
      </c>
      <c r="BE321" s="115">
        <f t="shared" si="29"/>
        <v>0</v>
      </c>
      <c r="BF321" s="115">
        <f t="shared" si="30"/>
        <v>0</v>
      </c>
      <c r="BG321" s="115">
        <f t="shared" si="31"/>
        <v>0</v>
      </c>
      <c r="BH321" s="115">
        <f t="shared" si="32"/>
        <v>0</v>
      </c>
      <c r="BI321" s="115">
        <f t="shared" si="33"/>
        <v>0</v>
      </c>
      <c r="BJ321" s="17" t="s">
        <v>89</v>
      </c>
      <c r="BK321" s="115">
        <f t="shared" si="34"/>
        <v>0</v>
      </c>
      <c r="BL321" s="17" t="s">
        <v>161</v>
      </c>
      <c r="BM321" s="222" t="s">
        <v>531</v>
      </c>
    </row>
    <row r="322" spans="2:65" s="1" customFormat="1" ht="16.5" customHeight="1">
      <c r="B322" s="35"/>
      <c r="C322" s="258" t="s">
        <v>532</v>
      </c>
      <c r="D322" s="258" t="s">
        <v>354</v>
      </c>
      <c r="E322" s="259" t="s">
        <v>533</v>
      </c>
      <c r="F322" s="260" t="s">
        <v>534</v>
      </c>
      <c r="G322" s="261" t="s">
        <v>169</v>
      </c>
      <c r="H322" s="262">
        <v>1</v>
      </c>
      <c r="I322" s="263"/>
      <c r="J322" s="264">
        <f t="shared" si="25"/>
        <v>0</v>
      </c>
      <c r="K322" s="260" t="s">
        <v>1</v>
      </c>
      <c r="L322" s="265"/>
      <c r="M322" s="266" t="s">
        <v>1</v>
      </c>
      <c r="N322" s="267" t="s">
        <v>47</v>
      </c>
      <c r="O322" s="67"/>
      <c r="P322" s="220">
        <f t="shared" si="26"/>
        <v>0</v>
      </c>
      <c r="Q322" s="220">
        <v>0.0012</v>
      </c>
      <c r="R322" s="220">
        <f t="shared" si="27"/>
        <v>0.0012</v>
      </c>
      <c r="S322" s="220">
        <v>0</v>
      </c>
      <c r="T322" s="221">
        <f t="shared" si="28"/>
        <v>0</v>
      </c>
      <c r="AR322" s="222" t="s">
        <v>198</v>
      </c>
      <c r="AT322" s="222" t="s">
        <v>354</v>
      </c>
      <c r="AU322" s="222" t="s">
        <v>91</v>
      </c>
      <c r="AY322" s="17" t="s">
        <v>157</v>
      </c>
      <c r="BE322" s="115">
        <f t="shared" si="29"/>
        <v>0</v>
      </c>
      <c r="BF322" s="115">
        <f t="shared" si="30"/>
        <v>0</v>
      </c>
      <c r="BG322" s="115">
        <f t="shared" si="31"/>
        <v>0</v>
      </c>
      <c r="BH322" s="115">
        <f t="shared" si="32"/>
        <v>0</v>
      </c>
      <c r="BI322" s="115">
        <f t="shared" si="33"/>
        <v>0</v>
      </c>
      <c r="BJ322" s="17" t="s">
        <v>89</v>
      </c>
      <c r="BK322" s="115">
        <f t="shared" si="34"/>
        <v>0</v>
      </c>
      <c r="BL322" s="17" t="s">
        <v>161</v>
      </c>
      <c r="BM322" s="222" t="s">
        <v>535</v>
      </c>
    </row>
    <row r="323" spans="2:65" s="1" customFormat="1" ht="16.5" customHeight="1">
      <c r="B323" s="35"/>
      <c r="C323" s="258" t="s">
        <v>536</v>
      </c>
      <c r="D323" s="258" t="s">
        <v>354</v>
      </c>
      <c r="E323" s="259" t="s">
        <v>537</v>
      </c>
      <c r="F323" s="260" t="s">
        <v>538</v>
      </c>
      <c r="G323" s="261" t="s">
        <v>169</v>
      </c>
      <c r="H323" s="262">
        <v>1</v>
      </c>
      <c r="I323" s="263"/>
      <c r="J323" s="264">
        <f t="shared" si="25"/>
        <v>0</v>
      </c>
      <c r="K323" s="260" t="s">
        <v>1</v>
      </c>
      <c r="L323" s="265"/>
      <c r="M323" s="266" t="s">
        <v>1</v>
      </c>
      <c r="N323" s="267" t="s">
        <v>47</v>
      </c>
      <c r="O323" s="67"/>
      <c r="P323" s="220">
        <f t="shared" si="26"/>
        <v>0</v>
      </c>
      <c r="Q323" s="220">
        <v>0.0014</v>
      </c>
      <c r="R323" s="220">
        <f t="shared" si="27"/>
        <v>0.0014</v>
      </c>
      <c r="S323" s="220">
        <v>0</v>
      </c>
      <c r="T323" s="221">
        <f t="shared" si="28"/>
        <v>0</v>
      </c>
      <c r="AR323" s="222" t="s">
        <v>198</v>
      </c>
      <c r="AT323" s="222" t="s">
        <v>354</v>
      </c>
      <c r="AU323" s="222" t="s">
        <v>91</v>
      </c>
      <c r="AY323" s="17" t="s">
        <v>157</v>
      </c>
      <c r="BE323" s="115">
        <f t="shared" si="29"/>
        <v>0</v>
      </c>
      <c r="BF323" s="115">
        <f t="shared" si="30"/>
        <v>0</v>
      </c>
      <c r="BG323" s="115">
        <f t="shared" si="31"/>
        <v>0</v>
      </c>
      <c r="BH323" s="115">
        <f t="shared" si="32"/>
        <v>0</v>
      </c>
      <c r="BI323" s="115">
        <f t="shared" si="33"/>
        <v>0</v>
      </c>
      <c r="BJ323" s="17" t="s">
        <v>89</v>
      </c>
      <c r="BK323" s="115">
        <f t="shared" si="34"/>
        <v>0</v>
      </c>
      <c r="BL323" s="17" t="s">
        <v>161</v>
      </c>
      <c r="BM323" s="222" t="s">
        <v>539</v>
      </c>
    </row>
    <row r="324" spans="2:65" s="1" customFormat="1" ht="36" customHeight="1">
      <c r="B324" s="35"/>
      <c r="C324" s="211" t="s">
        <v>540</v>
      </c>
      <c r="D324" s="211" t="s">
        <v>158</v>
      </c>
      <c r="E324" s="212" t="s">
        <v>541</v>
      </c>
      <c r="F324" s="213" t="s">
        <v>542</v>
      </c>
      <c r="G324" s="214" t="s">
        <v>543</v>
      </c>
      <c r="H324" s="215">
        <v>1</v>
      </c>
      <c r="I324" s="216"/>
      <c r="J324" s="217">
        <f t="shared" si="25"/>
        <v>0</v>
      </c>
      <c r="K324" s="213" t="s">
        <v>1</v>
      </c>
      <c r="L324" s="37"/>
      <c r="M324" s="218" t="s">
        <v>1</v>
      </c>
      <c r="N324" s="219" t="s">
        <v>47</v>
      </c>
      <c r="O324" s="67"/>
      <c r="P324" s="220">
        <f t="shared" si="26"/>
        <v>0</v>
      </c>
      <c r="Q324" s="220">
        <v>0.00072</v>
      </c>
      <c r="R324" s="220">
        <f t="shared" si="27"/>
        <v>0.00072</v>
      </c>
      <c r="S324" s="220">
        <v>0</v>
      </c>
      <c r="T324" s="221">
        <f t="shared" si="28"/>
        <v>0</v>
      </c>
      <c r="AR324" s="222" t="s">
        <v>161</v>
      </c>
      <c r="AT324" s="222" t="s">
        <v>158</v>
      </c>
      <c r="AU324" s="222" t="s">
        <v>91</v>
      </c>
      <c r="AY324" s="17" t="s">
        <v>157</v>
      </c>
      <c r="BE324" s="115">
        <f t="shared" si="29"/>
        <v>0</v>
      </c>
      <c r="BF324" s="115">
        <f t="shared" si="30"/>
        <v>0</v>
      </c>
      <c r="BG324" s="115">
        <f t="shared" si="31"/>
        <v>0</v>
      </c>
      <c r="BH324" s="115">
        <f t="shared" si="32"/>
        <v>0</v>
      </c>
      <c r="BI324" s="115">
        <f t="shared" si="33"/>
        <v>0</v>
      </c>
      <c r="BJ324" s="17" t="s">
        <v>89</v>
      </c>
      <c r="BK324" s="115">
        <f t="shared" si="34"/>
        <v>0</v>
      </c>
      <c r="BL324" s="17" t="s">
        <v>161</v>
      </c>
      <c r="BM324" s="222" t="s">
        <v>544</v>
      </c>
    </row>
    <row r="325" spans="2:65" s="1" customFormat="1" ht="16.5" customHeight="1">
      <c r="B325" s="35"/>
      <c r="C325" s="211" t="s">
        <v>545</v>
      </c>
      <c r="D325" s="211" t="s">
        <v>158</v>
      </c>
      <c r="E325" s="212" t="s">
        <v>546</v>
      </c>
      <c r="F325" s="213" t="s">
        <v>547</v>
      </c>
      <c r="G325" s="214" t="s">
        <v>169</v>
      </c>
      <c r="H325" s="215">
        <v>2</v>
      </c>
      <c r="I325" s="216"/>
      <c r="J325" s="217">
        <f t="shared" si="25"/>
        <v>0</v>
      </c>
      <c r="K325" s="213" t="s">
        <v>170</v>
      </c>
      <c r="L325" s="37"/>
      <c r="M325" s="218" t="s">
        <v>1</v>
      </c>
      <c r="N325" s="219" t="s">
        <v>47</v>
      </c>
      <c r="O325" s="67"/>
      <c r="P325" s="220">
        <f t="shared" si="26"/>
        <v>0</v>
      </c>
      <c r="Q325" s="220">
        <v>0.00162</v>
      </c>
      <c r="R325" s="220">
        <f t="shared" si="27"/>
        <v>0.00324</v>
      </c>
      <c r="S325" s="220">
        <v>0</v>
      </c>
      <c r="T325" s="221">
        <f t="shared" si="28"/>
        <v>0</v>
      </c>
      <c r="AR325" s="222" t="s">
        <v>161</v>
      </c>
      <c r="AT325" s="222" t="s">
        <v>158</v>
      </c>
      <c r="AU325" s="222" t="s">
        <v>91</v>
      </c>
      <c r="AY325" s="17" t="s">
        <v>157</v>
      </c>
      <c r="BE325" s="115">
        <f t="shared" si="29"/>
        <v>0</v>
      </c>
      <c r="BF325" s="115">
        <f t="shared" si="30"/>
        <v>0</v>
      </c>
      <c r="BG325" s="115">
        <f t="shared" si="31"/>
        <v>0</v>
      </c>
      <c r="BH325" s="115">
        <f t="shared" si="32"/>
        <v>0</v>
      </c>
      <c r="BI325" s="115">
        <f t="shared" si="33"/>
        <v>0</v>
      </c>
      <c r="BJ325" s="17" t="s">
        <v>89</v>
      </c>
      <c r="BK325" s="115">
        <f t="shared" si="34"/>
        <v>0</v>
      </c>
      <c r="BL325" s="17" t="s">
        <v>161</v>
      </c>
      <c r="BM325" s="222" t="s">
        <v>548</v>
      </c>
    </row>
    <row r="326" spans="2:65" s="1" customFormat="1" ht="16.5" customHeight="1">
      <c r="B326" s="35"/>
      <c r="C326" s="258" t="s">
        <v>549</v>
      </c>
      <c r="D326" s="258" t="s">
        <v>354</v>
      </c>
      <c r="E326" s="259" t="s">
        <v>550</v>
      </c>
      <c r="F326" s="260" t="s">
        <v>551</v>
      </c>
      <c r="G326" s="261" t="s">
        <v>169</v>
      </c>
      <c r="H326" s="262">
        <v>2</v>
      </c>
      <c r="I326" s="263"/>
      <c r="J326" s="264">
        <f t="shared" si="25"/>
        <v>0</v>
      </c>
      <c r="K326" s="260" t="s">
        <v>170</v>
      </c>
      <c r="L326" s="265"/>
      <c r="M326" s="266" t="s">
        <v>1</v>
      </c>
      <c r="N326" s="267" t="s">
        <v>47</v>
      </c>
      <c r="O326" s="67"/>
      <c r="P326" s="220">
        <f t="shared" si="26"/>
        <v>0</v>
      </c>
      <c r="Q326" s="220">
        <v>0.018</v>
      </c>
      <c r="R326" s="220">
        <f t="shared" si="27"/>
        <v>0.036</v>
      </c>
      <c r="S326" s="220">
        <v>0</v>
      </c>
      <c r="T326" s="221">
        <f t="shared" si="28"/>
        <v>0</v>
      </c>
      <c r="AR326" s="222" t="s">
        <v>198</v>
      </c>
      <c r="AT326" s="222" t="s">
        <v>354</v>
      </c>
      <c r="AU326" s="222" t="s">
        <v>91</v>
      </c>
      <c r="AY326" s="17" t="s">
        <v>157</v>
      </c>
      <c r="BE326" s="115">
        <f t="shared" si="29"/>
        <v>0</v>
      </c>
      <c r="BF326" s="115">
        <f t="shared" si="30"/>
        <v>0</v>
      </c>
      <c r="BG326" s="115">
        <f t="shared" si="31"/>
        <v>0</v>
      </c>
      <c r="BH326" s="115">
        <f t="shared" si="32"/>
        <v>0</v>
      </c>
      <c r="BI326" s="115">
        <f t="shared" si="33"/>
        <v>0</v>
      </c>
      <c r="BJ326" s="17" t="s">
        <v>89</v>
      </c>
      <c r="BK326" s="115">
        <f t="shared" si="34"/>
        <v>0</v>
      </c>
      <c r="BL326" s="17" t="s">
        <v>161</v>
      </c>
      <c r="BM326" s="222" t="s">
        <v>552</v>
      </c>
    </row>
    <row r="327" spans="2:65" s="1" customFormat="1" ht="16.5" customHeight="1">
      <c r="B327" s="35"/>
      <c r="C327" s="258" t="s">
        <v>553</v>
      </c>
      <c r="D327" s="258" t="s">
        <v>354</v>
      </c>
      <c r="E327" s="259" t="s">
        <v>554</v>
      </c>
      <c r="F327" s="260" t="s">
        <v>555</v>
      </c>
      <c r="G327" s="261" t="s">
        <v>169</v>
      </c>
      <c r="H327" s="262">
        <v>2</v>
      </c>
      <c r="I327" s="263"/>
      <c r="J327" s="264">
        <f t="shared" si="25"/>
        <v>0</v>
      </c>
      <c r="K327" s="260" t="s">
        <v>170</v>
      </c>
      <c r="L327" s="265"/>
      <c r="M327" s="266" t="s">
        <v>1</v>
      </c>
      <c r="N327" s="267" t="s">
        <v>47</v>
      </c>
      <c r="O327" s="67"/>
      <c r="P327" s="220">
        <f t="shared" si="26"/>
        <v>0</v>
      </c>
      <c r="Q327" s="220">
        <v>0.0035</v>
      </c>
      <c r="R327" s="220">
        <f t="shared" si="27"/>
        <v>0.007</v>
      </c>
      <c r="S327" s="220">
        <v>0</v>
      </c>
      <c r="T327" s="221">
        <f t="shared" si="28"/>
        <v>0</v>
      </c>
      <c r="AR327" s="222" t="s">
        <v>198</v>
      </c>
      <c r="AT327" s="222" t="s">
        <v>354</v>
      </c>
      <c r="AU327" s="222" t="s">
        <v>91</v>
      </c>
      <c r="AY327" s="17" t="s">
        <v>157</v>
      </c>
      <c r="BE327" s="115">
        <f t="shared" si="29"/>
        <v>0</v>
      </c>
      <c r="BF327" s="115">
        <f t="shared" si="30"/>
        <v>0</v>
      </c>
      <c r="BG327" s="115">
        <f t="shared" si="31"/>
        <v>0</v>
      </c>
      <c r="BH327" s="115">
        <f t="shared" si="32"/>
        <v>0</v>
      </c>
      <c r="BI327" s="115">
        <f t="shared" si="33"/>
        <v>0</v>
      </c>
      <c r="BJ327" s="17" t="s">
        <v>89</v>
      </c>
      <c r="BK327" s="115">
        <f t="shared" si="34"/>
        <v>0</v>
      </c>
      <c r="BL327" s="17" t="s">
        <v>161</v>
      </c>
      <c r="BM327" s="222" t="s">
        <v>556</v>
      </c>
    </row>
    <row r="328" spans="2:65" s="1" customFormat="1" ht="16.5" customHeight="1">
      <c r="B328" s="35"/>
      <c r="C328" s="258" t="s">
        <v>557</v>
      </c>
      <c r="D328" s="258" t="s">
        <v>354</v>
      </c>
      <c r="E328" s="259" t="s">
        <v>558</v>
      </c>
      <c r="F328" s="260" t="s">
        <v>559</v>
      </c>
      <c r="G328" s="261" t="s">
        <v>169</v>
      </c>
      <c r="H328" s="262">
        <v>2</v>
      </c>
      <c r="I328" s="263"/>
      <c r="J328" s="264">
        <f t="shared" si="25"/>
        <v>0</v>
      </c>
      <c r="K328" s="260" t="s">
        <v>170</v>
      </c>
      <c r="L328" s="265"/>
      <c r="M328" s="266" t="s">
        <v>1</v>
      </c>
      <c r="N328" s="267" t="s">
        <v>47</v>
      </c>
      <c r="O328" s="67"/>
      <c r="P328" s="220">
        <f t="shared" si="26"/>
        <v>0</v>
      </c>
      <c r="Q328" s="220">
        <v>0.0009</v>
      </c>
      <c r="R328" s="220">
        <f t="shared" si="27"/>
        <v>0.0018</v>
      </c>
      <c r="S328" s="220">
        <v>0</v>
      </c>
      <c r="T328" s="221">
        <f t="shared" si="28"/>
        <v>0</v>
      </c>
      <c r="AR328" s="222" t="s">
        <v>198</v>
      </c>
      <c r="AT328" s="222" t="s">
        <v>354</v>
      </c>
      <c r="AU328" s="222" t="s">
        <v>91</v>
      </c>
      <c r="AY328" s="17" t="s">
        <v>157</v>
      </c>
      <c r="BE328" s="115">
        <f t="shared" si="29"/>
        <v>0</v>
      </c>
      <c r="BF328" s="115">
        <f t="shared" si="30"/>
        <v>0</v>
      </c>
      <c r="BG328" s="115">
        <f t="shared" si="31"/>
        <v>0</v>
      </c>
      <c r="BH328" s="115">
        <f t="shared" si="32"/>
        <v>0</v>
      </c>
      <c r="BI328" s="115">
        <f t="shared" si="33"/>
        <v>0</v>
      </c>
      <c r="BJ328" s="17" t="s">
        <v>89</v>
      </c>
      <c r="BK328" s="115">
        <f t="shared" si="34"/>
        <v>0</v>
      </c>
      <c r="BL328" s="17" t="s">
        <v>161</v>
      </c>
      <c r="BM328" s="222" t="s">
        <v>560</v>
      </c>
    </row>
    <row r="329" spans="2:65" s="1" customFormat="1" ht="16.5" customHeight="1">
      <c r="B329" s="35"/>
      <c r="C329" s="211" t="s">
        <v>561</v>
      </c>
      <c r="D329" s="211" t="s">
        <v>158</v>
      </c>
      <c r="E329" s="212" t="s">
        <v>562</v>
      </c>
      <c r="F329" s="213" t="s">
        <v>563</v>
      </c>
      <c r="G329" s="214" t="s">
        <v>169</v>
      </c>
      <c r="H329" s="215">
        <v>1</v>
      </c>
      <c r="I329" s="216"/>
      <c r="J329" s="217">
        <f t="shared" si="25"/>
        <v>0</v>
      </c>
      <c r="K329" s="213" t="s">
        <v>170</v>
      </c>
      <c r="L329" s="37"/>
      <c r="M329" s="218" t="s">
        <v>1</v>
      </c>
      <c r="N329" s="219" t="s">
        <v>47</v>
      </c>
      <c r="O329" s="67"/>
      <c r="P329" s="220">
        <f t="shared" si="26"/>
        <v>0</v>
      </c>
      <c r="Q329" s="220">
        <v>0.00034</v>
      </c>
      <c r="R329" s="220">
        <f t="shared" si="27"/>
        <v>0.00034</v>
      </c>
      <c r="S329" s="220">
        <v>0</v>
      </c>
      <c r="T329" s="221">
        <f t="shared" si="28"/>
        <v>0</v>
      </c>
      <c r="AR329" s="222" t="s">
        <v>161</v>
      </c>
      <c r="AT329" s="222" t="s">
        <v>158</v>
      </c>
      <c r="AU329" s="222" t="s">
        <v>91</v>
      </c>
      <c r="AY329" s="17" t="s">
        <v>157</v>
      </c>
      <c r="BE329" s="115">
        <f t="shared" si="29"/>
        <v>0</v>
      </c>
      <c r="BF329" s="115">
        <f t="shared" si="30"/>
        <v>0</v>
      </c>
      <c r="BG329" s="115">
        <f t="shared" si="31"/>
        <v>0</v>
      </c>
      <c r="BH329" s="115">
        <f t="shared" si="32"/>
        <v>0</v>
      </c>
      <c r="BI329" s="115">
        <f t="shared" si="33"/>
        <v>0</v>
      </c>
      <c r="BJ329" s="17" t="s">
        <v>89</v>
      </c>
      <c r="BK329" s="115">
        <f t="shared" si="34"/>
        <v>0</v>
      </c>
      <c r="BL329" s="17" t="s">
        <v>161</v>
      </c>
      <c r="BM329" s="222" t="s">
        <v>564</v>
      </c>
    </row>
    <row r="330" spans="2:65" s="1" customFormat="1" ht="16.5" customHeight="1">
      <c r="B330" s="35"/>
      <c r="C330" s="258" t="s">
        <v>565</v>
      </c>
      <c r="D330" s="258" t="s">
        <v>354</v>
      </c>
      <c r="E330" s="259" t="s">
        <v>566</v>
      </c>
      <c r="F330" s="260" t="s">
        <v>567</v>
      </c>
      <c r="G330" s="261" t="s">
        <v>169</v>
      </c>
      <c r="H330" s="262">
        <v>1</v>
      </c>
      <c r="I330" s="263"/>
      <c r="J330" s="264">
        <f t="shared" si="25"/>
        <v>0</v>
      </c>
      <c r="K330" s="260" t="s">
        <v>170</v>
      </c>
      <c r="L330" s="265"/>
      <c r="M330" s="266" t="s">
        <v>1</v>
      </c>
      <c r="N330" s="267" t="s">
        <v>47</v>
      </c>
      <c r="O330" s="67"/>
      <c r="P330" s="220">
        <f t="shared" si="26"/>
        <v>0</v>
      </c>
      <c r="Q330" s="220">
        <v>0.048</v>
      </c>
      <c r="R330" s="220">
        <f t="shared" si="27"/>
        <v>0.048</v>
      </c>
      <c r="S330" s="220">
        <v>0</v>
      </c>
      <c r="T330" s="221">
        <f t="shared" si="28"/>
        <v>0</v>
      </c>
      <c r="AR330" s="222" t="s">
        <v>198</v>
      </c>
      <c r="AT330" s="222" t="s">
        <v>354</v>
      </c>
      <c r="AU330" s="222" t="s">
        <v>91</v>
      </c>
      <c r="AY330" s="17" t="s">
        <v>157</v>
      </c>
      <c r="BE330" s="115">
        <f t="shared" si="29"/>
        <v>0</v>
      </c>
      <c r="BF330" s="115">
        <f t="shared" si="30"/>
        <v>0</v>
      </c>
      <c r="BG330" s="115">
        <f t="shared" si="31"/>
        <v>0</v>
      </c>
      <c r="BH330" s="115">
        <f t="shared" si="32"/>
        <v>0</v>
      </c>
      <c r="BI330" s="115">
        <f t="shared" si="33"/>
        <v>0</v>
      </c>
      <c r="BJ330" s="17" t="s">
        <v>89</v>
      </c>
      <c r="BK330" s="115">
        <f t="shared" si="34"/>
        <v>0</v>
      </c>
      <c r="BL330" s="17" t="s">
        <v>161</v>
      </c>
      <c r="BM330" s="222" t="s">
        <v>568</v>
      </c>
    </row>
    <row r="331" spans="2:65" s="1" customFormat="1" ht="16.5" customHeight="1">
      <c r="B331" s="35"/>
      <c r="C331" s="258" t="s">
        <v>569</v>
      </c>
      <c r="D331" s="258" t="s">
        <v>354</v>
      </c>
      <c r="E331" s="259" t="s">
        <v>570</v>
      </c>
      <c r="F331" s="260" t="s">
        <v>571</v>
      </c>
      <c r="G331" s="261" t="s">
        <v>169</v>
      </c>
      <c r="H331" s="262">
        <v>1</v>
      </c>
      <c r="I331" s="263"/>
      <c r="J331" s="264">
        <f t="shared" si="25"/>
        <v>0</v>
      </c>
      <c r="K331" s="260" t="s">
        <v>170</v>
      </c>
      <c r="L331" s="265"/>
      <c r="M331" s="266" t="s">
        <v>1</v>
      </c>
      <c r="N331" s="267" t="s">
        <v>47</v>
      </c>
      <c r="O331" s="67"/>
      <c r="P331" s="220">
        <f t="shared" si="26"/>
        <v>0</v>
      </c>
      <c r="Q331" s="220">
        <v>0.0019</v>
      </c>
      <c r="R331" s="220">
        <f t="shared" si="27"/>
        <v>0.0019</v>
      </c>
      <c r="S331" s="220">
        <v>0</v>
      </c>
      <c r="T331" s="221">
        <f t="shared" si="28"/>
        <v>0</v>
      </c>
      <c r="AR331" s="222" t="s">
        <v>198</v>
      </c>
      <c r="AT331" s="222" t="s">
        <v>354</v>
      </c>
      <c r="AU331" s="222" t="s">
        <v>91</v>
      </c>
      <c r="AY331" s="17" t="s">
        <v>157</v>
      </c>
      <c r="BE331" s="115">
        <f t="shared" si="29"/>
        <v>0</v>
      </c>
      <c r="BF331" s="115">
        <f t="shared" si="30"/>
        <v>0</v>
      </c>
      <c r="BG331" s="115">
        <f t="shared" si="31"/>
        <v>0</v>
      </c>
      <c r="BH331" s="115">
        <f t="shared" si="32"/>
        <v>0</v>
      </c>
      <c r="BI331" s="115">
        <f t="shared" si="33"/>
        <v>0</v>
      </c>
      <c r="BJ331" s="17" t="s">
        <v>89</v>
      </c>
      <c r="BK331" s="115">
        <f t="shared" si="34"/>
        <v>0</v>
      </c>
      <c r="BL331" s="17" t="s">
        <v>161</v>
      </c>
      <c r="BM331" s="222" t="s">
        <v>572</v>
      </c>
    </row>
    <row r="332" spans="2:65" s="1" customFormat="1" ht="16.5" customHeight="1">
      <c r="B332" s="35"/>
      <c r="C332" s="211" t="s">
        <v>573</v>
      </c>
      <c r="D332" s="211" t="s">
        <v>158</v>
      </c>
      <c r="E332" s="212" t="s">
        <v>574</v>
      </c>
      <c r="F332" s="213" t="s">
        <v>575</v>
      </c>
      <c r="G332" s="214" t="s">
        <v>185</v>
      </c>
      <c r="H332" s="215">
        <v>117.05</v>
      </c>
      <c r="I332" s="216"/>
      <c r="J332" s="217">
        <f t="shared" si="25"/>
        <v>0</v>
      </c>
      <c r="K332" s="213" t="s">
        <v>170</v>
      </c>
      <c r="L332" s="37"/>
      <c r="M332" s="218" t="s">
        <v>1</v>
      </c>
      <c r="N332" s="219" t="s">
        <v>47</v>
      </c>
      <c r="O332" s="67"/>
      <c r="P332" s="220">
        <f t="shared" si="26"/>
        <v>0</v>
      </c>
      <c r="Q332" s="220">
        <v>0</v>
      </c>
      <c r="R332" s="220">
        <f t="shared" si="27"/>
        <v>0</v>
      </c>
      <c r="S332" s="220">
        <v>0</v>
      </c>
      <c r="T332" s="221">
        <f t="shared" si="28"/>
        <v>0</v>
      </c>
      <c r="AR332" s="222" t="s">
        <v>161</v>
      </c>
      <c r="AT332" s="222" t="s">
        <v>158</v>
      </c>
      <c r="AU332" s="222" t="s">
        <v>91</v>
      </c>
      <c r="AY332" s="17" t="s">
        <v>157</v>
      </c>
      <c r="BE332" s="115">
        <f t="shared" si="29"/>
        <v>0</v>
      </c>
      <c r="BF332" s="115">
        <f t="shared" si="30"/>
        <v>0</v>
      </c>
      <c r="BG332" s="115">
        <f t="shared" si="31"/>
        <v>0</v>
      </c>
      <c r="BH332" s="115">
        <f t="shared" si="32"/>
        <v>0</v>
      </c>
      <c r="BI332" s="115">
        <f t="shared" si="33"/>
        <v>0</v>
      </c>
      <c r="BJ332" s="17" t="s">
        <v>89</v>
      </c>
      <c r="BK332" s="115">
        <f t="shared" si="34"/>
        <v>0</v>
      </c>
      <c r="BL332" s="17" t="s">
        <v>161</v>
      </c>
      <c r="BM332" s="222" t="s">
        <v>576</v>
      </c>
    </row>
    <row r="333" spans="2:65" s="1" customFormat="1" ht="16.5" customHeight="1">
      <c r="B333" s="35"/>
      <c r="C333" s="211" t="s">
        <v>577</v>
      </c>
      <c r="D333" s="211" t="s">
        <v>158</v>
      </c>
      <c r="E333" s="212" t="s">
        <v>578</v>
      </c>
      <c r="F333" s="213" t="s">
        <v>579</v>
      </c>
      <c r="G333" s="214" t="s">
        <v>169</v>
      </c>
      <c r="H333" s="215">
        <v>5</v>
      </c>
      <c r="I333" s="216"/>
      <c r="J333" s="217">
        <f t="shared" si="25"/>
        <v>0</v>
      </c>
      <c r="K333" s="213" t="s">
        <v>170</v>
      </c>
      <c r="L333" s="37"/>
      <c r="M333" s="218" t="s">
        <v>1</v>
      </c>
      <c r="N333" s="219" t="s">
        <v>47</v>
      </c>
      <c r="O333" s="67"/>
      <c r="P333" s="220">
        <f t="shared" si="26"/>
        <v>0</v>
      </c>
      <c r="Q333" s="220">
        <v>0.00918</v>
      </c>
      <c r="R333" s="220">
        <f t="shared" si="27"/>
        <v>0.0459</v>
      </c>
      <c r="S333" s="220">
        <v>0</v>
      </c>
      <c r="T333" s="221">
        <f t="shared" si="28"/>
        <v>0</v>
      </c>
      <c r="AR333" s="222" t="s">
        <v>161</v>
      </c>
      <c r="AT333" s="222" t="s">
        <v>158</v>
      </c>
      <c r="AU333" s="222" t="s">
        <v>91</v>
      </c>
      <c r="AY333" s="17" t="s">
        <v>157</v>
      </c>
      <c r="BE333" s="115">
        <f t="shared" si="29"/>
        <v>0</v>
      </c>
      <c r="BF333" s="115">
        <f t="shared" si="30"/>
        <v>0</v>
      </c>
      <c r="BG333" s="115">
        <f t="shared" si="31"/>
        <v>0</v>
      </c>
      <c r="BH333" s="115">
        <f t="shared" si="32"/>
        <v>0</v>
      </c>
      <c r="BI333" s="115">
        <f t="shared" si="33"/>
        <v>0</v>
      </c>
      <c r="BJ333" s="17" t="s">
        <v>89</v>
      </c>
      <c r="BK333" s="115">
        <f t="shared" si="34"/>
        <v>0</v>
      </c>
      <c r="BL333" s="17" t="s">
        <v>161</v>
      </c>
      <c r="BM333" s="222" t="s">
        <v>580</v>
      </c>
    </row>
    <row r="334" spans="2:65" s="1" customFormat="1" ht="16.5" customHeight="1">
      <c r="B334" s="35"/>
      <c r="C334" s="211" t="s">
        <v>581</v>
      </c>
      <c r="D334" s="211" t="s">
        <v>158</v>
      </c>
      <c r="E334" s="212" t="s">
        <v>582</v>
      </c>
      <c r="F334" s="213" t="s">
        <v>583</v>
      </c>
      <c r="G334" s="214" t="s">
        <v>169</v>
      </c>
      <c r="H334" s="215">
        <v>1</v>
      </c>
      <c r="I334" s="216"/>
      <c r="J334" s="217">
        <f t="shared" si="25"/>
        <v>0</v>
      </c>
      <c r="K334" s="213" t="s">
        <v>170</v>
      </c>
      <c r="L334" s="37"/>
      <c r="M334" s="218" t="s">
        <v>1</v>
      </c>
      <c r="N334" s="219" t="s">
        <v>47</v>
      </c>
      <c r="O334" s="67"/>
      <c r="P334" s="220">
        <f t="shared" si="26"/>
        <v>0</v>
      </c>
      <c r="Q334" s="220">
        <v>0.02753</v>
      </c>
      <c r="R334" s="220">
        <f t="shared" si="27"/>
        <v>0.02753</v>
      </c>
      <c r="S334" s="220">
        <v>0</v>
      </c>
      <c r="T334" s="221">
        <f t="shared" si="28"/>
        <v>0</v>
      </c>
      <c r="AR334" s="222" t="s">
        <v>161</v>
      </c>
      <c r="AT334" s="222" t="s">
        <v>158</v>
      </c>
      <c r="AU334" s="222" t="s">
        <v>91</v>
      </c>
      <c r="AY334" s="17" t="s">
        <v>157</v>
      </c>
      <c r="BE334" s="115">
        <f t="shared" si="29"/>
        <v>0</v>
      </c>
      <c r="BF334" s="115">
        <f t="shared" si="30"/>
        <v>0</v>
      </c>
      <c r="BG334" s="115">
        <f t="shared" si="31"/>
        <v>0</v>
      </c>
      <c r="BH334" s="115">
        <f t="shared" si="32"/>
        <v>0</v>
      </c>
      <c r="BI334" s="115">
        <f t="shared" si="33"/>
        <v>0</v>
      </c>
      <c r="BJ334" s="17" t="s">
        <v>89</v>
      </c>
      <c r="BK334" s="115">
        <f t="shared" si="34"/>
        <v>0</v>
      </c>
      <c r="BL334" s="17" t="s">
        <v>161</v>
      </c>
      <c r="BM334" s="222" t="s">
        <v>584</v>
      </c>
    </row>
    <row r="335" spans="2:65" s="1" customFormat="1" ht="16.5" customHeight="1">
      <c r="B335" s="35"/>
      <c r="C335" s="211" t="s">
        <v>585</v>
      </c>
      <c r="D335" s="211" t="s">
        <v>158</v>
      </c>
      <c r="E335" s="212" t="s">
        <v>586</v>
      </c>
      <c r="F335" s="213" t="s">
        <v>587</v>
      </c>
      <c r="G335" s="214" t="s">
        <v>169</v>
      </c>
      <c r="H335" s="215">
        <v>1</v>
      </c>
      <c r="I335" s="216"/>
      <c r="J335" s="217">
        <f t="shared" si="25"/>
        <v>0</v>
      </c>
      <c r="K335" s="213" t="s">
        <v>170</v>
      </c>
      <c r="L335" s="37"/>
      <c r="M335" s="218" t="s">
        <v>1</v>
      </c>
      <c r="N335" s="219" t="s">
        <v>47</v>
      </c>
      <c r="O335" s="67"/>
      <c r="P335" s="220">
        <f t="shared" si="26"/>
        <v>0</v>
      </c>
      <c r="Q335" s="220">
        <v>0.03826</v>
      </c>
      <c r="R335" s="220">
        <f t="shared" si="27"/>
        <v>0.03826</v>
      </c>
      <c r="S335" s="220">
        <v>0</v>
      </c>
      <c r="T335" s="221">
        <f t="shared" si="28"/>
        <v>0</v>
      </c>
      <c r="AR335" s="222" t="s">
        <v>161</v>
      </c>
      <c r="AT335" s="222" t="s">
        <v>158</v>
      </c>
      <c r="AU335" s="222" t="s">
        <v>91</v>
      </c>
      <c r="AY335" s="17" t="s">
        <v>157</v>
      </c>
      <c r="BE335" s="115">
        <f t="shared" si="29"/>
        <v>0</v>
      </c>
      <c r="BF335" s="115">
        <f t="shared" si="30"/>
        <v>0</v>
      </c>
      <c r="BG335" s="115">
        <f t="shared" si="31"/>
        <v>0</v>
      </c>
      <c r="BH335" s="115">
        <f t="shared" si="32"/>
        <v>0</v>
      </c>
      <c r="BI335" s="115">
        <f t="shared" si="33"/>
        <v>0</v>
      </c>
      <c r="BJ335" s="17" t="s">
        <v>89</v>
      </c>
      <c r="BK335" s="115">
        <f t="shared" si="34"/>
        <v>0</v>
      </c>
      <c r="BL335" s="17" t="s">
        <v>161</v>
      </c>
      <c r="BM335" s="222" t="s">
        <v>588</v>
      </c>
    </row>
    <row r="336" spans="2:65" s="1" customFormat="1" ht="16.5" customHeight="1">
      <c r="B336" s="35"/>
      <c r="C336" s="258" t="s">
        <v>589</v>
      </c>
      <c r="D336" s="258" t="s">
        <v>354</v>
      </c>
      <c r="E336" s="259" t="s">
        <v>590</v>
      </c>
      <c r="F336" s="260" t="s">
        <v>591</v>
      </c>
      <c r="G336" s="261" t="s">
        <v>169</v>
      </c>
      <c r="H336" s="262">
        <v>1</v>
      </c>
      <c r="I336" s="263"/>
      <c r="J336" s="264">
        <f t="shared" si="25"/>
        <v>0</v>
      </c>
      <c r="K336" s="260" t="s">
        <v>1</v>
      </c>
      <c r="L336" s="265"/>
      <c r="M336" s="266" t="s">
        <v>1</v>
      </c>
      <c r="N336" s="267" t="s">
        <v>47</v>
      </c>
      <c r="O336" s="67"/>
      <c r="P336" s="220">
        <f t="shared" si="26"/>
        <v>0</v>
      </c>
      <c r="Q336" s="220">
        <v>1.12</v>
      </c>
      <c r="R336" s="220">
        <f t="shared" si="27"/>
        <v>1.12</v>
      </c>
      <c r="S336" s="220">
        <v>0</v>
      </c>
      <c r="T336" s="221">
        <f t="shared" si="28"/>
        <v>0</v>
      </c>
      <c r="AR336" s="222" t="s">
        <v>198</v>
      </c>
      <c r="AT336" s="222" t="s">
        <v>354</v>
      </c>
      <c r="AU336" s="222" t="s">
        <v>91</v>
      </c>
      <c r="AY336" s="17" t="s">
        <v>157</v>
      </c>
      <c r="BE336" s="115">
        <f t="shared" si="29"/>
        <v>0</v>
      </c>
      <c r="BF336" s="115">
        <f t="shared" si="30"/>
        <v>0</v>
      </c>
      <c r="BG336" s="115">
        <f t="shared" si="31"/>
        <v>0</v>
      </c>
      <c r="BH336" s="115">
        <f t="shared" si="32"/>
        <v>0</v>
      </c>
      <c r="BI336" s="115">
        <f t="shared" si="33"/>
        <v>0</v>
      </c>
      <c r="BJ336" s="17" t="s">
        <v>89</v>
      </c>
      <c r="BK336" s="115">
        <f t="shared" si="34"/>
        <v>0</v>
      </c>
      <c r="BL336" s="17" t="s">
        <v>161</v>
      </c>
      <c r="BM336" s="222" t="s">
        <v>592</v>
      </c>
    </row>
    <row r="337" spans="2:65" s="1" customFormat="1" ht="16.5" customHeight="1">
      <c r="B337" s="35"/>
      <c r="C337" s="258" t="s">
        <v>593</v>
      </c>
      <c r="D337" s="258" t="s">
        <v>354</v>
      </c>
      <c r="E337" s="259" t="s">
        <v>594</v>
      </c>
      <c r="F337" s="260" t="s">
        <v>595</v>
      </c>
      <c r="G337" s="261" t="s">
        <v>169</v>
      </c>
      <c r="H337" s="262">
        <v>5</v>
      </c>
      <c r="I337" s="263"/>
      <c r="J337" s="264">
        <f t="shared" si="25"/>
        <v>0</v>
      </c>
      <c r="K337" s="260" t="s">
        <v>1</v>
      </c>
      <c r="L337" s="265"/>
      <c r="M337" s="266" t="s">
        <v>1</v>
      </c>
      <c r="N337" s="267" t="s">
        <v>47</v>
      </c>
      <c r="O337" s="67"/>
      <c r="P337" s="220">
        <f t="shared" si="26"/>
        <v>0</v>
      </c>
      <c r="Q337" s="220">
        <v>1.74</v>
      </c>
      <c r="R337" s="220">
        <f t="shared" si="27"/>
        <v>8.7</v>
      </c>
      <c r="S337" s="220">
        <v>0</v>
      </c>
      <c r="T337" s="221">
        <f t="shared" si="28"/>
        <v>0</v>
      </c>
      <c r="AR337" s="222" t="s">
        <v>198</v>
      </c>
      <c r="AT337" s="222" t="s">
        <v>354</v>
      </c>
      <c r="AU337" s="222" t="s">
        <v>91</v>
      </c>
      <c r="AY337" s="17" t="s">
        <v>157</v>
      </c>
      <c r="BE337" s="115">
        <f t="shared" si="29"/>
        <v>0</v>
      </c>
      <c r="BF337" s="115">
        <f t="shared" si="30"/>
        <v>0</v>
      </c>
      <c r="BG337" s="115">
        <f t="shared" si="31"/>
        <v>0</v>
      </c>
      <c r="BH337" s="115">
        <f t="shared" si="32"/>
        <v>0</v>
      </c>
      <c r="BI337" s="115">
        <f t="shared" si="33"/>
        <v>0</v>
      </c>
      <c r="BJ337" s="17" t="s">
        <v>89</v>
      </c>
      <c r="BK337" s="115">
        <f t="shared" si="34"/>
        <v>0</v>
      </c>
      <c r="BL337" s="17" t="s">
        <v>161</v>
      </c>
      <c r="BM337" s="222" t="s">
        <v>596</v>
      </c>
    </row>
    <row r="338" spans="2:65" s="1" customFormat="1" ht="16.5" customHeight="1">
      <c r="B338" s="35"/>
      <c r="C338" s="258" t="s">
        <v>597</v>
      </c>
      <c r="D338" s="258" t="s">
        <v>354</v>
      </c>
      <c r="E338" s="259" t="s">
        <v>598</v>
      </c>
      <c r="F338" s="260" t="s">
        <v>599</v>
      </c>
      <c r="G338" s="261" t="s">
        <v>169</v>
      </c>
      <c r="H338" s="262">
        <v>1</v>
      </c>
      <c r="I338" s="263"/>
      <c r="J338" s="264">
        <f t="shared" si="25"/>
        <v>0</v>
      </c>
      <c r="K338" s="260" t="s">
        <v>170</v>
      </c>
      <c r="L338" s="265"/>
      <c r="M338" s="266" t="s">
        <v>1</v>
      </c>
      <c r="N338" s="267" t="s">
        <v>47</v>
      </c>
      <c r="O338" s="67"/>
      <c r="P338" s="220">
        <f t="shared" si="26"/>
        <v>0</v>
      </c>
      <c r="Q338" s="220">
        <v>4.58</v>
      </c>
      <c r="R338" s="220">
        <f t="shared" si="27"/>
        <v>4.58</v>
      </c>
      <c r="S338" s="220">
        <v>0</v>
      </c>
      <c r="T338" s="221">
        <f t="shared" si="28"/>
        <v>0</v>
      </c>
      <c r="AR338" s="222" t="s">
        <v>198</v>
      </c>
      <c r="AT338" s="222" t="s">
        <v>354</v>
      </c>
      <c r="AU338" s="222" t="s">
        <v>91</v>
      </c>
      <c r="AY338" s="17" t="s">
        <v>157</v>
      </c>
      <c r="BE338" s="115">
        <f t="shared" si="29"/>
        <v>0</v>
      </c>
      <c r="BF338" s="115">
        <f t="shared" si="30"/>
        <v>0</v>
      </c>
      <c r="BG338" s="115">
        <f t="shared" si="31"/>
        <v>0</v>
      </c>
      <c r="BH338" s="115">
        <f t="shared" si="32"/>
        <v>0</v>
      </c>
      <c r="BI338" s="115">
        <f t="shared" si="33"/>
        <v>0</v>
      </c>
      <c r="BJ338" s="17" t="s">
        <v>89</v>
      </c>
      <c r="BK338" s="115">
        <f t="shared" si="34"/>
        <v>0</v>
      </c>
      <c r="BL338" s="17" t="s">
        <v>161</v>
      </c>
      <c r="BM338" s="222" t="s">
        <v>600</v>
      </c>
    </row>
    <row r="339" spans="2:65" s="1" customFormat="1" ht="16.5" customHeight="1">
      <c r="B339" s="35"/>
      <c r="C339" s="258" t="s">
        <v>601</v>
      </c>
      <c r="D339" s="258" t="s">
        <v>354</v>
      </c>
      <c r="E339" s="259" t="s">
        <v>602</v>
      </c>
      <c r="F339" s="260" t="s">
        <v>603</v>
      </c>
      <c r="G339" s="261" t="s">
        <v>169</v>
      </c>
      <c r="H339" s="262">
        <v>6</v>
      </c>
      <c r="I339" s="263"/>
      <c r="J339" s="264">
        <f t="shared" si="25"/>
        <v>0</v>
      </c>
      <c r="K339" s="260" t="s">
        <v>1</v>
      </c>
      <c r="L339" s="265"/>
      <c r="M339" s="266" t="s">
        <v>1</v>
      </c>
      <c r="N339" s="267" t="s">
        <v>47</v>
      </c>
      <c r="O339" s="67"/>
      <c r="P339" s="220">
        <f t="shared" si="26"/>
        <v>0</v>
      </c>
      <c r="Q339" s="220">
        <v>0.004</v>
      </c>
      <c r="R339" s="220">
        <f t="shared" si="27"/>
        <v>0.024</v>
      </c>
      <c r="S339" s="220">
        <v>0</v>
      </c>
      <c r="T339" s="221">
        <f t="shared" si="28"/>
        <v>0</v>
      </c>
      <c r="AR339" s="222" t="s">
        <v>198</v>
      </c>
      <c r="AT339" s="222" t="s">
        <v>354</v>
      </c>
      <c r="AU339" s="222" t="s">
        <v>91</v>
      </c>
      <c r="AY339" s="17" t="s">
        <v>157</v>
      </c>
      <c r="BE339" s="115">
        <f t="shared" si="29"/>
        <v>0</v>
      </c>
      <c r="BF339" s="115">
        <f t="shared" si="30"/>
        <v>0</v>
      </c>
      <c r="BG339" s="115">
        <f t="shared" si="31"/>
        <v>0</v>
      </c>
      <c r="BH339" s="115">
        <f t="shared" si="32"/>
        <v>0</v>
      </c>
      <c r="BI339" s="115">
        <f t="shared" si="33"/>
        <v>0</v>
      </c>
      <c r="BJ339" s="17" t="s">
        <v>89</v>
      </c>
      <c r="BK339" s="115">
        <f t="shared" si="34"/>
        <v>0</v>
      </c>
      <c r="BL339" s="17" t="s">
        <v>161</v>
      </c>
      <c r="BM339" s="222" t="s">
        <v>604</v>
      </c>
    </row>
    <row r="340" spans="2:65" s="1" customFormat="1" ht="16.5" customHeight="1">
      <c r="B340" s="35"/>
      <c r="C340" s="211" t="s">
        <v>605</v>
      </c>
      <c r="D340" s="211" t="s">
        <v>158</v>
      </c>
      <c r="E340" s="212" t="s">
        <v>606</v>
      </c>
      <c r="F340" s="213" t="s">
        <v>607</v>
      </c>
      <c r="G340" s="214" t="s">
        <v>169</v>
      </c>
      <c r="H340" s="215">
        <v>2</v>
      </c>
      <c r="I340" s="216"/>
      <c r="J340" s="217">
        <f t="shared" si="25"/>
        <v>0</v>
      </c>
      <c r="K340" s="213" t="s">
        <v>170</v>
      </c>
      <c r="L340" s="37"/>
      <c r="M340" s="218" t="s">
        <v>1</v>
      </c>
      <c r="N340" s="219" t="s">
        <v>47</v>
      </c>
      <c r="O340" s="67"/>
      <c r="P340" s="220">
        <f t="shared" si="26"/>
        <v>0</v>
      </c>
      <c r="Q340" s="220">
        <v>0.12303</v>
      </c>
      <c r="R340" s="220">
        <f t="shared" si="27"/>
        <v>0.24606</v>
      </c>
      <c r="S340" s="220">
        <v>0</v>
      </c>
      <c r="T340" s="221">
        <f t="shared" si="28"/>
        <v>0</v>
      </c>
      <c r="AR340" s="222" t="s">
        <v>161</v>
      </c>
      <c r="AT340" s="222" t="s">
        <v>158</v>
      </c>
      <c r="AU340" s="222" t="s">
        <v>91</v>
      </c>
      <c r="AY340" s="17" t="s">
        <v>157</v>
      </c>
      <c r="BE340" s="115">
        <f t="shared" si="29"/>
        <v>0</v>
      </c>
      <c r="BF340" s="115">
        <f t="shared" si="30"/>
        <v>0</v>
      </c>
      <c r="BG340" s="115">
        <f t="shared" si="31"/>
        <v>0</v>
      </c>
      <c r="BH340" s="115">
        <f t="shared" si="32"/>
        <v>0</v>
      </c>
      <c r="BI340" s="115">
        <f t="shared" si="33"/>
        <v>0</v>
      </c>
      <c r="BJ340" s="17" t="s">
        <v>89</v>
      </c>
      <c r="BK340" s="115">
        <f t="shared" si="34"/>
        <v>0</v>
      </c>
      <c r="BL340" s="17" t="s">
        <v>161</v>
      </c>
      <c r="BM340" s="222" t="s">
        <v>608</v>
      </c>
    </row>
    <row r="341" spans="2:65" s="1" customFormat="1" ht="16.5" customHeight="1">
      <c r="B341" s="35"/>
      <c r="C341" s="258" t="s">
        <v>609</v>
      </c>
      <c r="D341" s="258" t="s">
        <v>354</v>
      </c>
      <c r="E341" s="259" t="s">
        <v>610</v>
      </c>
      <c r="F341" s="260" t="s">
        <v>611</v>
      </c>
      <c r="G341" s="261" t="s">
        <v>169</v>
      </c>
      <c r="H341" s="262">
        <v>2</v>
      </c>
      <c r="I341" s="263"/>
      <c r="J341" s="264">
        <f t="shared" si="25"/>
        <v>0</v>
      </c>
      <c r="K341" s="260" t="s">
        <v>170</v>
      </c>
      <c r="L341" s="265"/>
      <c r="M341" s="266" t="s">
        <v>1</v>
      </c>
      <c r="N341" s="267" t="s">
        <v>47</v>
      </c>
      <c r="O341" s="67"/>
      <c r="P341" s="220">
        <f t="shared" si="26"/>
        <v>0</v>
      </c>
      <c r="Q341" s="220">
        <v>0.0133</v>
      </c>
      <c r="R341" s="220">
        <f t="shared" si="27"/>
        <v>0.0266</v>
      </c>
      <c r="S341" s="220">
        <v>0</v>
      </c>
      <c r="T341" s="221">
        <f t="shared" si="28"/>
        <v>0</v>
      </c>
      <c r="AR341" s="222" t="s">
        <v>198</v>
      </c>
      <c r="AT341" s="222" t="s">
        <v>354</v>
      </c>
      <c r="AU341" s="222" t="s">
        <v>91</v>
      </c>
      <c r="AY341" s="17" t="s">
        <v>157</v>
      </c>
      <c r="BE341" s="115">
        <f t="shared" si="29"/>
        <v>0</v>
      </c>
      <c r="BF341" s="115">
        <f t="shared" si="30"/>
        <v>0</v>
      </c>
      <c r="BG341" s="115">
        <f t="shared" si="31"/>
        <v>0</v>
      </c>
      <c r="BH341" s="115">
        <f t="shared" si="32"/>
        <v>0</v>
      </c>
      <c r="BI341" s="115">
        <f t="shared" si="33"/>
        <v>0</v>
      </c>
      <c r="BJ341" s="17" t="s">
        <v>89</v>
      </c>
      <c r="BK341" s="115">
        <f t="shared" si="34"/>
        <v>0</v>
      </c>
      <c r="BL341" s="17" t="s">
        <v>161</v>
      </c>
      <c r="BM341" s="222" t="s">
        <v>612</v>
      </c>
    </row>
    <row r="342" spans="2:65" s="1" customFormat="1" ht="16.5" customHeight="1">
      <c r="B342" s="35"/>
      <c r="C342" s="211" t="s">
        <v>613</v>
      </c>
      <c r="D342" s="211" t="s">
        <v>158</v>
      </c>
      <c r="E342" s="212" t="s">
        <v>614</v>
      </c>
      <c r="F342" s="213" t="s">
        <v>615</v>
      </c>
      <c r="G342" s="214" t="s">
        <v>169</v>
      </c>
      <c r="H342" s="215">
        <v>1</v>
      </c>
      <c r="I342" s="216"/>
      <c r="J342" s="217">
        <f t="shared" si="25"/>
        <v>0</v>
      </c>
      <c r="K342" s="213" t="s">
        <v>170</v>
      </c>
      <c r="L342" s="37"/>
      <c r="M342" s="218" t="s">
        <v>1</v>
      </c>
      <c r="N342" s="219" t="s">
        <v>47</v>
      </c>
      <c r="O342" s="67"/>
      <c r="P342" s="220">
        <f t="shared" si="26"/>
        <v>0</v>
      </c>
      <c r="Q342" s="220">
        <v>0.32906</v>
      </c>
      <c r="R342" s="220">
        <f t="shared" si="27"/>
        <v>0.32906</v>
      </c>
      <c r="S342" s="220">
        <v>0</v>
      </c>
      <c r="T342" s="221">
        <f t="shared" si="28"/>
        <v>0</v>
      </c>
      <c r="AR342" s="222" t="s">
        <v>161</v>
      </c>
      <c r="AT342" s="222" t="s">
        <v>158</v>
      </c>
      <c r="AU342" s="222" t="s">
        <v>91</v>
      </c>
      <c r="AY342" s="17" t="s">
        <v>157</v>
      </c>
      <c r="BE342" s="115">
        <f t="shared" si="29"/>
        <v>0</v>
      </c>
      <c r="BF342" s="115">
        <f t="shared" si="30"/>
        <v>0</v>
      </c>
      <c r="BG342" s="115">
        <f t="shared" si="31"/>
        <v>0</v>
      </c>
      <c r="BH342" s="115">
        <f t="shared" si="32"/>
        <v>0</v>
      </c>
      <c r="BI342" s="115">
        <f t="shared" si="33"/>
        <v>0</v>
      </c>
      <c r="BJ342" s="17" t="s">
        <v>89</v>
      </c>
      <c r="BK342" s="115">
        <f t="shared" si="34"/>
        <v>0</v>
      </c>
      <c r="BL342" s="17" t="s">
        <v>161</v>
      </c>
      <c r="BM342" s="222" t="s">
        <v>616</v>
      </c>
    </row>
    <row r="343" spans="2:65" s="1" customFormat="1" ht="16.5" customHeight="1">
      <c r="B343" s="35"/>
      <c r="C343" s="258" t="s">
        <v>617</v>
      </c>
      <c r="D343" s="258" t="s">
        <v>354</v>
      </c>
      <c r="E343" s="259" t="s">
        <v>618</v>
      </c>
      <c r="F343" s="260" t="s">
        <v>619</v>
      </c>
      <c r="G343" s="261" t="s">
        <v>169</v>
      </c>
      <c r="H343" s="262">
        <v>1</v>
      </c>
      <c r="I343" s="263"/>
      <c r="J343" s="264">
        <f t="shared" si="25"/>
        <v>0</v>
      </c>
      <c r="K343" s="260" t="s">
        <v>170</v>
      </c>
      <c r="L343" s="265"/>
      <c r="M343" s="266" t="s">
        <v>1</v>
      </c>
      <c r="N343" s="267" t="s">
        <v>47</v>
      </c>
      <c r="O343" s="67"/>
      <c r="P343" s="220">
        <f t="shared" si="26"/>
        <v>0</v>
      </c>
      <c r="Q343" s="220">
        <v>0.0295</v>
      </c>
      <c r="R343" s="220">
        <f t="shared" si="27"/>
        <v>0.0295</v>
      </c>
      <c r="S343" s="220">
        <v>0</v>
      </c>
      <c r="T343" s="221">
        <f t="shared" si="28"/>
        <v>0</v>
      </c>
      <c r="AR343" s="222" t="s">
        <v>198</v>
      </c>
      <c r="AT343" s="222" t="s">
        <v>354</v>
      </c>
      <c r="AU343" s="222" t="s">
        <v>91</v>
      </c>
      <c r="AY343" s="17" t="s">
        <v>157</v>
      </c>
      <c r="BE343" s="115">
        <f t="shared" si="29"/>
        <v>0</v>
      </c>
      <c r="BF343" s="115">
        <f t="shared" si="30"/>
        <v>0</v>
      </c>
      <c r="BG343" s="115">
        <f t="shared" si="31"/>
        <v>0</v>
      </c>
      <c r="BH343" s="115">
        <f t="shared" si="32"/>
        <v>0</v>
      </c>
      <c r="BI343" s="115">
        <f t="shared" si="33"/>
        <v>0</v>
      </c>
      <c r="BJ343" s="17" t="s">
        <v>89</v>
      </c>
      <c r="BK343" s="115">
        <f t="shared" si="34"/>
        <v>0</v>
      </c>
      <c r="BL343" s="17" t="s">
        <v>161</v>
      </c>
      <c r="BM343" s="222" t="s">
        <v>620</v>
      </c>
    </row>
    <row r="344" spans="2:65" s="1" customFormat="1" ht="16.5" customHeight="1">
      <c r="B344" s="35"/>
      <c r="C344" s="211" t="s">
        <v>621</v>
      </c>
      <c r="D344" s="211" t="s">
        <v>158</v>
      </c>
      <c r="E344" s="212" t="s">
        <v>622</v>
      </c>
      <c r="F344" s="213" t="s">
        <v>623</v>
      </c>
      <c r="G344" s="214" t="s">
        <v>169</v>
      </c>
      <c r="H344" s="215">
        <v>2</v>
      </c>
      <c r="I344" s="216"/>
      <c r="J344" s="217">
        <f t="shared" si="25"/>
        <v>0</v>
      </c>
      <c r="K344" s="213" t="s">
        <v>170</v>
      </c>
      <c r="L344" s="37"/>
      <c r="M344" s="218" t="s">
        <v>1</v>
      </c>
      <c r="N344" s="219" t="s">
        <v>47</v>
      </c>
      <c r="O344" s="67"/>
      <c r="P344" s="220">
        <f t="shared" si="26"/>
        <v>0</v>
      </c>
      <c r="Q344" s="220">
        <v>0.00016</v>
      </c>
      <c r="R344" s="220">
        <f t="shared" si="27"/>
        <v>0.00032</v>
      </c>
      <c r="S344" s="220">
        <v>0</v>
      </c>
      <c r="T344" s="221">
        <f t="shared" si="28"/>
        <v>0</v>
      </c>
      <c r="AR344" s="222" t="s">
        <v>161</v>
      </c>
      <c r="AT344" s="222" t="s">
        <v>158</v>
      </c>
      <c r="AU344" s="222" t="s">
        <v>91</v>
      </c>
      <c r="AY344" s="17" t="s">
        <v>157</v>
      </c>
      <c r="BE344" s="115">
        <f t="shared" si="29"/>
        <v>0</v>
      </c>
      <c r="BF344" s="115">
        <f t="shared" si="30"/>
        <v>0</v>
      </c>
      <c r="BG344" s="115">
        <f t="shared" si="31"/>
        <v>0</v>
      </c>
      <c r="BH344" s="115">
        <f t="shared" si="32"/>
        <v>0</v>
      </c>
      <c r="BI344" s="115">
        <f t="shared" si="33"/>
        <v>0</v>
      </c>
      <c r="BJ344" s="17" t="s">
        <v>89</v>
      </c>
      <c r="BK344" s="115">
        <f t="shared" si="34"/>
        <v>0</v>
      </c>
      <c r="BL344" s="17" t="s">
        <v>161</v>
      </c>
      <c r="BM344" s="222" t="s">
        <v>624</v>
      </c>
    </row>
    <row r="345" spans="2:65" s="1" customFormat="1" ht="16.5" customHeight="1">
      <c r="B345" s="35"/>
      <c r="C345" s="211" t="s">
        <v>625</v>
      </c>
      <c r="D345" s="211" t="s">
        <v>158</v>
      </c>
      <c r="E345" s="212" t="s">
        <v>626</v>
      </c>
      <c r="F345" s="213" t="s">
        <v>627</v>
      </c>
      <c r="G345" s="214" t="s">
        <v>185</v>
      </c>
      <c r="H345" s="215">
        <v>118</v>
      </c>
      <c r="I345" s="216"/>
      <c r="J345" s="217">
        <f t="shared" si="25"/>
        <v>0</v>
      </c>
      <c r="K345" s="213" t="s">
        <v>170</v>
      </c>
      <c r="L345" s="37"/>
      <c r="M345" s="218" t="s">
        <v>1</v>
      </c>
      <c r="N345" s="219" t="s">
        <v>47</v>
      </c>
      <c r="O345" s="67"/>
      <c r="P345" s="220">
        <f t="shared" si="26"/>
        <v>0</v>
      </c>
      <c r="Q345" s="220">
        <v>0.00019</v>
      </c>
      <c r="R345" s="220">
        <f t="shared" si="27"/>
        <v>0.022420000000000002</v>
      </c>
      <c r="S345" s="220">
        <v>0</v>
      </c>
      <c r="T345" s="221">
        <f t="shared" si="28"/>
        <v>0</v>
      </c>
      <c r="AR345" s="222" t="s">
        <v>161</v>
      </c>
      <c r="AT345" s="222" t="s">
        <v>158</v>
      </c>
      <c r="AU345" s="222" t="s">
        <v>91</v>
      </c>
      <c r="AY345" s="17" t="s">
        <v>157</v>
      </c>
      <c r="BE345" s="115">
        <f t="shared" si="29"/>
        <v>0</v>
      </c>
      <c r="BF345" s="115">
        <f t="shared" si="30"/>
        <v>0</v>
      </c>
      <c r="BG345" s="115">
        <f t="shared" si="31"/>
        <v>0</v>
      </c>
      <c r="BH345" s="115">
        <f t="shared" si="32"/>
        <v>0</v>
      </c>
      <c r="BI345" s="115">
        <f t="shared" si="33"/>
        <v>0</v>
      </c>
      <c r="BJ345" s="17" t="s">
        <v>89</v>
      </c>
      <c r="BK345" s="115">
        <f t="shared" si="34"/>
        <v>0</v>
      </c>
      <c r="BL345" s="17" t="s">
        <v>161</v>
      </c>
      <c r="BM345" s="222" t="s">
        <v>628</v>
      </c>
    </row>
    <row r="346" spans="2:65" s="1" customFormat="1" ht="16.5" customHeight="1">
      <c r="B346" s="35"/>
      <c r="C346" s="211" t="s">
        <v>629</v>
      </c>
      <c r="D346" s="211" t="s">
        <v>158</v>
      </c>
      <c r="E346" s="212" t="s">
        <v>630</v>
      </c>
      <c r="F346" s="213" t="s">
        <v>631</v>
      </c>
      <c r="G346" s="214" t="s">
        <v>185</v>
      </c>
      <c r="H346" s="215">
        <v>118</v>
      </c>
      <c r="I346" s="216"/>
      <c r="J346" s="217">
        <f t="shared" si="25"/>
        <v>0</v>
      </c>
      <c r="K346" s="213" t="s">
        <v>170</v>
      </c>
      <c r="L346" s="37"/>
      <c r="M346" s="218" t="s">
        <v>1</v>
      </c>
      <c r="N346" s="219" t="s">
        <v>47</v>
      </c>
      <c r="O346" s="67"/>
      <c r="P346" s="220">
        <f t="shared" si="26"/>
        <v>0</v>
      </c>
      <c r="Q346" s="220">
        <v>0.00013</v>
      </c>
      <c r="R346" s="220">
        <f t="shared" si="27"/>
        <v>0.01534</v>
      </c>
      <c r="S346" s="220">
        <v>0</v>
      </c>
      <c r="T346" s="221">
        <f t="shared" si="28"/>
        <v>0</v>
      </c>
      <c r="AR346" s="222" t="s">
        <v>161</v>
      </c>
      <c r="AT346" s="222" t="s">
        <v>158</v>
      </c>
      <c r="AU346" s="222" t="s">
        <v>91</v>
      </c>
      <c r="AY346" s="17" t="s">
        <v>157</v>
      </c>
      <c r="BE346" s="115">
        <f t="shared" si="29"/>
        <v>0</v>
      </c>
      <c r="BF346" s="115">
        <f t="shared" si="30"/>
        <v>0</v>
      </c>
      <c r="BG346" s="115">
        <f t="shared" si="31"/>
        <v>0</v>
      </c>
      <c r="BH346" s="115">
        <f t="shared" si="32"/>
        <v>0</v>
      </c>
      <c r="BI346" s="115">
        <f t="shared" si="33"/>
        <v>0</v>
      </c>
      <c r="BJ346" s="17" t="s">
        <v>89</v>
      </c>
      <c r="BK346" s="115">
        <f t="shared" si="34"/>
        <v>0</v>
      </c>
      <c r="BL346" s="17" t="s">
        <v>161</v>
      </c>
      <c r="BM346" s="222" t="s">
        <v>632</v>
      </c>
    </row>
    <row r="347" spans="2:63" s="11" customFormat="1" ht="22.9" customHeight="1">
      <c r="B347" s="197"/>
      <c r="C347" s="198"/>
      <c r="D347" s="199" t="s">
        <v>81</v>
      </c>
      <c r="E347" s="245" t="s">
        <v>202</v>
      </c>
      <c r="F347" s="245" t="s">
        <v>633</v>
      </c>
      <c r="G347" s="198"/>
      <c r="H347" s="198"/>
      <c r="I347" s="201"/>
      <c r="J347" s="246">
        <f>BK347</f>
        <v>0</v>
      </c>
      <c r="K347" s="198"/>
      <c r="L347" s="203"/>
      <c r="M347" s="204"/>
      <c r="N347" s="205"/>
      <c r="O347" s="205"/>
      <c r="P347" s="206">
        <f>SUM(P348:P356)</f>
        <v>0</v>
      </c>
      <c r="Q347" s="205"/>
      <c r="R347" s="206">
        <f>SUM(R348:R356)</f>
        <v>31.26588</v>
      </c>
      <c r="S347" s="205"/>
      <c r="T347" s="207">
        <f>SUM(T348:T356)</f>
        <v>0</v>
      </c>
      <c r="AR347" s="208" t="s">
        <v>89</v>
      </c>
      <c r="AT347" s="209" t="s">
        <v>81</v>
      </c>
      <c r="AU347" s="209" t="s">
        <v>89</v>
      </c>
      <c r="AY347" s="208" t="s">
        <v>157</v>
      </c>
      <c r="BK347" s="210">
        <f>SUM(BK348:BK356)</f>
        <v>0</v>
      </c>
    </row>
    <row r="348" spans="2:65" s="1" customFormat="1" ht="16.5" customHeight="1">
      <c r="B348" s="35"/>
      <c r="C348" s="211" t="s">
        <v>634</v>
      </c>
      <c r="D348" s="211" t="s">
        <v>158</v>
      </c>
      <c r="E348" s="212" t="s">
        <v>635</v>
      </c>
      <c r="F348" s="213" t="s">
        <v>636</v>
      </c>
      <c r="G348" s="214" t="s">
        <v>185</v>
      </c>
      <c r="H348" s="215">
        <v>166.64</v>
      </c>
      <c r="I348" s="216"/>
      <c r="J348" s="217">
        <f>ROUND(I348*H348,2)</f>
        <v>0</v>
      </c>
      <c r="K348" s="213" t="s">
        <v>170</v>
      </c>
      <c r="L348" s="37"/>
      <c r="M348" s="218" t="s">
        <v>1</v>
      </c>
      <c r="N348" s="219" t="s">
        <v>47</v>
      </c>
      <c r="O348" s="67"/>
      <c r="P348" s="220">
        <f>O348*H348</f>
        <v>0</v>
      </c>
      <c r="Q348" s="220">
        <v>0.1295</v>
      </c>
      <c r="R348" s="220">
        <f>Q348*H348</f>
        <v>21.57988</v>
      </c>
      <c r="S348" s="220">
        <v>0</v>
      </c>
      <c r="T348" s="221">
        <f>S348*H348</f>
        <v>0</v>
      </c>
      <c r="AR348" s="222" t="s">
        <v>161</v>
      </c>
      <c r="AT348" s="222" t="s">
        <v>158</v>
      </c>
      <c r="AU348" s="222" t="s">
        <v>91</v>
      </c>
      <c r="AY348" s="17" t="s">
        <v>157</v>
      </c>
      <c r="BE348" s="115">
        <f>IF(N348="základní",J348,0)</f>
        <v>0</v>
      </c>
      <c r="BF348" s="115">
        <f>IF(N348="snížená",J348,0)</f>
        <v>0</v>
      </c>
      <c r="BG348" s="115">
        <f>IF(N348="zákl. přenesená",J348,0)</f>
        <v>0</v>
      </c>
      <c r="BH348" s="115">
        <f>IF(N348="sníž. přenesená",J348,0)</f>
        <v>0</v>
      </c>
      <c r="BI348" s="115">
        <f>IF(N348="nulová",J348,0)</f>
        <v>0</v>
      </c>
      <c r="BJ348" s="17" t="s">
        <v>89</v>
      </c>
      <c r="BK348" s="115">
        <f>ROUND(I348*H348,2)</f>
        <v>0</v>
      </c>
      <c r="BL348" s="17" t="s">
        <v>161</v>
      </c>
      <c r="BM348" s="222" t="s">
        <v>637</v>
      </c>
    </row>
    <row r="349" spans="2:51" s="12" customFormat="1" ht="12">
      <c r="B349" s="223"/>
      <c r="C349" s="224"/>
      <c r="D349" s="225" t="s">
        <v>163</v>
      </c>
      <c r="E349" s="226" t="s">
        <v>1</v>
      </c>
      <c r="F349" s="227" t="s">
        <v>177</v>
      </c>
      <c r="G349" s="224"/>
      <c r="H349" s="226" t="s">
        <v>1</v>
      </c>
      <c r="I349" s="228"/>
      <c r="J349" s="224"/>
      <c r="K349" s="224"/>
      <c r="L349" s="229"/>
      <c r="M349" s="230"/>
      <c r="N349" s="231"/>
      <c r="O349" s="231"/>
      <c r="P349" s="231"/>
      <c r="Q349" s="231"/>
      <c r="R349" s="231"/>
      <c r="S349" s="231"/>
      <c r="T349" s="232"/>
      <c r="AT349" s="233" t="s">
        <v>163</v>
      </c>
      <c r="AU349" s="233" t="s">
        <v>91</v>
      </c>
      <c r="AV349" s="12" t="s">
        <v>89</v>
      </c>
      <c r="AW349" s="12" t="s">
        <v>35</v>
      </c>
      <c r="AX349" s="12" t="s">
        <v>82</v>
      </c>
      <c r="AY349" s="233" t="s">
        <v>157</v>
      </c>
    </row>
    <row r="350" spans="2:51" s="14" customFormat="1" ht="12">
      <c r="B350" s="247"/>
      <c r="C350" s="248"/>
      <c r="D350" s="225" t="s">
        <v>163</v>
      </c>
      <c r="E350" s="249" t="s">
        <v>1</v>
      </c>
      <c r="F350" s="250" t="s">
        <v>187</v>
      </c>
      <c r="G350" s="248"/>
      <c r="H350" s="251">
        <v>166.64</v>
      </c>
      <c r="I350" s="252"/>
      <c r="J350" s="248"/>
      <c r="K350" s="248"/>
      <c r="L350" s="253"/>
      <c r="M350" s="254"/>
      <c r="N350" s="255"/>
      <c r="O350" s="255"/>
      <c r="P350" s="255"/>
      <c r="Q350" s="255"/>
      <c r="R350" s="255"/>
      <c r="S350" s="255"/>
      <c r="T350" s="256"/>
      <c r="AT350" s="257" t="s">
        <v>163</v>
      </c>
      <c r="AU350" s="257" t="s">
        <v>91</v>
      </c>
      <c r="AV350" s="14" t="s">
        <v>91</v>
      </c>
      <c r="AW350" s="14" t="s">
        <v>35</v>
      </c>
      <c r="AX350" s="14" t="s">
        <v>82</v>
      </c>
      <c r="AY350" s="257" t="s">
        <v>157</v>
      </c>
    </row>
    <row r="351" spans="2:51" s="13" customFormat="1" ht="12">
      <c r="B351" s="234"/>
      <c r="C351" s="235"/>
      <c r="D351" s="225" t="s">
        <v>163</v>
      </c>
      <c r="E351" s="236" t="s">
        <v>1</v>
      </c>
      <c r="F351" s="237" t="s">
        <v>165</v>
      </c>
      <c r="G351" s="235"/>
      <c r="H351" s="238">
        <v>166.64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AT351" s="244" t="s">
        <v>163</v>
      </c>
      <c r="AU351" s="244" t="s">
        <v>91</v>
      </c>
      <c r="AV351" s="13" t="s">
        <v>161</v>
      </c>
      <c r="AW351" s="13" t="s">
        <v>35</v>
      </c>
      <c r="AX351" s="13" t="s">
        <v>89</v>
      </c>
      <c r="AY351" s="244" t="s">
        <v>157</v>
      </c>
    </row>
    <row r="352" spans="2:65" s="1" customFormat="1" ht="16.5" customHeight="1">
      <c r="B352" s="35"/>
      <c r="C352" s="258" t="s">
        <v>638</v>
      </c>
      <c r="D352" s="258" t="s">
        <v>354</v>
      </c>
      <c r="E352" s="259" t="s">
        <v>639</v>
      </c>
      <c r="F352" s="260" t="s">
        <v>640</v>
      </c>
      <c r="G352" s="261" t="s">
        <v>185</v>
      </c>
      <c r="H352" s="262">
        <v>167</v>
      </c>
      <c r="I352" s="263"/>
      <c r="J352" s="264">
        <f>ROUND(I352*H352,2)</f>
        <v>0</v>
      </c>
      <c r="K352" s="260" t="s">
        <v>170</v>
      </c>
      <c r="L352" s="265"/>
      <c r="M352" s="266" t="s">
        <v>1</v>
      </c>
      <c r="N352" s="267" t="s">
        <v>47</v>
      </c>
      <c r="O352" s="67"/>
      <c r="P352" s="220">
        <f>O352*H352</f>
        <v>0</v>
      </c>
      <c r="Q352" s="220">
        <v>0.058</v>
      </c>
      <c r="R352" s="220">
        <f>Q352*H352</f>
        <v>9.686</v>
      </c>
      <c r="S352" s="220">
        <v>0</v>
      </c>
      <c r="T352" s="221">
        <f>S352*H352</f>
        <v>0</v>
      </c>
      <c r="AR352" s="222" t="s">
        <v>198</v>
      </c>
      <c r="AT352" s="222" t="s">
        <v>354</v>
      </c>
      <c r="AU352" s="222" t="s">
        <v>91</v>
      </c>
      <c r="AY352" s="17" t="s">
        <v>157</v>
      </c>
      <c r="BE352" s="115">
        <f>IF(N352="základní",J352,0)</f>
        <v>0</v>
      </c>
      <c r="BF352" s="115">
        <f>IF(N352="snížená",J352,0)</f>
        <v>0</v>
      </c>
      <c r="BG352" s="115">
        <f>IF(N352="zákl. přenesená",J352,0)</f>
        <v>0</v>
      </c>
      <c r="BH352" s="115">
        <f>IF(N352="sníž. přenesená",J352,0)</f>
        <v>0</v>
      </c>
      <c r="BI352" s="115">
        <f>IF(N352="nulová",J352,0)</f>
        <v>0</v>
      </c>
      <c r="BJ352" s="17" t="s">
        <v>89</v>
      </c>
      <c r="BK352" s="115">
        <f>ROUND(I352*H352,2)</f>
        <v>0</v>
      </c>
      <c r="BL352" s="17" t="s">
        <v>161</v>
      </c>
      <c r="BM352" s="222" t="s">
        <v>641</v>
      </c>
    </row>
    <row r="353" spans="2:51" s="14" customFormat="1" ht="12">
      <c r="B353" s="247"/>
      <c r="C353" s="248"/>
      <c r="D353" s="225" t="s">
        <v>163</v>
      </c>
      <c r="E353" s="249" t="s">
        <v>1</v>
      </c>
      <c r="F353" s="250" t="s">
        <v>642</v>
      </c>
      <c r="G353" s="248"/>
      <c r="H353" s="251">
        <v>166.64</v>
      </c>
      <c r="I353" s="252"/>
      <c r="J353" s="248"/>
      <c r="K353" s="248"/>
      <c r="L353" s="253"/>
      <c r="M353" s="254"/>
      <c r="N353" s="255"/>
      <c r="O353" s="255"/>
      <c r="P353" s="255"/>
      <c r="Q353" s="255"/>
      <c r="R353" s="255"/>
      <c r="S353" s="255"/>
      <c r="T353" s="256"/>
      <c r="AT353" s="257" t="s">
        <v>163</v>
      </c>
      <c r="AU353" s="257" t="s">
        <v>91</v>
      </c>
      <c r="AV353" s="14" t="s">
        <v>91</v>
      </c>
      <c r="AW353" s="14" t="s">
        <v>35</v>
      </c>
      <c r="AX353" s="14" t="s">
        <v>82</v>
      </c>
      <c r="AY353" s="257" t="s">
        <v>157</v>
      </c>
    </row>
    <row r="354" spans="2:51" s="15" customFormat="1" ht="12">
      <c r="B354" s="268"/>
      <c r="C354" s="269"/>
      <c r="D354" s="225" t="s">
        <v>163</v>
      </c>
      <c r="E354" s="270" t="s">
        <v>1</v>
      </c>
      <c r="F354" s="271" t="s">
        <v>643</v>
      </c>
      <c r="G354" s="269"/>
      <c r="H354" s="272">
        <v>166.64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AT354" s="278" t="s">
        <v>163</v>
      </c>
      <c r="AU354" s="278" t="s">
        <v>91</v>
      </c>
      <c r="AV354" s="15" t="s">
        <v>172</v>
      </c>
      <c r="AW354" s="15" t="s">
        <v>35</v>
      </c>
      <c r="AX354" s="15" t="s">
        <v>82</v>
      </c>
      <c r="AY354" s="278" t="s">
        <v>157</v>
      </c>
    </row>
    <row r="355" spans="2:51" s="14" customFormat="1" ht="12">
      <c r="B355" s="247"/>
      <c r="C355" s="248"/>
      <c r="D355" s="225" t="s">
        <v>163</v>
      </c>
      <c r="E355" s="249" t="s">
        <v>1</v>
      </c>
      <c r="F355" s="250" t="s">
        <v>644</v>
      </c>
      <c r="G355" s="248"/>
      <c r="H355" s="251">
        <v>167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AT355" s="257" t="s">
        <v>163</v>
      </c>
      <c r="AU355" s="257" t="s">
        <v>91</v>
      </c>
      <c r="AV355" s="14" t="s">
        <v>91</v>
      </c>
      <c r="AW355" s="14" t="s">
        <v>35</v>
      </c>
      <c r="AX355" s="14" t="s">
        <v>82</v>
      </c>
      <c r="AY355" s="257" t="s">
        <v>157</v>
      </c>
    </row>
    <row r="356" spans="2:51" s="15" customFormat="1" ht="12">
      <c r="B356" s="268"/>
      <c r="C356" s="269"/>
      <c r="D356" s="225" t="s">
        <v>163</v>
      </c>
      <c r="E356" s="270" t="s">
        <v>1</v>
      </c>
      <c r="F356" s="271" t="s">
        <v>643</v>
      </c>
      <c r="G356" s="269"/>
      <c r="H356" s="272">
        <v>167</v>
      </c>
      <c r="I356" s="273"/>
      <c r="J356" s="269"/>
      <c r="K356" s="269"/>
      <c r="L356" s="274"/>
      <c r="M356" s="275"/>
      <c r="N356" s="276"/>
      <c r="O356" s="276"/>
      <c r="P356" s="276"/>
      <c r="Q356" s="276"/>
      <c r="R356" s="276"/>
      <c r="S356" s="276"/>
      <c r="T356" s="277"/>
      <c r="AT356" s="278" t="s">
        <v>163</v>
      </c>
      <c r="AU356" s="278" t="s">
        <v>91</v>
      </c>
      <c r="AV356" s="15" t="s">
        <v>172</v>
      </c>
      <c r="AW356" s="15" t="s">
        <v>35</v>
      </c>
      <c r="AX356" s="15" t="s">
        <v>89</v>
      </c>
      <c r="AY356" s="278" t="s">
        <v>157</v>
      </c>
    </row>
    <row r="357" spans="2:63" s="11" customFormat="1" ht="22.9" customHeight="1">
      <c r="B357" s="197"/>
      <c r="C357" s="198"/>
      <c r="D357" s="199" t="s">
        <v>81</v>
      </c>
      <c r="E357" s="245" t="s">
        <v>645</v>
      </c>
      <c r="F357" s="245" t="s">
        <v>646</v>
      </c>
      <c r="G357" s="198"/>
      <c r="H357" s="198"/>
      <c r="I357" s="201"/>
      <c r="J357" s="246">
        <f>BK357</f>
        <v>0</v>
      </c>
      <c r="K357" s="198"/>
      <c r="L357" s="203"/>
      <c r="M357" s="204"/>
      <c r="N357" s="205"/>
      <c r="O357" s="205"/>
      <c r="P357" s="206">
        <f>SUM(P358:P363)</f>
        <v>0</v>
      </c>
      <c r="Q357" s="205"/>
      <c r="R357" s="206">
        <f>SUM(R358:R363)</f>
        <v>0</v>
      </c>
      <c r="S357" s="205"/>
      <c r="T357" s="207">
        <f>SUM(T358:T363)</f>
        <v>0</v>
      </c>
      <c r="AR357" s="208" t="s">
        <v>89</v>
      </c>
      <c r="AT357" s="209" t="s">
        <v>81</v>
      </c>
      <c r="AU357" s="209" t="s">
        <v>89</v>
      </c>
      <c r="AY357" s="208" t="s">
        <v>157</v>
      </c>
      <c r="BK357" s="210">
        <f>SUM(BK358:BK363)</f>
        <v>0</v>
      </c>
    </row>
    <row r="358" spans="2:65" s="1" customFormat="1" ht="16.5" customHeight="1">
      <c r="B358" s="35"/>
      <c r="C358" s="211" t="s">
        <v>647</v>
      </c>
      <c r="D358" s="211" t="s">
        <v>158</v>
      </c>
      <c r="E358" s="212" t="s">
        <v>648</v>
      </c>
      <c r="F358" s="213" t="s">
        <v>649</v>
      </c>
      <c r="G358" s="214" t="s">
        <v>336</v>
      </c>
      <c r="H358" s="215">
        <v>113.686</v>
      </c>
      <c r="I358" s="216"/>
      <c r="J358" s="217">
        <f>ROUND(I358*H358,2)</f>
        <v>0</v>
      </c>
      <c r="K358" s="213" t="s">
        <v>170</v>
      </c>
      <c r="L358" s="37"/>
      <c r="M358" s="218" t="s">
        <v>1</v>
      </c>
      <c r="N358" s="219" t="s">
        <v>47</v>
      </c>
      <c r="O358" s="67"/>
      <c r="P358" s="220">
        <f>O358*H358</f>
        <v>0</v>
      </c>
      <c r="Q358" s="220">
        <v>0</v>
      </c>
      <c r="R358" s="220">
        <f>Q358*H358</f>
        <v>0</v>
      </c>
      <c r="S358" s="220">
        <v>0</v>
      </c>
      <c r="T358" s="221">
        <f>S358*H358</f>
        <v>0</v>
      </c>
      <c r="AR358" s="222" t="s">
        <v>161</v>
      </c>
      <c r="AT358" s="222" t="s">
        <v>158</v>
      </c>
      <c r="AU358" s="222" t="s">
        <v>91</v>
      </c>
      <c r="AY358" s="17" t="s">
        <v>157</v>
      </c>
      <c r="BE358" s="115">
        <f>IF(N358="základní",J358,0)</f>
        <v>0</v>
      </c>
      <c r="BF358" s="115">
        <f>IF(N358="snížená",J358,0)</f>
        <v>0</v>
      </c>
      <c r="BG358" s="115">
        <f>IF(N358="zákl. přenesená",J358,0)</f>
        <v>0</v>
      </c>
      <c r="BH358" s="115">
        <f>IF(N358="sníž. přenesená",J358,0)</f>
        <v>0</v>
      </c>
      <c r="BI358" s="115">
        <f>IF(N358="nulová",J358,0)</f>
        <v>0</v>
      </c>
      <c r="BJ358" s="17" t="s">
        <v>89</v>
      </c>
      <c r="BK358" s="115">
        <f>ROUND(I358*H358,2)</f>
        <v>0</v>
      </c>
      <c r="BL358" s="17" t="s">
        <v>161</v>
      </c>
      <c r="BM358" s="222" t="s">
        <v>650</v>
      </c>
    </row>
    <row r="359" spans="2:65" s="1" customFormat="1" ht="16.5" customHeight="1">
      <c r="B359" s="35"/>
      <c r="C359" s="211" t="s">
        <v>651</v>
      </c>
      <c r="D359" s="211" t="s">
        <v>158</v>
      </c>
      <c r="E359" s="212" t="s">
        <v>652</v>
      </c>
      <c r="F359" s="213" t="s">
        <v>653</v>
      </c>
      <c r="G359" s="214" t="s">
        <v>336</v>
      </c>
      <c r="H359" s="215">
        <v>113.686</v>
      </c>
      <c r="I359" s="216"/>
      <c r="J359" s="217">
        <f>ROUND(I359*H359,2)</f>
        <v>0</v>
      </c>
      <c r="K359" s="213" t="s">
        <v>170</v>
      </c>
      <c r="L359" s="37"/>
      <c r="M359" s="218" t="s">
        <v>1</v>
      </c>
      <c r="N359" s="219" t="s">
        <v>47</v>
      </c>
      <c r="O359" s="67"/>
      <c r="P359" s="220">
        <f>O359*H359</f>
        <v>0</v>
      </c>
      <c r="Q359" s="220">
        <v>0</v>
      </c>
      <c r="R359" s="220">
        <f>Q359*H359</f>
        <v>0</v>
      </c>
      <c r="S359" s="220">
        <v>0</v>
      </c>
      <c r="T359" s="221">
        <f>S359*H359</f>
        <v>0</v>
      </c>
      <c r="AR359" s="222" t="s">
        <v>161</v>
      </c>
      <c r="AT359" s="222" t="s">
        <v>158</v>
      </c>
      <c r="AU359" s="222" t="s">
        <v>91</v>
      </c>
      <c r="AY359" s="17" t="s">
        <v>157</v>
      </c>
      <c r="BE359" s="115">
        <f>IF(N359="základní",J359,0)</f>
        <v>0</v>
      </c>
      <c r="BF359" s="115">
        <f>IF(N359="snížená",J359,0)</f>
        <v>0</v>
      </c>
      <c r="BG359" s="115">
        <f>IF(N359="zákl. přenesená",J359,0)</f>
        <v>0</v>
      </c>
      <c r="BH359" s="115">
        <f>IF(N359="sníž. přenesená",J359,0)</f>
        <v>0</v>
      </c>
      <c r="BI359" s="115">
        <f>IF(N359="nulová",J359,0)</f>
        <v>0</v>
      </c>
      <c r="BJ359" s="17" t="s">
        <v>89</v>
      </c>
      <c r="BK359" s="115">
        <f>ROUND(I359*H359,2)</f>
        <v>0</v>
      </c>
      <c r="BL359" s="17" t="s">
        <v>161</v>
      </c>
      <c r="BM359" s="222" t="s">
        <v>654</v>
      </c>
    </row>
    <row r="360" spans="2:65" s="1" customFormat="1" ht="16.5" customHeight="1">
      <c r="B360" s="35"/>
      <c r="C360" s="211" t="s">
        <v>655</v>
      </c>
      <c r="D360" s="211" t="s">
        <v>158</v>
      </c>
      <c r="E360" s="212" t="s">
        <v>656</v>
      </c>
      <c r="F360" s="213" t="s">
        <v>657</v>
      </c>
      <c r="G360" s="214" t="s">
        <v>336</v>
      </c>
      <c r="H360" s="215">
        <v>2160.034</v>
      </c>
      <c r="I360" s="216"/>
      <c r="J360" s="217">
        <f>ROUND(I360*H360,2)</f>
        <v>0</v>
      </c>
      <c r="K360" s="213" t="s">
        <v>170</v>
      </c>
      <c r="L360" s="37"/>
      <c r="M360" s="218" t="s">
        <v>1</v>
      </c>
      <c r="N360" s="219" t="s">
        <v>47</v>
      </c>
      <c r="O360" s="67"/>
      <c r="P360" s="220">
        <f>O360*H360</f>
        <v>0</v>
      </c>
      <c r="Q360" s="220">
        <v>0</v>
      </c>
      <c r="R360" s="220">
        <f>Q360*H360</f>
        <v>0</v>
      </c>
      <c r="S360" s="220">
        <v>0</v>
      </c>
      <c r="T360" s="221">
        <f>S360*H360</f>
        <v>0</v>
      </c>
      <c r="AR360" s="222" t="s">
        <v>161</v>
      </c>
      <c r="AT360" s="222" t="s">
        <v>158</v>
      </c>
      <c r="AU360" s="222" t="s">
        <v>91</v>
      </c>
      <c r="AY360" s="17" t="s">
        <v>157</v>
      </c>
      <c r="BE360" s="115">
        <f>IF(N360="základní",J360,0)</f>
        <v>0</v>
      </c>
      <c r="BF360" s="115">
        <f>IF(N360="snížená",J360,0)</f>
        <v>0</v>
      </c>
      <c r="BG360" s="115">
        <f>IF(N360="zákl. přenesená",J360,0)</f>
        <v>0</v>
      </c>
      <c r="BH360" s="115">
        <f>IF(N360="sníž. přenesená",J360,0)</f>
        <v>0</v>
      </c>
      <c r="BI360" s="115">
        <f>IF(N360="nulová",J360,0)</f>
        <v>0</v>
      </c>
      <c r="BJ360" s="17" t="s">
        <v>89</v>
      </c>
      <c r="BK360" s="115">
        <f>ROUND(I360*H360,2)</f>
        <v>0</v>
      </c>
      <c r="BL360" s="17" t="s">
        <v>161</v>
      </c>
      <c r="BM360" s="222" t="s">
        <v>658</v>
      </c>
    </row>
    <row r="361" spans="2:51" s="14" customFormat="1" ht="12">
      <c r="B361" s="247"/>
      <c r="C361" s="248"/>
      <c r="D361" s="225" t="s">
        <v>163</v>
      </c>
      <c r="E361" s="248"/>
      <c r="F361" s="250" t="s">
        <v>659</v>
      </c>
      <c r="G361" s="248"/>
      <c r="H361" s="251">
        <v>2160.034</v>
      </c>
      <c r="I361" s="252"/>
      <c r="J361" s="248"/>
      <c r="K361" s="248"/>
      <c r="L361" s="253"/>
      <c r="M361" s="254"/>
      <c r="N361" s="255"/>
      <c r="O361" s="255"/>
      <c r="P361" s="255"/>
      <c r="Q361" s="255"/>
      <c r="R361" s="255"/>
      <c r="S361" s="255"/>
      <c r="T361" s="256"/>
      <c r="AT361" s="257" t="s">
        <v>163</v>
      </c>
      <c r="AU361" s="257" t="s">
        <v>91</v>
      </c>
      <c r="AV361" s="14" t="s">
        <v>91</v>
      </c>
      <c r="AW361" s="14" t="s">
        <v>4</v>
      </c>
      <c r="AX361" s="14" t="s">
        <v>89</v>
      </c>
      <c r="AY361" s="257" t="s">
        <v>157</v>
      </c>
    </row>
    <row r="362" spans="2:65" s="1" customFormat="1" ht="16.5" customHeight="1">
      <c r="B362" s="35"/>
      <c r="C362" s="211" t="s">
        <v>660</v>
      </c>
      <c r="D362" s="211" t="s">
        <v>158</v>
      </c>
      <c r="E362" s="212" t="s">
        <v>661</v>
      </c>
      <c r="F362" s="213" t="s">
        <v>662</v>
      </c>
      <c r="G362" s="214" t="s">
        <v>336</v>
      </c>
      <c r="H362" s="215">
        <v>113.686</v>
      </c>
      <c r="I362" s="216"/>
      <c r="J362" s="217">
        <f>ROUND(I362*H362,2)</f>
        <v>0</v>
      </c>
      <c r="K362" s="213" t="s">
        <v>170</v>
      </c>
      <c r="L362" s="37"/>
      <c r="M362" s="218" t="s">
        <v>1</v>
      </c>
      <c r="N362" s="219" t="s">
        <v>47</v>
      </c>
      <c r="O362" s="67"/>
      <c r="P362" s="220">
        <f>O362*H362</f>
        <v>0</v>
      </c>
      <c r="Q362" s="220">
        <v>0</v>
      </c>
      <c r="R362" s="220">
        <f>Q362*H362</f>
        <v>0</v>
      </c>
      <c r="S362" s="220">
        <v>0</v>
      </c>
      <c r="T362" s="221">
        <f>S362*H362</f>
        <v>0</v>
      </c>
      <c r="AR362" s="222" t="s">
        <v>161</v>
      </c>
      <c r="AT362" s="222" t="s">
        <v>158</v>
      </c>
      <c r="AU362" s="222" t="s">
        <v>91</v>
      </c>
      <c r="AY362" s="17" t="s">
        <v>157</v>
      </c>
      <c r="BE362" s="115">
        <f>IF(N362="základní",J362,0)</f>
        <v>0</v>
      </c>
      <c r="BF362" s="115">
        <f>IF(N362="snížená",J362,0)</f>
        <v>0</v>
      </c>
      <c r="BG362" s="115">
        <f>IF(N362="zákl. přenesená",J362,0)</f>
        <v>0</v>
      </c>
      <c r="BH362" s="115">
        <f>IF(N362="sníž. přenesená",J362,0)</f>
        <v>0</v>
      </c>
      <c r="BI362" s="115">
        <f>IF(N362="nulová",J362,0)</f>
        <v>0</v>
      </c>
      <c r="BJ362" s="17" t="s">
        <v>89</v>
      </c>
      <c r="BK362" s="115">
        <f>ROUND(I362*H362,2)</f>
        <v>0</v>
      </c>
      <c r="BL362" s="17" t="s">
        <v>161</v>
      </c>
      <c r="BM362" s="222" t="s">
        <v>663</v>
      </c>
    </row>
    <row r="363" spans="2:65" s="1" customFormat="1" ht="16.5" customHeight="1">
      <c r="B363" s="35"/>
      <c r="C363" s="211" t="s">
        <v>664</v>
      </c>
      <c r="D363" s="211" t="s">
        <v>158</v>
      </c>
      <c r="E363" s="212" t="s">
        <v>665</v>
      </c>
      <c r="F363" s="213" t="s">
        <v>666</v>
      </c>
      <c r="G363" s="214" t="s">
        <v>336</v>
      </c>
      <c r="H363" s="215">
        <v>113.686</v>
      </c>
      <c r="I363" s="216"/>
      <c r="J363" s="217">
        <f>ROUND(I363*H363,2)</f>
        <v>0</v>
      </c>
      <c r="K363" s="213" t="s">
        <v>170</v>
      </c>
      <c r="L363" s="37"/>
      <c r="M363" s="218" t="s">
        <v>1</v>
      </c>
      <c r="N363" s="219" t="s">
        <v>47</v>
      </c>
      <c r="O363" s="67"/>
      <c r="P363" s="220">
        <f>O363*H363</f>
        <v>0</v>
      </c>
      <c r="Q363" s="220">
        <v>0</v>
      </c>
      <c r="R363" s="220">
        <f>Q363*H363</f>
        <v>0</v>
      </c>
      <c r="S363" s="220">
        <v>0</v>
      </c>
      <c r="T363" s="221">
        <f>S363*H363</f>
        <v>0</v>
      </c>
      <c r="AR363" s="222" t="s">
        <v>161</v>
      </c>
      <c r="AT363" s="222" t="s">
        <v>158</v>
      </c>
      <c r="AU363" s="222" t="s">
        <v>91</v>
      </c>
      <c r="AY363" s="17" t="s">
        <v>157</v>
      </c>
      <c r="BE363" s="115">
        <f>IF(N363="základní",J363,0)</f>
        <v>0</v>
      </c>
      <c r="BF363" s="115">
        <f>IF(N363="snížená",J363,0)</f>
        <v>0</v>
      </c>
      <c r="BG363" s="115">
        <f>IF(N363="zákl. přenesená",J363,0)</f>
        <v>0</v>
      </c>
      <c r="BH363" s="115">
        <f>IF(N363="sníž. přenesená",J363,0)</f>
        <v>0</v>
      </c>
      <c r="BI363" s="115">
        <f>IF(N363="nulová",J363,0)</f>
        <v>0</v>
      </c>
      <c r="BJ363" s="17" t="s">
        <v>89</v>
      </c>
      <c r="BK363" s="115">
        <f>ROUND(I363*H363,2)</f>
        <v>0</v>
      </c>
      <c r="BL363" s="17" t="s">
        <v>161</v>
      </c>
      <c r="BM363" s="222" t="s">
        <v>667</v>
      </c>
    </row>
    <row r="364" spans="2:63" s="11" customFormat="1" ht="22.9" customHeight="1">
      <c r="B364" s="197"/>
      <c r="C364" s="198"/>
      <c r="D364" s="199" t="s">
        <v>81</v>
      </c>
      <c r="E364" s="245" t="s">
        <v>668</v>
      </c>
      <c r="F364" s="245" t="s">
        <v>669</v>
      </c>
      <c r="G364" s="198"/>
      <c r="H364" s="198"/>
      <c r="I364" s="201"/>
      <c r="J364" s="246">
        <f>BK364</f>
        <v>0</v>
      </c>
      <c r="K364" s="198"/>
      <c r="L364" s="203"/>
      <c r="M364" s="204"/>
      <c r="N364" s="205"/>
      <c r="O364" s="205"/>
      <c r="P364" s="206">
        <f>P365</f>
        <v>0</v>
      </c>
      <c r="Q364" s="205"/>
      <c r="R364" s="206">
        <f>R365</f>
        <v>0</v>
      </c>
      <c r="S364" s="205"/>
      <c r="T364" s="207">
        <f>T365</f>
        <v>0</v>
      </c>
      <c r="AR364" s="208" t="s">
        <v>89</v>
      </c>
      <c r="AT364" s="209" t="s">
        <v>81</v>
      </c>
      <c r="AU364" s="209" t="s">
        <v>89</v>
      </c>
      <c r="AY364" s="208" t="s">
        <v>157</v>
      </c>
      <c r="BK364" s="210">
        <f>BK365</f>
        <v>0</v>
      </c>
    </row>
    <row r="365" spans="2:65" s="1" customFormat="1" ht="16.5" customHeight="1">
      <c r="B365" s="35"/>
      <c r="C365" s="211" t="s">
        <v>670</v>
      </c>
      <c r="D365" s="211" t="s">
        <v>158</v>
      </c>
      <c r="E365" s="212" t="s">
        <v>671</v>
      </c>
      <c r="F365" s="213" t="s">
        <v>672</v>
      </c>
      <c r="G365" s="214" t="s">
        <v>336</v>
      </c>
      <c r="H365" s="215">
        <v>266.744</v>
      </c>
      <c r="I365" s="216"/>
      <c r="J365" s="217">
        <f>ROUND(I365*H365,2)</f>
        <v>0</v>
      </c>
      <c r="K365" s="213" t="s">
        <v>170</v>
      </c>
      <c r="L365" s="37"/>
      <c r="M365" s="218" t="s">
        <v>1</v>
      </c>
      <c r="N365" s="219" t="s">
        <v>47</v>
      </c>
      <c r="O365" s="67"/>
      <c r="P365" s="220">
        <f>O365*H365</f>
        <v>0</v>
      </c>
      <c r="Q365" s="220">
        <v>0</v>
      </c>
      <c r="R365" s="220">
        <f>Q365*H365</f>
        <v>0</v>
      </c>
      <c r="S365" s="220">
        <v>0</v>
      </c>
      <c r="T365" s="221">
        <f>S365*H365</f>
        <v>0</v>
      </c>
      <c r="AR365" s="222" t="s">
        <v>161</v>
      </c>
      <c r="AT365" s="222" t="s">
        <v>158</v>
      </c>
      <c r="AU365" s="222" t="s">
        <v>91</v>
      </c>
      <c r="AY365" s="17" t="s">
        <v>157</v>
      </c>
      <c r="BE365" s="115">
        <f>IF(N365="základní",J365,0)</f>
        <v>0</v>
      </c>
      <c r="BF365" s="115">
        <f>IF(N365="snížená",J365,0)</f>
        <v>0</v>
      </c>
      <c r="BG365" s="115">
        <f>IF(N365="zákl. přenesená",J365,0)</f>
        <v>0</v>
      </c>
      <c r="BH365" s="115">
        <f>IF(N365="sníž. přenesená",J365,0)</f>
        <v>0</v>
      </c>
      <c r="BI365" s="115">
        <f>IF(N365="nulová",J365,0)</f>
        <v>0</v>
      </c>
      <c r="BJ365" s="17" t="s">
        <v>89</v>
      </c>
      <c r="BK365" s="115">
        <f>ROUND(I365*H365,2)</f>
        <v>0</v>
      </c>
      <c r="BL365" s="17" t="s">
        <v>161</v>
      </c>
      <c r="BM365" s="222" t="s">
        <v>673</v>
      </c>
    </row>
    <row r="366" spans="2:63" s="11" customFormat="1" ht="25.9" customHeight="1">
      <c r="B366" s="197"/>
      <c r="C366" s="198"/>
      <c r="D366" s="199" t="s">
        <v>81</v>
      </c>
      <c r="E366" s="200" t="s">
        <v>674</v>
      </c>
      <c r="F366" s="200" t="s">
        <v>675</v>
      </c>
      <c r="G366" s="198"/>
      <c r="H366" s="198"/>
      <c r="I366" s="201"/>
      <c r="J366" s="202">
        <f>BK366</f>
        <v>0</v>
      </c>
      <c r="K366" s="198"/>
      <c r="L366" s="203"/>
      <c r="M366" s="204"/>
      <c r="N366" s="205"/>
      <c r="O366" s="205"/>
      <c r="P366" s="206">
        <f>P367+P389+P396</f>
        <v>0</v>
      </c>
      <c r="Q366" s="205"/>
      <c r="R366" s="206">
        <f>R367+R389+R396</f>
        <v>0.03811481</v>
      </c>
      <c r="S366" s="205"/>
      <c r="T366" s="207">
        <f>T367+T389+T396</f>
        <v>0</v>
      </c>
      <c r="AR366" s="208" t="s">
        <v>91</v>
      </c>
      <c r="AT366" s="209" t="s">
        <v>81</v>
      </c>
      <c r="AU366" s="209" t="s">
        <v>82</v>
      </c>
      <c r="AY366" s="208" t="s">
        <v>157</v>
      </c>
      <c r="BK366" s="210">
        <f>BK367+BK389+BK396</f>
        <v>0</v>
      </c>
    </row>
    <row r="367" spans="2:63" s="11" customFormat="1" ht="22.9" customHeight="1">
      <c r="B367" s="197"/>
      <c r="C367" s="198"/>
      <c r="D367" s="199" t="s">
        <v>81</v>
      </c>
      <c r="E367" s="245" t="s">
        <v>676</v>
      </c>
      <c r="F367" s="245" t="s">
        <v>677</v>
      </c>
      <c r="G367" s="198"/>
      <c r="H367" s="198"/>
      <c r="I367" s="201"/>
      <c r="J367" s="246">
        <f>BK367</f>
        <v>0</v>
      </c>
      <c r="K367" s="198"/>
      <c r="L367" s="203"/>
      <c r="M367" s="204"/>
      <c r="N367" s="205"/>
      <c r="O367" s="205"/>
      <c r="P367" s="206">
        <f>SUM(P368:P388)</f>
        <v>0</v>
      </c>
      <c r="Q367" s="205"/>
      <c r="R367" s="206">
        <f>SUM(R368:R388)</f>
        <v>0.02374881</v>
      </c>
      <c r="S367" s="205"/>
      <c r="T367" s="207">
        <f>SUM(T368:T388)</f>
        <v>0</v>
      </c>
      <c r="AR367" s="208" t="s">
        <v>91</v>
      </c>
      <c r="AT367" s="209" t="s">
        <v>81</v>
      </c>
      <c r="AU367" s="209" t="s">
        <v>89</v>
      </c>
      <c r="AY367" s="208" t="s">
        <v>157</v>
      </c>
      <c r="BK367" s="210">
        <f>SUM(BK368:BK388)</f>
        <v>0</v>
      </c>
    </row>
    <row r="368" spans="2:65" s="1" customFormat="1" ht="16.5" customHeight="1">
      <c r="B368" s="35"/>
      <c r="C368" s="211" t="s">
        <v>678</v>
      </c>
      <c r="D368" s="211" t="s">
        <v>158</v>
      </c>
      <c r="E368" s="212" t="s">
        <v>679</v>
      </c>
      <c r="F368" s="213" t="s">
        <v>680</v>
      </c>
      <c r="G368" s="214" t="s">
        <v>175</v>
      </c>
      <c r="H368" s="215">
        <v>3.534</v>
      </c>
      <c r="I368" s="216"/>
      <c r="J368" s="217">
        <f>ROUND(I368*H368,2)</f>
        <v>0</v>
      </c>
      <c r="K368" s="213" t="s">
        <v>170</v>
      </c>
      <c r="L368" s="37"/>
      <c r="M368" s="218" t="s">
        <v>1</v>
      </c>
      <c r="N368" s="219" t="s">
        <v>47</v>
      </c>
      <c r="O368" s="67"/>
      <c r="P368" s="220">
        <f>O368*H368</f>
        <v>0</v>
      </c>
      <c r="Q368" s="220">
        <v>0</v>
      </c>
      <c r="R368" s="220">
        <f>Q368*H368</f>
        <v>0</v>
      </c>
      <c r="S368" s="220">
        <v>0</v>
      </c>
      <c r="T368" s="221">
        <f>S368*H368</f>
        <v>0</v>
      </c>
      <c r="AR368" s="222" t="s">
        <v>236</v>
      </c>
      <c r="AT368" s="222" t="s">
        <v>158</v>
      </c>
      <c r="AU368" s="222" t="s">
        <v>91</v>
      </c>
      <c r="AY368" s="17" t="s">
        <v>157</v>
      </c>
      <c r="BE368" s="115">
        <f>IF(N368="základní",J368,0)</f>
        <v>0</v>
      </c>
      <c r="BF368" s="115">
        <f>IF(N368="snížená",J368,0)</f>
        <v>0</v>
      </c>
      <c r="BG368" s="115">
        <f>IF(N368="zákl. přenesená",J368,0)</f>
        <v>0</v>
      </c>
      <c r="BH368" s="115">
        <f>IF(N368="sníž. přenesená",J368,0)</f>
        <v>0</v>
      </c>
      <c r="BI368" s="115">
        <f>IF(N368="nulová",J368,0)</f>
        <v>0</v>
      </c>
      <c r="BJ368" s="17" t="s">
        <v>89</v>
      </c>
      <c r="BK368" s="115">
        <f>ROUND(I368*H368,2)</f>
        <v>0</v>
      </c>
      <c r="BL368" s="17" t="s">
        <v>236</v>
      </c>
      <c r="BM368" s="222" t="s">
        <v>681</v>
      </c>
    </row>
    <row r="369" spans="2:51" s="14" customFormat="1" ht="12">
      <c r="B369" s="247"/>
      <c r="C369" s="248"/>
      <c r="D369" s="225" t="s">
        <v>163</v>
      </c>
      <c r="E369" s="249" t="s">
        <v>1</v>
      </c>
      <c r="F369" s="250" t="s">
        <v>682</v>
      </c>
      <c r="G369" s="248"/>
      <c r="H369" s="251">
        <v>3.534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AT369" s="257" t="s">
        <v>163</v>
      </c>
      <c r="AU369" s="257" t="s">
        <v>91</v>
      </c>
      <c r="AV369" s="14" t="s">
        <v>91</v>
      </c>
      <c r="AW369" s="14" t="s">
        <v>35</v>
      </c>
      <c r="AX369" s="14" t="s">
        <v>82</v>
      </c>
      <c r="AY369" s="257" t="s">
        <v>157</v>
      </c>
    </row>
    <row r="370" spans="2:51" s="13" customFormat="1" ht="12">
      <c r="B370" s="234"/>
      <c r="C370" s="235"/>
      <c r="D370" s="225" t="s">
        <v>163</v>
      </c>
      <c r="E370" s="236" t="s">
        <v>1</v>
      </c>
      <c r="F370" s="237" t="s">
        <v>165</v>
      </c>
      <c r="G370" s="235"/>
      <c r="H370" s="238">
        <v>3.534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AT370" s="244" t="s">
        <v>163</v>
      </c>
      <c r="AU370" s="244" t="s">
        <v>91</v>
      </c>
      <c r="AV370" s="13" t="s">
        <v>161</v>
      </c>
      <c r="AW370" s="13" t="s">
        <v>35</v>
      </c>
      <c r="AX370" s="13" t="s">
        <v>89</v>
      </c>
      <c r="AY370" s="244" t="s">
        <v>157</v>
      </c>
    </row>
    <row r="371" spans="2:65" s="1" customFormat="1" ht="16.5" customHeight="1">
      <c r="B371" s="35"/>
      <c r="C371" s="211" t="s">
        <v>683</v>
      </c>
      <c r="D371" s="211" t="s">
        <v>158</v>
      </c>
      <c r="E371" s="212" t="s">
        <v>684</v>
      </c>
      <c r="F371" s="213" t="s">
        <v>685</v>
      </c>
      <c r="G371" s="214" t="s">
        <v>175</v>
      </c>
      <c r="H371" s="215">
        <v>5.592</v>
      </c>
      <c r="I371" s="216"/>
      <c r="J371" s="217">
        <f>ROUND(I371*H371,2)</f>
        <v>0</v>
      </c>
      <c r="K371" s="213" t="s">
        <v>170</v>
      </c>
      <c r="L371" s="37"/>
      <c r="M371" s="218" t="s">
        <v>1</v>
      </c>
      <c r="N371" s="219" t="s">
        <v>47</v>
      </c>
      <c r="O371" s="67"/>
      <c r="P371" s="220">
        <f>O371*H371</f>
        <v>0</v>
      </c>
      <c r="Q371" s="220">
        <v>0</v>
      </c>
      <c r="R371" s="220">
        <f>Q371*H371</f>
        <v>0</v>
      </c>
      <c r="S371" s="220">
        <v>0</v>
      </c>
      <c r="T371" s="221">
        <f>S371*H371</f>
        <v>0</v>
      </c>
      <c r="AR371" s="222" t="s">
        <v>236</v>
      </c>
      <c r="AT371" s="222" t="s">
        <v>158</v>
      </c>
      <c r="AU371" s="222" t="s">
        <v>91</v>
      </c>
      <c r="AY371" s="17" t="s">
        <v>157</v>
      </c>
      <c r="BE371" s="115">
        <f>IF(N371="základní",J371,0)</f>
        <v>0</v>
      </c>
      <c r="BF371" s="115">
        <f>IF(N371="snížená",J371,0)</f>
        <v>0</v>
      </c>
      <c r="BG371" s="115">
        <f>IF(N371="zákl. přenesená",J371,0)</f>
        <v>0</v>
      </c>
      <c r="BH371" s="115">
        <f>IF(N371="sníž. přenesená",J371,0)</f>
        <v>0</v>
      </c>
      <c r="BI371" s="115">
        <f>IF(N371="nulová",J371,0)</f>
        <v>0</v>
      </c>
      <c r="BJ371" s="17" t="s">
        <v>89</v>
      </c>
      <c r="BK371" s="115">
        <f>ROUND(I371*H371,2)</f>
        <v>0</v>
      </c>
      <c r="BL371" s="17" t="s">
        <v>236</v>
      </c>
      <c r="BM371" s="222" t="s">
        <v>686</v>
      </c>
    </row>
    <row r="372" spans="2:51" s="14" customFormat="1" ht="12">
      <c r="B372" s="247"/>
      <c r="C372" s="248"/>
      <c r="D372" s="225" t="s">
        <v>163</v>
      </c>
      <c r="E372" s="249" t="s">
        <v>1</v>
      </c>
      <c r="F372" s="250" t="s">
        <v>687</v>
      </c>
      <c r="G372" s="248"/>
      <c r="H372" s="251">
        <v>5.592</v>
      </c>
      <c r="I372" s="252"/>
      <c r="J372" s="248"/>
      <c r="K372" s="248"/>
      <c r="L372" s="253"/>
      <c r="M372" s="254"/>
      <c r="N372" s="255"/>
      <c r="O372" s="255"/>
      <c r="P372" s="255"/>
      <c r="Q372" s="255"/>
      <c r="R372" s="255"/>
      <c r="S372" s="255"/>
      <c r="T372" s="256"/>
      <c r="AT372" s="257" t="s">
        <v>163</v>
      </c>
      <c r="AU372" s="257" t="s">
        <v>91</v>
      </c>
      <c r="AV372" s="14" t="s">
        <v>91</v>
      </c>
      <c r="AW372" s="14" t="s">
        <v>35</v>
      </c>
      <c r="AX372" s="14" t="s">
        <v>82</v>
      </c>
      <c r="AY372" s="257" t="s">
        <v>157</v>
      </c>
    </row>
    <row r="373" spans="2:51" s="13" customFormat="1" ht="12">
      <c r="B373" s="234"/>
      <c r="C373" s="235"/>
      <c r="D373" s="225" t="s">
        <v>163</v>
      </c>
      <c r="E373" s="236" t="s">
        <v>1</v>
      </c>
      <c r="F373" s="237" t="s">
        <v>165</v>
      </c>
      <c r="G373" s="235"/>
      <c r="H373" s="238">
        <v>5.592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AT373" s="244" t="s">
        <v>163</v>
      </c>
      <c r="AU373" s="244" t="s">
        <v>91</v>
      </c>
      <c r="AV373" s="13" t="s">
        <v>161</v>
      </c>
      <c r="AW373" s="13" t="s">
        <v>35</v>
      </c>
      <c r="AX373" s="13" t="s">
        <v>89</v>
      </c>
      <c r="AY373" s="244" t="s">
        <v>157</v>
      </c>
    </row>
    <row r="374" spans="2:65" s="1" customFormat="1" ht="16.5" customHeight="1">
      <c r="B374" s="35"/>
      <c r="C374" s="258" t="s">
        <v>688</v>
      </c>
      <c r="D374" s="258" t="s">
        <v>354</v>
      </c>
      <c r="E374" s="259" t="s">
        <v>689</v>
      </c>
      <c r="F374" s="260" t="s">
        <v>690</v>
      </c>
      <c r="G374" s="261" t="s">
        <v>336</v>
      </c>
      <c r="H374" s="262">
        <v>0.01</v>
      </c>
      <c r="I374" s="263"/>
      <c r="J374" s="264">
        <f>ROUND(I374*H374,2)</f>
        <v>0</v>
      </c>
      <c r="K374" s="260" t="s">
        <v>170</v>
      </c>
      <c r="L374" s="265"/>
      <c r="M374" s="266" t="s">
        <v>1</v>
      </c>
      <c r="N374" s="267" t="s">
        <v>47</v>
      </c>
      <c r="O374" s="67"/>
      <c r="P374" s="220">
        <f>O374*H374</f>
        <v>0</v>
      </c>
      <c r="Q374" s="220">
        <v>1</v>
      </c>
      <c r="R374" s="220">
        <f>Q374*H374</f>
        <v>0.01</v>
      </c>
      <c r="S374" s="220">
        <v>0</v>
      </c>
      <c r="T374" s="221">
        <f>S374*H374</f>
        <v>0</v>
      </c>
      <c r="AR374" s="222" t="s">
        <v>307</v>
      </c>
      <c r="AT374" s="222" t="s">
        <v>354</v>
      </c>
      <c r="AU374" s="222" t="s">
        <v>91</v>
      </c>
      <c r="AY374" s="17" t="s">
        <v>157</v>
      </c>
      <c r="BE374" s="115">
        <f>IF(N374="základní",J374,0)</f>
        <v>0</v>
      </c>
      <c r="BF374" s="115">
        <f>IF(N374="snížená",J374,0)</f>
        <v>0</v>
      </c>
      <c r="BG374" s="115">
        <f>IF(N374="zákl. přenesená",J374,0)</f>
        <v>0</v>
      </c>
      <c r="BH374" s="115">
        <f>IF(N374="sníž. přenesená",J374,0)</f>
        <v>0</v>
      </c>
      <c r="BI374" s="115">
        <f>IF(N374="nulová",J374,0)</f>
        <v>0</v>
      </c>
      <c r="BJ374" s="17" t="s">
        <v>89</v>
      </c>
      <c r="BK374" s="115">
        <f>ROUND(I374*H374,2)</f>
        <v>0</v>
      </c>
      <c r="BL374" s="17" t="s">
        <v>236</v>
      </c>
      <c r="BM374" s="222" t="s">
        <v>691</v>
      </c>
    </row>
    <row r="375" spans="2:51" s="14" customFormat="1" ht="12">
      <c r="B375" s="247"/>
      <c r="C375" s="248"/>
      <c r="D375" s="225" t="s">
        <v>163</v>
      </c>
      <c r="E375" s="249" t="s">
        <v>1</v>
      </c>
      <c r="F375" s="250" t="s">
        <v>692</v>
      </c>
      <c r="G375" s="248"/>
      <c r="H375" s="251">
        <v>0.004</v>
      </c>
      <c r="I375" s="252"/>
      <c r="J375" s="248"/>
      <c r="K375" s="248"/>
      <c r="L375" s="253"/>
      <c r="M375" s="254"/>
      <c r="N375" s="255"/>
      <c r="O375" s="255"/>
      <c r="P375" s="255"/>
      <c r="Q375" s="255"/>
      <c r="R375" s="255"/>
      <c r="S375" s="255"/>
      <c r="T375" s="256"/>
      <c r="AT375" s="257" t="s">
        <v>163</v>
      </c>
      <c r="AU375" s="257" t="s">
        <v>91</v>
      </c>
      <c r="AV375" s="14" t="s">
        <v>91</v>
      </c>
      <c r="AW375" s="14" t="s">
        <v>35</v>
      </c>
      <c r="AX375" s="14" t="s">
        <v>82</v>
      </c>
      <c r="AY375" s="257" t="s">
        <v>157</v>
      </c>
    </row>
    <row r="376" spans="2:51" s="14" customFormat="1" ht="12">
      <c r="B376" s="247"/>
      <c r="C376" s="248"/>
      <c r="D376" s="225" t="s">
        <v>163</v>
      </c>
      <c r="E376" s="249" t="s">
        <v>1</v>
      </c>
      <c r="F376" s="250" t="s">
        <v>693</v>
      </c>
      <c r="G376" s="248"/>
      <c r="H376" s="251">
        <v>0.006</v>
      </c>
      <c r="I376" s="252"/>
      <c r="J376" s="248"/>
      <c r="K376" s="248"/>
      <c r="L376" s="253"/>
      <c r="M376" s="254"/>
      <c r="N376" s="255"/>
      <c r="O376" s="255"/>
      <c r="P376" s="255"/>
      <c r="Q376" s="255"/>
      <c r="R376" s="255"/>
      <c r="S376" s="255"/>
      <c r="T376" s="256"/>
      <c r="AT376" s="257" t="s">
        <v>163</v>
      </c>
      <c r="AU376" s="257" t="s">
        <v>91</v>
      </c>
      <c r="AV376" s="14" t="s">
        <v>91</v>
      </c>
      <c r="AW376" s="14" t="s">
        <v>35</v>
      </c>
      <c r="AX376" s="14" t="s">
        <v>82</v>
      </c>
      <c r="AY376" s="257" t="s">
        <v>157</v>
      </c>
    </row>
    <row r="377" spans="2:51" s="13" customFormat="1" ht="12">
      <c r="B377" s="234"/>
      <c r="C377" s="235"/>
      <c r="D377" s="225" t="s">
        <v>163</v>
      </c>
      <c r="E377" s="236" t="s">
        <v>1</v>
      </c>
      <c r="F377" s="237" t="s">
        <v>165</v>
      </c>
      <c r="G377" s="235"/>
      <c r="H377" s="238">
        <v>0.01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AT377" s="244" t="s">
        <v>163</v>
      </c>
      <c r="AU377" s="244" t="s">
        <v>91</v>
      </c>
      <c r="AV377" s="13" t="s">
        <v>161</v>
      </c>
      <c r="AW377" s="13" t="s">
        <v>35</v>
      </c>
      <c r="AX377" s="13" t="s">
        <v>89</v>
      </c>
      <c r="AY377" s="244" t="s">
        <v>157</v>
      </c>
    </row>
    <row r="378" spans="2:65" s="1" customFormat="1" ht="16.5" customHeight="1">
      <c r="B378" s="35"/>
      <c r="C378" s="211" t="s">
        <v>694</v>
      </c>
      <c r="D378" s="211" t="s">
        <v>158</v>
      </c>
      <c r="E378" s="212" t="s">
        <v>695</v>
      </c>
      <c r="F378" s="213" t="s">
        <v>696</v>
      </c>
      <c r="G378" s="214" t="s">
        <v>175</v>
      </c>
      <c r="H378" s="215">
        <v>1.767</v>
      </c>
      <c r="I378" s="216"/>
      <c r="J378" s="217">
        <f>ROUND(I378*H378,2)</f>
        <v>0</v>
      </c>
      <c r="K378" s="213" t="s">
        <v>170</v>
      </c>
      <c r="L378" s="37"/>
      <c r="M378" s="218" t="s">
        <v>1</v>
      </c>
      <c r="N378" s="219" t="s">
        <v>47</v>
      </c>
      <c r="O378" s="67"/>
      <c r="P378" s="220">
        <f>O378*H378</f>
        <v>0</v>
      </c>
      <c r="Q378" s="220">
        <v>0.00077</v>
      </c>
      <c r="R378" s="220">
        <f>Q378*H378</f>
        <v>0.0013605899999999998</v>
      </c>
      <c r="S378" s="220">
        <v>0</v>
      </c>
      <c r="T378" s="221">
        <f>S378*H378</f>
        <v>0</v>
      </c>
      <c r="AR378" s="222" t="s">
        <v>236</v>
      </c>
      <c r="AT378" s="222" t="s">
        <v>158</v>
      </c>
      <c r="AU378" s="222" t="s">
        <v>91</v>
      </c>
      <c r="AY378" s="17" t="s">
        <v>157</v>
      </c>
      <c r="BE378" s="115">
        <f>IF(N378="základní",J378,0)</f>
        <v>0</v>
      </c>
      <c r="BF378" s="115">
        <f>IF(N378="snížená",J378,0)</f>
        <v>0</v>
      </c>
      <c r="BG378" s="115">
        <f>IF(N378="zákl. přenesená",J378,0)</f>
        <v>0</v>
      </c>
      <c r="BH378" s="115">
        <f>IF(N378="sníž. přenesená",J378,0)</f>
        <v>0</v>
      </c>
      <c r="BI378" s="115">
        <f>IF(N378="nulová",J378,0)</f>
        <v>0</v>
      </c>
      <c r="BJ378" s="17" t="s">
        <v>89</v>
      </c>
      <c r="BK378" s="115">
        <f>ROUND(I378*H378,2)</f>
        <v>0</v>
      </c>
      <c r="BL378" s="17" t="s">
        <v>236</v>
      </c>
      <c r="BM378" s="222" t="s">
        <v>697</v>
      </c>
    </row>
    <row r="379" spans="2:51" s="14" customFormat="1" ht="12">
      <c r="B379" s="247"/>
      <c r="C379" s="248"/>
      <c r="D379" s="225" t="s">
        <v>163</v>
      </c>
      <c r="E379" s="249" t="s">
        <v>1</v>
      </c>
      <c r="F379" s="250" t="s">
        <v>698</v>
      </c>
      <c r="G379" s="248"/>
      <c r="H379" s="251">
        <v>1.767</v>
      </c>
      <c r="I379" s="252"/>
      <c r="J379" s="248"/>
      <c r="K379" s="248"/>
      <c r="L379" s="253"/>
      <c r="M379" s="254"/>
      <c r="N379" s="255"/>
      <c r="O379" s="255"/>
      <c r="P379" s="255"/>
      <c r="Q379" s="255"/>
      <c r="R379" s="255"/>
      <c r="S379" s="255"/>
      <c r="T379" s="256"/>
      <c r="AT379" s="257" t="s">
        <v>163</v>
      </c>
      <c r="AU379" s="257" t="s">
        <v>91</v>
      </c>
      <c r="AV379" s="14" t="s">
        <v>91</v>
      </c>
      <c r="AW379" s="14" t="s">
        <v>35</v>
      </c>
      <c r="AX379" s="14" t="s">
        <v>82</v>
      </c>
      <c r="AY379" s="257" t="s">
        <v>157</v>
      </c>
    </row>
    <row r="380" spans="2:51" s="13" customFormat="1" ht="12">
      <c r="B380" s="234"/>
      <c r="C380" s="235"/>
      <c r="D380" s="225" t="s">
        <v>163</v>
      </c>
      <c r="E380" s="236" t="s">
        <v>1</v>
      </c>
      <c r="F380" s="237" t="s">
        <v>165</v>
      </c>
      <c r="G380" s="235"/>
      <c r="H380" s="238">
        <v>1.767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AT380" s="244" t="s">
        <v>163</v>
      </c>
      <c r="AU380" s="244" t="s">
        <v>91</v>
      </c>
      <c r="AV380" s="13" t="s">
        <v>161</v>
      </c>
      <c r="AW380" s="13" t="s">
        <v>35</v>
      </c>
      <c r="AX380" s="13" t="s">
        <v>89</v>
      </c>
      <c r="AY380" s="244" t="s">
        <v>157</v>
      </c>
    </row>
    <row r="381" spans="2:65" s="1" customFormat="1" ht="16.5" customHeight="1">
      <c r="B381" s="35"/>
      <c r="C381" s="211" t="s">
        <v>699</v>
      </c>
      <c r="D381" s="211" t="s">
        <v>158</v>
      </c>
      <c r="E381" s="212" t="s">
        <v>700</v>
      </c>
      <c r="F381" s="213" t="s">
        <v>701</v>
      </c>
      <c r="G381" s="214" t="s">
        <v>175</v>
      </c>
      <c r="H381" s="215">
        <v>2.796</v>
      </c>
      <c r="I381" s="216"/>
      <c r="J381" s="217">
        <f>ROUND(I381*H381,2)</f>
        <v>0</v>
      </c>
      <c r="K381" s="213" t="s">
        <v>170</v>
      </c>
      <c r="L381" s="37"/>
      <c r="M381" s="218" t="s">
        <v>1</v>
      </c>
      <c r="N381" s="219" t="s">
        <v>47</v>
      </c>
      <c r="O381" s="67"/>
      <c r="P381" s="220">
        <f>O381*H381</f>
        <v>0</v>
      </c>
      <c r="Q381" s="220">
        <v>0.00077</v>
      </c>
      <c r="R381" s="220">
        <f>Q381*H381</f>
        <v>0.0021529199999999996</v>
      </c>
      <c r="S381" s="220">
        <v>0</v>
      </c>
      <c r="T381" s="221">
        <f>S381*H381</f>
        <v>0</v>
      </c>
      <c r="AR381" s="222" t="s">
        <v>236</v>
      </c>
      <c r="AT381" s="222" t="s">
        <v>158</v>
      </c>
      <c r="AU381" s="222" t="s">
        <v>91</v>
      </c>
      <c r="AY381" s="17" t="s">
        <v>157</v>
      </c>
      <c r="BE381" s="115">
        <f>IF(N381="základní",J381,0)</f>
        <v>0</v>
      </c>
      <c r="BF381" s="115">
        <f>IF(N381="snížená",J381,0)</f>
        <v>0</v>
      </c>
      <c r="BG381" s="115">
        <f>IF(N381="zákl. přenesená",J381,0)</f>
        <v>0</v>
      </c>
      <c r="BH381" s="115">
        <f>IF(N381="sníž. přenesená",J381,0)</f>
        <v>0</v>
      </c>
      <c r="BI381" s="115">
        <f>IF(N381="nulová",J381,0)</f>
        <v>0</v>
      </c>
      <c r="BJ381" s="17" t="s">
        <v>89</v>
      </c>
      <c r="BK381" s="115">
        <f>ROUND(I381*H381,2)</f>
        <v>0</v>
      </c>
      <c r="BL381" s="17" t="s">
        <v>236</v>
      </c>
      <c r="BM381" s="222" t="s">
        <v>702</v>
      </c>
    </row>
    <row r="382" spans="2:51" s="14" customFormat="1" ht="12">
      <c r="B382" s="247"/>
      <c r="C382" s="248"/>
      <c r="D382" s="225" t="s">
        <v>163</v>
      </c>
      <c r="E382" s="249" t="s">
        <v>1</v>
      </c>
      <c r="F382" s="250" t="s">
        <v>703</v>
      </c>
      <c r="G382" s="248"/>
      <c r="H382" s="251">
        <v>2.796</v>
      </c>
      <c r="I382" s="252"/>
      <c r="J382" s="248"/>
      <c r="K382" s="248"/>
      <c r="L382" s="253"/>
      <c r="M382" s="254"/>
      <c r="N382" s="255"/>
      <c r="O382" s="255"/>
      <c r="P382" s="255"/>
      <c r="Q382" s="255"/>
      <c r="R382" s="255"/>
      <c r="S382" s="255"/>
      <c r="T382" s="256"/>
      <c r="AT382" s="257" t="s">
        <v>163</v>
      </c>
      <c r="AU382" s="257" t="s">
        <v>91</v>
      </c>
      <c r="AV382" s="14" t="s">
        <v>91</v>
      </c>
      <c r="AW382" s="14" t="s">
        <v>35</v>
      </c>
      <c r="AX382" s="14" t="s">
        <v>82</v>
      </c>
      <c r="AY382" s="257" t="s">
        <v>157</v>
      </c>
    </row>
    <row r="383" spans="2:51" s="13" customFormat="1" ht="12">
      <c r="B383" s="234"/>
      <c r="C383" s="235"/>
      <c r="D383" s="225" t="s">
        <v>163</v>
      </c>
      <c r="E383" s="236" t="s">
        <v>1</v>
      </c>
      <c r="F383" s="237" t="s">
        <v>165</v>
      </c>
      <c r="G383" s="235"/>
      <c r="H383" s="238">
        <v>2.796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AT383" s="244" t="s">
        <v>163</v>
      </c>
      <c r="AU383" s="244" t="s">
        <v>91</v>
      </c>
      <c r="AV383" s="13" t="s">
        <v>161</v>
      </c>
      <c r="AW383" s="13" t="s">
        <v>35</v>
      </c>
      <c r="AX383" s="13" t="s">
        <v>89</v>
      </c>
      <c r="AY383" s="244" t="s">
        <v>157</v>
      </c>
    </row>
    <row r="384" spans="2:65" s="1" customFormat="1" ht="16.5" customHeight="1">
      <c r="B384" s="35"/>
      <c r="C384" s="258" t="s">
        <v>704</v>
      </c>
      <c r="D384" s="258" t="s">
        <v>354</v>
      </c>
      <c r="E384" s="259" t="s">
        <v>705</v>
      </c>
      <c r="F384" s="260" t="s">
        <v>706</v>
      </c>
      <c r="G384" s="261" t="s">
        <v>175</v>
      </c>
      <c r="H384" s="262">
        <v>5.387</v>
      </c>
      <c r="I384" s="263"/>
      <c r="J384" s="264">
        <f>ROUND(I384*H384,2)</f>
        <v>0</v>
      </c>
      <c r="K384" s="260" t="s">
        <v>170</v>
      </c>
      <c r="L384" s="265"/>
      <c r="M384" s="266" t="s">
        <v>1</v>
      </c>
      <c r="N384" s="267" t="s">
        <v>47</v>
      </c>
      <c r="O384" s="67"/>
      <c r="P384" s="220">
        <f>O384*H384</f>
        <v>0</v>
      </c>
      <c r="Q384" s="220">
        <v>0.0019</v>
      </c>
      <c r="R384" s="220">
        <f>Q384*H384</f>
        <v>0.0102353</v>
      </c>
      <c r="S384" s="220">
        <v>0</v>
      </c>
      <c r="T384" s="221">
        <f>S384*H384</f>
        <v>0</v>
      </c>
      <c r="AR384" s="222" t="s">
        <v>307</v>
      </c>
      <c r="AT384" s="222" t="s">
        <v>354</v>
      </c>
      <c r="AU384" s="222" t="s">
        <v>91</v>
      </c>
      <c r="AY384" s="17" t="s">
        <v>157</v>
      </c>
      <c r="BE384" s="115">
        <f>IF(N384="základní",J384,0)</f>
        <v>0</v>
      </c>
      <c r="BF384" s="115">
        <f>IF(N384="snížená",J384,0)</f>
        <v>0</v>
      </c>
      <c r="BG384" s="115">
        <f>IF(N384="zákl. přenesená",J384,0)</f>
        <v>0</v>
      </c>
      <c r="BH384" s="115">
        <f>IF(N384="sníž. přenesená",J384,0)</f>
        <v>0</v>
      </c>
      <c r="BI384" s="115">
        <f>IF(N384="nulová",J384,0)</f>
        <v>0</v>
      </c>
      <c r="BJ384" s="17" t="s">
        <v>89</v>
      </c>
      <c r="BK384" s="115">
        <f>ROUND(I384*H384,2)</f>
        <v>0</v>
      </c>
      <c r="BL384" s="17" t="s">
        <v>236</v>
      </c>
      <c r="BM384" s="222" t="s">
        <v>707</v>
      </c>
    </row>
    <row r="385" spans="2:51" s="14" customFormat="1" ht="12">
      <c r="B385" s="247"/>
      <c r="C385" s="248"/>
      <c r="D385" s="225" t="s">
        <v>163</v>
      </c>
      <c r="E385" s="249" t="s">
        <v>1</v>
      </c>
      <c r="F385" s="250" t="s">
        <v>708</v>
      </c>
      <c r="G385" s="248"/>
      <c r="H385" s="251">
        <v>2.032</v>
      </c>
      <c r="I385" s="252"/>
      <c r="J385" s="248"/>
      <c r="K385" s="248"/>
      <c r="L385" s="253"/>
      <c r="M385" s="254"/>
      <c r="N385" s="255"/>
      <c r="O385" s="255"/>
      <c r="P385" s="255"/>
      <c r="Q385" s="255"/>
      <c r="R385" s="255"/>
      <c r="S385" s="255"/>
      <c r="T385" s="256"/>
      <c r="AT385" s="257" t="s">
        <v>163</v>
      </c>
      <c r="AU385" s="257" t="s">
        <v>91</v>
      </c>
      <c r="AV385" s="14" t="s">
        <v>91</v>
      </c>
      <c r="AW385" s="14" t="s">
        <v>35</v>
      </c>
      <c r="AX385" s="14" t="s">
        <v>82</v>
      </c>
      <c r="AY385" s="257" t="s">
        <v>157</v>
      </c>
    </row>
    <row r="386" spans="2:51" s="14" customFormat="1" ht="12">
      <c r="B386" s="247"/>
      <c r="C386" s="248"/>
      <c r="D386" s="225" t="s">
        <v>163</v>
      </c>
      <c r="E386" s="249" t="s">
        <v>1</v>
      </c>
      <c r="F386" s="250" t="s">
        <v>709</v>
      </c>
      <c r="G386" s="248"/>
      <c r="H386" s="251">
        <v>3.355</v>
      </c>
      <c r="I386" s="252"/>
      <c r="J386" s="248"/>
      <c r="K386" s="248"/>
      <c r="L386" s="253"/>
      <c r="M386" s="254"/>
      <c r="N386" s="255"/>
      <c r="O386" s="255"/>
      <c r="P386" s="255"/>
      <c r="Q386" s="255"/>
      <c r="R386" s="255"/>
      <c r="S386" s="255"/>
      <c r="T386" s="256"/>
      <c r="AT386" s="257" t="s">
        <v>163</v>
      </c>
      <c r="AU386" s="257" t="s">
        <v>91</v>
      </c>
      <c r="AV386" s="14" t="s">
        <v>91</v>
      </c>
      <c r="AW386" s="14" t="s">
        <v>35</v>
      </c>
      <c r="AX386" s="14" t="s">
        <v>82</v>
      </c>
      <c r="AY386" s="257" t="s">
        <v>157</v>
      </c>
    </row>
    <row r="387" spans="2:51" s="13" customFormat="1" ht="12">
      <c r="B387" s="234"/>
      <c r="C387" s="235"/>
      <c r="D387" s="225" t="s">
        <v>163</v>
      </c>
      <c r="E387" s="236" t="s">
        <v>1</v>
      </c>
      <c r="F387" s="237" t="s">
        <v>165</v>
      </c>
      <c r="G387" s="235"/>
      <c r="H387" s="238">
        <v>5.387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AT387" s="244" t="s">
        <v>163</v>
      </c>
      <c r="AU387" s="244" t="s">
        <v>91</v>
      </c>
      <c r="AV387" s="13" t="s">
        <v>161</v>
      </c>
      <c r="AW387" s="13" t="s">
        <v>35</v>
      </c>
      <c r="AX387" s="13" t="s">
        <v>89</v>
      </c>
      <c r="AY387" s="244" t="s">
        <v>157</v>
      </c>
    </row>
    <row r="388" spans="2:65" s="1" customFormat="1" ht="16.5" customHeight="1">
      <c r="B388" s="35"/>
      <c r="C388" s="211" t="s">
        <v>710</v>
      </c>
      <c r="D388" s="211" t="s">
        <v>158</v>
      </c>
      <c r="E388" s="212" t="s">
        <v>711</v>
      </c>
      <c r="F388" s="213" t="s">
        <v>712</v>
      </c>
      <c r="G388" s="214" t="s">
        <v>713</v>
      </c>
      <c r="H388" s="285">
        <f>SUM(J368:J384)/100</f>
        <v>0</v>
      </c>
      <c r="I388" s="216"/>
      <c r="J388" s="217">
        <f>ROUND(I388*H388,2)</f>
        <v>0</v>
      </c>
      <c r="K388" s="213" t="s">
        <v>170</v>
      </c>
      <c r="L388" s="37"/>
      <c r="M388" s="218" t="s">
        <v>1</v>
      </c>
      <c r="N388" s="219" t="s">
        <v>47</v>
      </c>
      <c r="O388" s="67"/>
      <c r="P388" s="220">
        <f>O388*H388</f>
        <v>0</v>
      </c>
      <c r="Q388" s="220">
        <v>0</v>
      </c>
      <c r="R388" s="220">
        <f>Q388*H388</f>
        <v>0</v>
      </c>
      <c r="S388" s="220">
        <v>0</v>
      </c>
      <c r="T388" s="221">
        <f>S388*H388</f>
        <v>0</v>
      </c>
      <c r="AR388" s="222" t="s">
        <v>236</v>
      </c>
      <c r="AT388" s="222" t="s">
        <v>158</v>
      </c>
      <c r="AU388" s="222" t="s">
        <v>91</v>
      </c>
      <c r="AY388" s="17" t="s">
        <v>157</v>
      </c>
      <c r="BE388" s="115">
        <f>IF(N388="základní",J388,0)</f>
        <v>0</v>
      </c>
      <c r="BF388" s="115">
        <f>IF(N388="snížená",J388,0)</f>
        <v>0</v>
      </c>
      <c r="BG388" s="115">
        <f>IF(N388="zákl. přenesená",J388,0)</f>
        <v>0</v>
      </c>
      <c r="BH388" s="115">
        <f>IF(N388="sníž. přenesená",J388,0)</f>
        <v>0</v>
      </c>
      <c r="BI388" s="115">
        <f>IF(N388="nulová",J388,0)</f>
        <v>0</v>
      </c>
      <c r="BJ388" s="17" t="s">
        <v>89</v>
      </c>
      <c r="BK388" s="115">
        <f>ROUND(I388*H388,2)</f>
        <v>0</v>
      </c>
      <c r="BL388" s="17" t="s">
        <v>236</v>
      </c>
      <c r="BM388" s="222" t="s">
        <v>714</v>
      </c>
    </row>
    <row r="389" spans="2:63" s="11" customFormat="1" ht="22.9" customHeight="1">
      <c r="B389" s="197"/>
      <c r="C389" s="198"/>
      <c r="D389" s="199" t="s">
        <v>81</v>
      </c>
      <c r="E389" s="245" t="s">
        <v>715</v>
      </c>
      <c r="F389" s="245" t="s">
        <v>716</v>
      </c>
      <c r="G389" s="198"/>
      <c r="H389" s="198"/>
      <c r="I389" s="201"/>
      <c r="J389" s="246">
        <f>BK389</f>
        <v>0</v>
      </c>
      <c r="K389" s="198"/>
      <c r="L389" s="203"/>
      <c r="M389" s="204"/>
      <c r="N389" s="205"/>
      <c r="O389" s="205"/>
      <c r="P389" s="206">
        <f>SUM(P390:P395)</f>
        <v>0</v>
      </c>
      <c r="Q389" s="205"/>
      <c r="R389" s="206">
        <f>SUM(R390:R395)</f>
        <v>0.014206</v>
      </c>
      <c r="S389" s="205"/>
      <c r="T389" s="207">
        <f>SUM(T390:T395)</f>
        <v>0</v>
      </c>
      <c r="AR389" s="208" t="s">
        <v>91</v>
      </c>
      <c r="AT389" s="209" t="s">
        <v>81</v>
      </c>
      <c r="AU389" s="209" t="s">
        <v>89</v>
      </c>
      <c r="AY389" s="208" t="s">
        <v>157</v>
      </c>
      <c r="BK389" s="210">
        <f>SUM(BK390:BK395)</f>
        <v>0</v>
      </c>
    </row>
    <row r="390" spans="2:65" s="1" customFormat="1" ht="16.5" customHeight="1">
      <c r="B390" s="35"/>
      <c r="C390" s="211" t="s">
        <v>717</v>
      </c>
      <c r="D390" s="211" t="s">
        <v>158</v>
      </c>
      <c r="E390" s="212" t="s">
        <v>718</v>
      </c>
      <c r="F390" s="213" t="s">
        <v>719</v>
      </c>
      <c r="G390" s="214" t="s">
        <v>175</v>
      </c>
      <c r="H390" s="215">
        <v>1.767</v>
      </c>
      <c r="I390" s="216"/>
      <c r="J390" s="217">
        <f>ROUND(I390*H390,2)</f>
        <v>0</v>
      </c>
      <c r="K390" s="213" t="s">
        <v>170</v>
      </c>
      <c r="L390" s="37"/>
      <c r="M390" s="218" t="s">
        <v>1</v>
      </c>
      <c r="N390" s="219" t="s">
        <v>47</v>
      </c>
      <c r="O390" s="67"/>
      <c r="P390" s="220">
        <f>O390*H390</f>
        <v>0</v>
      </c>
      <c r="Q390" s="220">
        <v>0.006</v>
      </c>
      <c r="R390" s="220">
        <f>Q390*H390</f>
        <v>0.010602</v>
      </c>
      <c r="S390" s="220">
        <v>0</v>
      </c>
      <c r="T390" s="221">
        <f>S390*H390</f>
        <v>0</v>
      </c>
      <c r="AR390" s="222" t="s">
        <v>236</v>
      </c>
      <c r="AT390" s="222" t="s">
        <v>158</v>
      </c>
      <c r="AU390" s="222" t="s">
        <v>91</v>
      </c>
      <c r="AY390" s="17" t="s">
        <v>157</v>
      </c>
      <c r="BE390" s="115">
        <f>IF(N390="základní",J390,0)</f>
        <v>0</v>
      </c>
      <c r="BF390" s="115">
        <f>IF(N390="snížená",J390,0)</f>
        <v>0</v>
      </c>
      <c r="BG390" s="115">
        <f>IF(N390="zákl. přenesená",J390,0)</f>
        <v>0</v>
      </c>
      <c r="BH390" s="115">
        <f>IF(N390="sníž. přenesená",J390,0)</f>
        <v>0</v>
      </c>
      <c r="BI390" s="115">
        <f>IF(N390="nulová",J390,0)</f>
        <v>0</v>
      </c>
      <c r="BJ390" s="17" t="s">
        <v>89</v>
      </c>
      <c r="BK390" s="115">
        <f>ROUND(I390*H390,2)</f>
        <v>0</v>
      </c>
      <c r="BL390" s="17" t="s">
        <v>236</v>
      </c>
      <c r="BM390" s="222" t="s">
        <v>720</v>
      </c>
    </row>
    <row r="391" spans="2:51" s="14" customFormat="1" ht="12">
      <c r="B391" s="247"/>
      <c r="C391" s="248"/>
      <c r="D391" s="225" t="s">
        <v>163</v>
      </c>
      <c r="E391" s="249" t="s">
        <v>1</v>
      </c>
      <c r="F391" s="250" t="s">
        <v>698</v>
      </c>
      <c r="G391" s="248"/>
      <c r="H391" s="251">
        <v>1.767</v>
      </c>
      <c r="I391" s="252"/>
      <c r="J391" s="248"/>
      <c r="K391" s="248"/>
      <c r="L391" s="253"/>
      <c r="M391" s="254"/>
      <c r="N391" s="255"/>
      <c r="O391" s="255"/>
      <c r="P391" s="255"/>
      <c r="Q391" s="255"/>
      <c r="R391" s="255"/>
      <c r="S391" s="255"/>
      <c r="T391" s="256"/>
      <c r="AT391" s="257" t="s">
        <v>163</v>
      </c>
      <c r="AU391" s="257" t="s">
        <v>91</v>
      </c>
      <c r="AV391" s="14" t="s">
        <v>91</v>
      </c>
      <c r="AW391" s="14" t="s">
        <v>35</v>
      </c>
      <c r="AX391" s="14" t="s">
        <v>82</v>
      </c>
      <c r="AY391" s="257" t="s">
        <v>157</v>
      </c>
    </row>
    <row r="392" spans="2:51" s="13" customFormat="1" ht="12">
      <c r="B392" s="234"/>
      <c r="C392" s="235"/>
      <c r="D392" s="225" t="s">
        <v>163</v>
      </c>
      <c r="E392" s="236" t="s">
        <v>1</v>
      </c>
      <c r="F392" s="237" t="s">
        <v>165</v>
      </c>
      <c r="G392" s="235"/>
      <c r="H392" s="238">
        <v>1.767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AT392" s="244" t="s">
        <v>163</v>
      </c>
      <c r="AU392" s="244" t="s">
        <v>91</v>
      </c>
      <c r="AV392" s="13" t="s">
        <v>161</v>
      </c>
      <c r="AW392" s="13" t="s">
        <v>35</v>
      </c>
      <c r="AX392" s="13" t="s">
        <v>89</v>
      </c>
      <c r="AY392" s="244" t="s">
        <v>157</v>
      </c>
    </row>
    <row r="393" spans="2:65" s="1" customFormat="1" ht="16.5" customHeight="1">
      <c r="B393" s="35"/>
      <c r="C393" s="258" t="s">
        <v>721</v>
      </c>
      <c r="D393" s="258" t="s">
        <v>354</v>
      </c>
      <c r="E393" s="259" t="s">
        <v>722</v>
      </c>
      <c r="F393" s="260" t="s">
        <v>723</v>
      </c>
      <c r="G393" s="261" t="s">
        <v>175</v>
      </c>
      <c r="H393" s="262">
        <v>1.802</v>
      </c>
      <c r="I393" s="263"/>
      <c r="J393" s="264">
        <f>ROUND(I393*H393,2)</f>
        <v>0</v>
      </c>
      <c r="K393" s="260" t="s">
        <v>170</v>
      </c>
      <c r="L393" s="265"/>
      <c r="M393" s="266" t="s">
        <v>1</v>
      </c>
      <c r="N393" s="267" t="s">
        <v>47</v>
      </c>
      <c r="O393" s="67"/>
      <c r="P393" s="220">
        <f>O393*H393</f>
        <v>0</v>
      </c>
      <c r="Q393" s="220">
        <v>0.002</v>
      </c>
      <c r="R393" s="220">
        <f>Q393*H393</f>
        <v>0.003604</v>
      </c>
      <c r="S393" s="220">
        <v>0</v>
      </c>
      <c r="T393" s="221">
        <f>S393*H393</f>
        <v>0</v>
      </c>
      <c r="AR393" s="222" t="s">
        <v>307</v>
      </c>
      <c r="AT393" s="222" t="s">
        <v>354</v>
      </c>
      <c r="AU393" s="222" t="s">
        <v>91</v>
      </c>
      <c r="AY393" s="17" t="s">
        <v>157</v>
      </c>
      <c r="BE393" s="115">
        <f>IF(N393="základní",J393,0)</f>
        <v>0</v>
      </c>
      <c r="BF393" s="115">
        <f>IF(N393="snížená",J393,0)</f>
        <v>0</v>
      </c>
      <c r="BG393" s="115">
        <f>IF(N393="zákl. přenesená",J393,0)</f>
        <v>0</v>
      </c>
      <c r="BH393" s="115">
        <f>IF(N393="sníž. přenesená",J393,0)</f>
        <v>0</v>
      </c>
      <c r="BI393" s="115">
        <f>IF(N393="nulová",J393,0)</f>
        <v>0</v>
      </c>
      <c r="BJ393" s="17" t="s">
        <v>89</v>
      </c>
      <c r="BK393" s="115">
        <f>ROUND(I393*H393,2)</f>
        <v>0</v>
      </c>
      <c r="BL393" s="17" t="s">
        <v>236</v>
      </c>
      <c r="BM393" s="222" t="s">
        <v>724</v>
      </c>
    </row>
    <row r="394" spans="2:51" s="14" customFormat="1" ht="12">
      <c r="B394" s="247"/>
      <c r="C394" s="248"/>
      <c r="D394" s="225" t="s">
        <v>163</v>
      </c>
      <c r="E394" s="248"/>
      <c r="F394" s="250" t="s">
        <v>725</v>
      </c>
      <c r="G394" s="248"/>
      <c r="H394" s="251">
        <v>1.802</v>
      </c>
      <c r="I394" s="252"/>
      <c r="J394" s="248"/>
      <c r="K394" s="248"/>
      <c r="L394" s="253"/>
      <c r="M394" s="254"/>
      <c r="N394" s="255"/>
      <c r="O394" s="255"/>
      <c r="P394" s="255"/>
      <c r="Q394" s="255"/>
      <c r="R394" s="255"/>
      <c r="S394" s="255"/>
      <c r="T394" s="256"/>
      <c r="AT394" s="257" t="s">
        <v>163</v>
      </c>
      <c r="AU394" s="257" t="s">
        <v>91</v>
      </c>
      <c r="AV394" s="14" t="s">
        <v>91</v>
      </c>
      <c r="AW394" s="14" t="s">
        <v>4</v>
      </c>
      <c r="AX394" s="14" t="s">
        <v>89</v>
      </c>
      <c r="AY394" s="257" t="s">
        <v>157</v>
      </c>
    </row>
    <row r="395" spans="2:65" s="1" customFormat="1" ht="16.5" customHeight="1">
      <c r="B395" s="35"/>
      <c r="C395" s="211" t="s">
        <v>726</v>
      </c>
      <c r="D395" s="211" t="s">
        <v>158</v>
      </c>
      <c r="E395" s="212" t="s">
        <v>727</v>
      </c>
      <c r="F395" s="213" t="s">
        <v>728</v>
      </c>
      <c r="G395" s="214" t="s">
        <v>713</v>
      </c>
      <c r="H395" s="285">
        <f>SUM(J390:J393)/100</f>
        <v>0</v>
      </c>
      <c r="I395" s="216"/>
      <c r="J395" s="217">
        <f>ROUND(I395*H395,2)</f>
        <v>0</v>
      </c>
      <c r="K395" s="213" t="s">
        <v>170</v>
      </c>
      <c r="L395" s="37"/>
      <c r="M395" s="218" t="s">
        <v>1</v>
      </c>
      <c r="N395" s="219" t="s">
        <v>47</v>
      </c>
      <c r="O395" s="67"/>
      <c r="P395" s="220">
        <f>O395*H395</f>
        <v>0</v>
      </c>
      <c r="Q395" s="220">
        <v>0</v>
      </c>
      <c r="R395" s="220">
        <f>Q395*H395</f>
        <v>0</v>
      </c>
      <c r="S395" s="220">
        <v>0</v>
      </c>
      <c r="T395" s="221">
        <f>S395*H395</f>
        <v>0</v>
      </c>
      <c r="AR395" s="222" t="s">
        <v>236</v>
      </c>
      <c r="AT395" s="222" t="s">
        <v>158</v>
      </c>
      <c r="AU395" s="222" t="s">
        <v>91</v>
      </c>
      <c r="AY395" s="17" t="s">
        <v>157</v>
      </c>
      <c r="BE395" s="115">
        <f>IF(N395="základní",J395,0)</f>
        <v>0</v>
      </c>
      <c r="BF395" s="115">
        <f>IF(N395="snížená",J395,0)</f>
        <v>0</v>
      </c>
      <c r="BG395" s="115">
        <f>IF(N395="zákl. přenesená",J395,0)</f>
        <v>0</v>
      </c>
      <c r="BH395" s="115">
        <f>IF(N395="sníž. přenesená",J395,0)</f>
        <v>0</v>
      </c>
      <c r="BI395" s="115">
        <f>IF(N395="nulová",J395,0)</f>
        <v>0</v>
      </c>
      <c r="BJ395" s="17" t="s">
        <v>89</v>
      </c>
      <c r="BK395" s="115">
        <f>ROUND(I395*H395,2)</f>
        <v>0</v>
      </c>
      <c r="BL395" s="17" t="s">
        <v>236</v>
      </c>
      <c r="BM395" s="222" t="s">
        <v>729</v>
      </c>
    </row>
    <row r="396" spans="2:63" s="11" customFormat="1" ht="22.9" customHeight="1">
      <c r="B396" s="197"/>
      <c r="C396" s="198"/>
      <c r="D396" s="199" t="s">
        <v>81</v>
      </c>
      <c r="E396" s="245" t="s">
        <v>730</v>
      </c>
      <c r="F396" s="245" t="s">
        <v>731</v>
      </c>
      <c r="G396" s="198"/>
      <c r="H396" s="198"/>
      <c r="I396" s="201"/>
      <c r="J396" s="246">
        <f>BK396</f>
        <v>0</v>
      </c>
      <c r="K396" s="198"/>
      <c r="L396" s="203"/>
      <c r="M396" s="204"/>
      <c r="N396" s="205"/>
      <c r="O396" s="205"/>
      <c r="P396" s="206">
        <f>SUM(P397:P398)</f>
        <v>0</v>
      </c>
      <c r="Q396" s="205"/>
      <c r="R396" s="206">
        <f>SUM(R397:R398)</f>
        <v>0.00016</v>
      </c>
      <c r="S396" s="205"/>
      <c r="T396" s="207">
        <f>SUM(T397:T398)</f>
        <v>0</v>
      </c>
      <c r="AR396" s="208" t="s">
        <v>91</v>
      </c>
      <c r="AT396" s="209" t="s">
        <v>81</v>
      </c>
      <c r="AU396" s="209" t="s">
        <v>89</v>
      </c>
      <c r="AY396" s="208" t="s">
        <v>157</v>
      </c>
      <c r="BK396" s="210">
        <f>SUM(BK397:BK398)</f>
        <v>0</v>
      </c>
    </row>
    <row r="397" spans="2:65" s="1" customFormat="1" ht="16.5" customHeight="1">
      <c r="B397" s="35"/>
      <c r="C397" s="211" t="s">
        <v>732</v>
      </c>
      <c r="D397" s="211" t="s">
        <v>158</v>
      </c>
      <c r="E397" s="212" t="s">
        <v>733</v>
      </c>
      <c r="F397" s="213" t="s">
        <v>734</v>
      </c>
      <c r="G397" s="214" t="s">
        <v>169</v>
      </c>
      <c r="H397" s="215">
        <v>1</v>
      </c>
      <c r="I397" s="216"/>
      <c r="J397" s="217">
        <f>ROUND(I397*H397,2)</f>
        <v>0</v>
      </c>
      <c r="K397" s="213" t="s">
        <v>1</v>
      </c>
      <c r="L397" s="37"/>
      <c r="M397" s="218" t="s">
        <v>1</v>
      </c>
      <c r="N397" s="219" t="s">
        <v>47</v>
      </c>
      <c r="O397" s="67"/>
      <c r="P397" s="220">
        <f>O397*H397</f>
        <v>0</v>
      </c>
      <c r="Q397" s="220">
        <v>0.00016</v>
      </c>
      <c r="R397" s="220">
        <f>Q397*H397</f>
        <v>0.00016</v>
      </c>
      <c r="S397" s="220">
        <v>0</v>
      </c>
      <c r="T397" s="221">
        <f>S397*H397</f>
        <v>0</v>
      </c>
      <c r="AR397" s="222" t="s">
        <v>236</v>
      </c>
      <c r="AT397" s="222" t="s">
        <v>158</v>
      </c>
      <c r="AU397" s="222" t="s">
        <v>91</v>
      </c>
      <c r="AY397" s="17" t="s">
        <v>157</v>
      </c>
      <c r="BE397" s="115">
        <f>IF(N397="základní",J397,0)</f>
        <v>0</v>
      </c>
      <c r="BF397" s="115">
        <f>IF(N397="snížená",J397,0)</f>
        <v>0</v>
      </c>
      <c r="BG397" s="115">
        <f>IF(N397="zákl. přenesená",J397,0)</f>
        <v>0</v>
      </c>
      <c r="BH397" s="115">
        <f>IF(N397="sníž. přenesená",J397,0)</f>
        <v>0</v>
      </c>
      <c r="BI397" s="115">
        <f>IF(N397="nulová",J397,0)</f>
        <v>0</v>
      </c>
      <c r="BJ397" s="17" t="s">
        <v>89</v>
      </c>
      <c r="BK397" s="115">
        <f>ROUND(I397*H397,2)</f>
        <v>0</v>
      </c>
      <c r="BL397" s="17" t="s">
        <v>236</v>
      </c>
      <c r="BM397" s="222" t="s">
        <v>735</v>
      </c>
    </row>
    <row r="398" spans="2:65" s="1" customFormat="1" ht="16.5" customHeight="1">
      <c r="B398" s="35"/>
      <c r="C398" s="211" t="s">
        <v>736</v>
      </c>
      <c r="D398" s="211" t="s">
        <v>158</v>
      </c>
      <c r="E398" s="212" t="s">
        <v>737</v>
      </c>
      <c r="F398" s="213" t="s">
        <v>738</v>
      </c>
      <c r="G398" s="214" t="s">
        <v>713</v>
      </c>
      <c r="H398" s="285">
        <f>J397/100</f>
        <v>0</v>
      </c>
      <c r="I398" s="216"/>
      <c r="J398" s="217">
        <f>ROUND(I398*H398,2)</f>
        <v>0</v>
      </c>
      <c r="K398" s="213" t="s">
        <v>170</v>
      </c>
      <c r="L398" s="37"/>
      <c r="M398" s="279" t="s">
        <v>1</v>
      </c>
      <c r="N398" s="280" t="s">
        <v>47</v>
      </c>
      <c r="O398" s="281"/>
      <c r="P398" s="282">
        <f>O398*H398</f>
        <v>0</v>
      </c>
      <c r="Q398" s="282">
        <v>0</v>
      </c>
      <c r="R398" s="282">
        <f>Q398*H398</f>
        <v>0</v>
      </c>
      <c r="S398" s="282">
        <v>0</v>
      </c>
      <c r="T398" s="283">
        <f>S398*H398</f>
        <v>0</v>
      </c>
      <c r="AR398" s="222" t="s">
        <v>236</v>
      </c>
      <c r="AT398" s="222" t="s">
        <v>158</v>
      </c>
      <c r="AU398" s="222" t="s">
        <v>91</v>
      </c>
      <c r="AY398" s="17" t="s">
        <v>157</v>
      </c>
      <c r="BE398" s="115">
        <f>IF(N398="základní",J398,0)</f>
        <v>0</v>
      </c>
      <c r="BF398" s="115">
        <f>IF(N398="snížená",J398,0)</f>
        <v>0</v>
      </c>
      <c r="BG398" s="115">
        <f>IF(N398="zákl. přenesená",J398,0)</f>
        <v>0</v>
      </c>
      <c r="BH398" s="115">
        <f>IF(N398="sníž. přenesená",J398,0)</f>
        <v>0</v>
      </c>
      <c r="BI398" s="115">
        <f>IF(N398="nulová",J398,0)</f>
        <v>0</v>
      </c>
      <c r="BJ398" s="17" t="s">
        <v>89</v>
      </c>
      <c r="BK398" s="115">
        <f>ROUND(I398*H398,2)</f>
        <v>0</v>
      </c>
      <c r="BL398" s="17" t="s">
        <v>236</v>
      </c>
      <c r="BM398" s="222" t="s">
        <v>739</v>
      </c>
    </row>
    <row r="399" spans="2:12" s="1" customFormat="1" ht="6.95" customHeight="1">
      <c r="B399" s="50"/>
      <c r="C399" s="51"/>
      <c r="D399" s="51"/>
      <c r="E399" s="51"/>
      <c r="F399" s="51"/>
      <c r="G399" s="51"/>
      <c r="H399" s="51"/>
      <c r="I399" s="159"/>
      <c r="J399" s="51"/>
      <c r="K399" s="51"/>
      <c r="L399" s="37"/>
    </row>
  </sheetData>
  <sheetProtection algorithmName="SHA-512" hashValue="VW34r7c1JNpQdtlx8eglVksGcSKtnL7QQbYKLUA0QkvOwBhdOh+PfnqsS7EngJzE1FXM133TsiLdTNr1/kE5gA==" saltValue="k6YYm4l5Cjab423U6esOvg==" spinCount="100000" sheet="1" objects="1" scenarios="1" formatColumns="0" formatRows="0" autoFilter="0"/>
  <autoFilter ref="C143:K398"/>
  <mergeCells count="17">
    <mergeCell ref="E29:H29"/>
    <mergeCell ref="L2:V2"/>
    <mergeCell ref="E7:H7"/>
    <mergeCell ref="E9:H9"/>
    <mergeCell ref="E11:H11"/>
    <mergeCell ref="E20:H20"/>
    <mergeCell ref="E136:H136"/>
    <mergeCell ref="E85:H85"/>
    <mergeCell ref="E87:H87"/>
    <mergeCell ref="E89:H89"/>
    <mergeCell ref="D117:F117"/>
    <mergeCell ref="D118:F118"/>
    <mergeCell ref="D119:F119"/>
    <mergeCell ref="D120:F120"/>
    <mergeCell ref="D121:F121"/>
    <mergeCell ref="E132:H132"/>
    <mergeCell ref="E134:H134"/>
  </mergeCells>
  <printOptions/>
  <pageMargins left="0.39375" right="0.39375" top="0.39375" bottom="0.39375" header="0" footer="0"/>
  <pageSetup blackAndWhite="1" fitToHeight="100" horizontalDpi="600" verticalDpi="600" orientation="portrait" paperSize="9" scale="6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M274"/>
  <sheetViews>
    <sheetView showGridLines="0" view="pageBreakPreview" zoomScale="60" workbookViewId="0" topLeftCell="A34">
      <selection activeCell="F142" sqref="F14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1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7" t="s">
        <v>99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20"/>
      <c r="AT3" s="17" t="s">
        <v>91</v>
      </c>
    </row>
    <row r="4" spans="2:46" ht="24.95" customHeight="1">
      <c r="B4" s="20"/>
      <c r="D4" s="123" t="s">
        <v>110</v>
      </c>
      <c r="L4" s="20"/>
      <c r="M4" s="1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5" t="s">
        <v>15</v>
      </c>
      <c r="L6" s="20"/>
    </row>
    <row r="7" spans="2:12" ht="16.5" customHeight="1">
      <c r="B7" s="20"/>
      <c r="E7" s="342" t="str">
        <f>'Rekapitulace zakázky'!K6</f>
        <v>ZŠ Jana Wericha - rekonstrukce kanalizace - II.</v>
      </c>
      <c r="F7" s="343"/>
      <c r="G7" s="343"/>
      <c r="H7" s="343"/>
      <c r="L7" s="20"/>
    </row>
    <row r="8" spans="2:12" ht="12" customHeight="1">
      <c r="B8" s="20"/>
      <c r="D8" s="125" t="s">
        <v>111</v>
      </c>
      <c r="L8" s="20"/>
    </row>
    <row r="9" spans="2:12" s="1" customFormat="1" ht="16.5" customHeight="1">
      <c r="B9" s="37"/>
      <c r="E9" s="342" t="s">
        <v>112</v>
      </c>
      <c r="F9" s="344"/>
      <c r="G9" s="344"/>
      <c r="H9" s="344"/>
      <c r="I9" s="126"/>
      <c r="L9" s="37"/>
    </row>
    <row r="10" spans="2:12" s="1" customFormat="1" ht="12" customHeight="1">
      <c r="B10" s="37"/>
      <c r="D10" s="125" t="s">
        <v>113</v>
      </c>
      <c r="I10" s="126"/>
      <c r="L10" s="37"/>
    </row>
    <row r="11" spans="2:12" s="1" customFormat="1" ht="36.95" customHeight="1">
      <c r="B11" s="37"/>
      <c r="E11" s="345" t="s">
        <v>740</v>
      </c>
      <c r="F11" s="344"/>
      <c r="G11" s="344"/>
      <c r="H11" s="344"/>
      <c r="I11" s="126"/>
      <c r="L11" s="37"/>
    </row>
    <row r="12" spans="2:12" s="1" customFormat="1" ht="12">
      <c r="B12" s="37"/>
      <c r="I12" s="126"/>
      <c r="L12" s="37"/>
    </row>
    <row r="13" spans="2:12" s="1" customFormat="1" ht="12" customHeight="1">
      <c r="B13" s="37"/>
      <c r="D13" s="125" t="s">
        <v>17</v>
      </c>
      <c r="F13" s="106" t="s">
        <v>1</v>
      </c>
      <c r="I13" s="127" t="s">
        <v>18</v>
      </c>
      <c r="J13" s="106" t="s">
        <v>1</v>
      </c>
      <c r="L13" s="37"/>
    </row>
    <row r="14" spans="2:12" s="1" customFormat="1" ht="12" customHeight="1">
      <c r="B14" s="37"/>
      <c r="D14" s="125" t="s">
        <v>19</v>
      </c>
      <c r="F14" s="106" t="s">
        <v>20</v>
      </c>
      <c r="I14" s="127" t="s">
        <v>21</v>
      </c>
      <c r="J14" s="128" t="str">
        <f>'Rekapitulace zakázky'!AN8</f>
        <v>3. 4. 2019</v>
      </c>
      <c r="L14" s="37"/>
    </row>
    <row r="15" spans="2:12" s="1" customFormat="1" ht="10.9" customHeight="1">
      <c r="B15" s="37"/>
      <c r="I15" s="126"/>
      <c r="L15" s="37"/>
    </row>
    <row r="16" spans="2:12" s="1" customFormat="1" ht="12" customHeight="1">
      <c r="B16" s="37"/>
      <c r="D16" s="125" t="s">
        <v>23</v>
      </c>
      <c r="I16" s="127" t="s">
        <v>24</v>
      </c>
      <c r="J16" s="106" t="s">
        <v>25</v>
      </c>
      <c r="L16" s="37"/>
    </row>
    <row r="17" spans="2:12" s="1" customFormat="1" ht="18" customHeight="1">
      <c r="B17" s="37"/>
      <c r="E17" s="106" t="s">
        <v>26</v>
      </c>
      <c r="I17" s="127" t="s">
        <v>27</v>
      </c>
      <c r="J17" s="106" t="s">
        <v>28</v>
      </c>
      <c r="L17" s="37"/>
    </row>
    <row r="18" spans="2:12" s="1" customFormat="1" ht="6.95" customHeight="1">
      <c r="B18" s="37"/>
      <c r="I18" s="126"/>
      <c r="L18" s="37"/>
    </row>
    <row r="19" spans="2:12" s="1" customFormat="1" ht="12" customHeight="1">
      <c r="B19" s="37"/>
      <c r="D19" s="125" t="s">
        <v>29</v>
      </c>
      <c r="I19" s="127" t="s">
        <v>24</v>
      </c>
      <c r="J19" s="30" t="str">
        <f>'Rekapitulace zakázky'!AN13</f>
        <v>Vyplň údaj</v>
      </c>
      <c r="L19" s="37"/>
    </row>
    <row r="20" spans="2:12" s="1" customFormat="1" ht="18" customHeight="1">
      <c r="B20" s="37"/>
      <c r="E20" s="346" t="str">
        <f>'Rekapitulace zakázky'!E14</f>
        <v>Vyplň údaj</v>
      </c>
      <c r="F20" s="347"/>
      <c r="G20" s="347"/>
      <c r="H20" s="347"/>
      <c r="I20" s="127" t="s">
        <v>27</v>
      </c>
      <c r="J20" s="30" t="str">
        <f>'Rekapitulace zakázky'!AN14</f>
        <v>Vyplň údaj</v>
      </c>
      <c r="L20" s="37"/>
    </row>
    <row r="21" spans="2:12" s="1" customFormat="1" ht="6.95" customHeight="1">
      <c r="B21" s="37"/>
      <c r="I21" s="126"/>
      <c r="L21" s="37"/>
    </row>
    <row r="22" spans="2:12" s="1" customFormat="1" ht="12" customHeight="1">
      <c r="B22" s="37"/>
      <c r="D22" s="125" t="s">
        <v>31</v>
      </c>
      <c r="I22" s="127" t="s">
        <v>24</v>
      </c>
      <c r="J22" s="106" t="s">
        <v>32</v>
      </c>
      <c r="L22" s="37"/>
    </row>
    <row r="23" spans="2:12" s="1" customFormat="1" ht="18" customHeight="1">
      <c r="B23" s="37"/>
      <c r="E23" s="106" t="s">
        <v>33</v>
      </c>
      <c r="I23" s="127" t="s">
        <v>27</v>
      </c>
      <c r="J23" s="106" t="s">
        <v>34</v>
      </c>
      <c r="L23" s="37"/>
    </row>
    <row r="24" spans="2:12" s="1" customFormat="1" ht="6.95" customHeight="1">
      <c r="B24" s="37"/>
      <c r="I24" s="126"/>
      <c r="L24" s="37"/>
    </row>
    <row r="25" spans="2:12" s="1" customFormat="1" ht="12" customHeight="1">
      <c r="B25" s="37"/>
      <c r="D25" s="125" t="s">
        <v>36</v>
      </c>
      <c r="I25" s="127" t="s">
        <v>24</v>
      </c>
      <c r="J25" s="106" t="s">
        <v>1</v>
      </c>
      <c r="L25" s="37"/>
    </row>
    <row r="26" spans="2:12" s="1" customFormat="1" ht="18" customHeight="1">
      <c r="B26" s="37"/>
      <c r="E26" s="106" t="s">
        <v>37</v>
      </c>
      <c r="I26" s="127" t="s">
        <v>27</v>
      </c>
      <c r="J26" s="106" t="s">
        <v>1</v>
      </c>
      <c r="L26" s="37"/>
    </row>
    <row r="27" spans="2:12" s="1" customFormat="1" ht="6.95" customHeight="1">
      <c r="B27" s="37"/>
      <c r="I27" s="126"/>
      <c r="L27" s="37"/>
    </row>
    <row r="28" spans="2:12" s="1" customFormat="1" ht="12" customHeight="1">
      <c r="B28" s="37"/>
      <c r="D28" s="125" t="s">
        <v>38</v>
      </c>
      <c r="I28" s="126"/>
      <c r="L28" s="37"/>
    </row>
    <row r="29" spans="2:12" s="7" customFormat="1" ht="25.5" customHeight="1">
      <c r="B29" s="129"/>
      <c r="E29" s="341" t="s">
        <v>39</v>
      </c>
      <c r="F29" s="341"/>
      <c r="G29" s="341"/>
      <c r="H29" s="341"/>
      <c r="I29" s="130"/>
      <c r="L29" s="129"/>
    </row>
    <row r="30" spans="2:12" s="1" customFormat="1" ht="6.95" customHeight="1">
      <c r="B30" s="37"/>
      <c r="I30" s="126"/>
      <c r="L30" s="37"/>
    </row>
    <row r="31" spans="2:12" s="1" customFormat="1" ht="6.95" customHeight="1">
      <c r="B31" s="37"/>
      <c r="D31" s="63"/>
      <c r="E31" s="63"/>
      <c r="F31" s="63"/>
      <c r="G31" s="63"/>
      <c r="H31" s="63"/>
      <c r="I31" s="131"/>
      <c r="J31" s="63"/>
      <c r="K31" s="63"/>
      <c r="L31" s="37"/>
    </row>
    <row r="32" spans="2:12" s="1" customFormat="1" ht="14.45" customHeight="1">
      <c r="B32" s="37"/>
      <c r="D32" s="106" t="s">
        <v>115</v>
      </c>
      <c r="I32" s="126"/>
      <c r="J32" s="132">
        <f>J98</f>
        <v>0</v>
      </c>
      <c r="L32" s="37"/>
    </row>
    <row r="33" spans="2:12" s="1" customFormat="1" ht="14.45" customHeight="1">
      <c r="B33" s="37"/>
      <c r="D33" s="133" t="s">
        <v>106</v>
      </c>
      <c r="I33" s="126"/>
      <c r="J33" s="132">
        <f>J111</f>
        <v>0</v>
      </c>
      <c r="L33" s="37"/>
    </row>
    <row r="34" spans="2:12" s="1" customFormat="1" ht="25.35" customHeight="1">
      <c r="B34" s="37"/>
      <c r="D34" s="134" t="s">
        <v>42</v>
      </c>
      <c r="I34" s="126"/>
      <c r="J34" s="135">
        <f>ROUND(J32+J33,2)</f>
        <v>0</v>
      </c>
      <c r="L34" s="37"/>
    </row>
    <row r="35" spans="2:12" s="1" customFormat="1" ht="6.95" customHeight="1">
      <c r="B35" s="37"/>
      <c r="D35" s="63"/>
      <c r="E35" s="63"/>
      <c r="F35" s="63"/>
      <c r="G35" s="63"/>
      <c r="H35" s="63"/>
      <c r="I35" s="131"/>
      <c r="J35" s="63"/>
      <c r="K35" s="63"/>
      <c r="L35" s="37"/>
    </row>
    <row r="36" spans="2:12" s="1" customFormat="1" ht="14.45" customHeight="1">
      <c r="B36" s="37"/>
      <c r="F36" s="136" t="s">
        <v>44</v>
      </c>
      <c r="I36" s="137" t="s">
        <v>43</v>
      </c>
      <c r="J36" s="136" t="s">
        <v>45</v>
      </c>
      <c r="L36" s="37"/>
    </row>
    <row r="37" spans="2:12" s="1" customFormat="1" ht="14.45" customHeight="1">
      <c r="B37" s="37"/>
      <c r="D37" s="138" t="s">
        <v>46</v>
      </c>
      <c r="E37" s="125" t="s">
        <v>47</v>
      </c>
      <c r="F37" s="139">
        <f>ROUND((SUM(BE111:BE117)+SUM(BE139:BE273)),2)</f>
        <v>0</v>
      </c>
      <c r="I37" s="140">
        <v>0.21</v>
      </c>
      <c r="J37" s="139">
        <f>ROUND(((SUM(BE111:BE117)+SUM(BE139:BE273))*I37),2)</f>
        <v>0</v>
      </c>
      <c r="L37" s="37"/>
    </row>
    <row r="38" spans="2:12" s="1" customFormat="1" ht="14.45" customHeight="1">
      <c r="B38" s="37"/>
      <c r="E38" s="125" t="s">
        <v>48</v>
      </c>
      <c r="F38" s="139">
        <f>ROUND((SUM(BF111:BF117)+SUM(BF139:BF273)),2)</f>
        <v>0</v>
      </c>
      <c r="I38" s="140">
        <v>0.15</v>
      </c>
      <c r="J38" s="139">
        <f>ROUND(((SUM(BF111:BF117)+SUM(BF139:BF273))*I38),2)</f>
        <v>0</v>
      </c>
      <c r="L38" s="37"/>
    </row>
    <row r="39" spans="2:12" s="1" customFormat="1" ht="14.45" customHeight="1" hidden="1">
      <c r="B39" s="37"/>
      <c r="E39" s="125" t="s">
        <v>49</v>
      </c>
      <c r="F39" s="139">
        <f>ROUND((SUM(BG111:BG117)+SUM(BG139:BG273)),2)</f>
        <v>0</v>
      </c>
      <c r="I39" s="140">
        <v>0.21</v>
      </c>
      <c r="J39" s="139">
        <f>0</f>
        <v>0</v>
      </c>
      <c r="L39" s="37"/>
    </row>
    <row r="40" spans="2:12" s="1" customFormat="1" ht="14.45" customHeight="1" hidden="1">
      <c r="B40" s="37"/>
      <c r="E40" s="125" t="s">
        <v>50</v>
      </c>
      <c r="F40" s="139">
        <f>ROUND((SUM(BH111:BH117)+SUM(BH139:BH273)),2)</f>
        <v>0</v>
      </c>
      <c r="I40" s="140">
        <v>0.15</v>
      </c>
      <c r="J40" s="139">
        <f>0</f>
        <v>0</v>
      </c>
      <c r="L40" s="37"/>
    </row>
    <row r="41" spans="2:12" s="1" customFormat="1" ht="14.45" customHeight="1" hidden="1">
      <c r="B41" s="37"/>
      <c r="E41" s="125" t="s">
        <v>51</v>
      </c>
      <c r="F41" s="139">
        <f>ROUND((SUM(BI111:BI117)+SUM(BI139:BI273)),2)</f>
        <v>0</v>
      </c>
      <c r="I41" s="140">
        <v>0</v>
      </c>
      <c r="J41" s="139">
        <f>0</f>
        <v>0</v>
      </c>
      <c r="L41" s="37"/>
    </row>
    <row r="42" spans="2:12" s="1" customFormat="1" ht="6.95" customHeight="1">
      <c r="B42" s="37"/>
      <c r="I42" s="126"/>
      <c r="L42" s="37"/>
    </row>
    <row r="43" spans="2:12" s="1" customFormat="1" ht="25.35" customHeight="1">
      <c r="B43" s="37"/>
      <c r="C43" s="141"/>
      <c r="D43" s="142" t="s">
        <v>52</v>
      </c>
      <c r="E43" s="143"/>
      <c r="F43" s="143"/>
      <c r="G43" s="144" t="s">
        <v>53</v>
      </c>
      <c r="H43" s="145" t="s">
        <v>54</v>
      </c>
      <c r="I43" s="146"/>
      <c r="J43" s="147">
        <f>SUM(J34:J41)</f>
        <v>0</v>
      </c>
      <c r="K43" s="148"/>
      <c r="L43" s="37"/>
    </row>
    <row r="44" spans="2:12" s="1" customFormat="1" ht="14.45" customHeight="1">
      <c r="B44" s="37"/>
      <c r="I44" s="126"/>
      <c r="L44" s="37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49" t="s">
        <v>55</v>
      </c>
      <c r="E50" s="150"/>
      <c r="F50" s="150"/>
      <c r="G50" s="149" t="s">
        <v>56</v>
      </c>
      <c r="H50" s="150"/>
      <c r="I50" s="151"/>
      <c r="J50" s="150"/>
      <c r="K50" s="150"/>
      <c r="L50" s="37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7"/>
      <c r="D61" s="152" t="s">
        <v>57</v>
      </c>
      <c r="E61" s="153"/>
      <c r="F61" s="154" t="s">
        <v>58</v>
      </c>
      <c r="G61" s="152" t="s">
        <v>57</v>
      </c>
      <c r="H61" s="153"/>
      <c r="I61" s="155"/>
      <c r="J61" s="156" t="s">
        <v>58</v>
      </c>
      <c r="K61" s="153"/>
      <c r="L61" s="37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7"/>
      <c r="D65" s="149" t="s">
        <v>59</v>
      </c>
      <c r="E65" s="150"/>
      <c r="F65" s="150"/>
      <c r="G65" s="149" t="s">
        <v>60</v>
      </c>
      <c r="H65" s="150"/>
      <c r="I65" s="151"/>
      <c r="J65" s="150"/>
      <c r="K65" s="150"/>
      <c r="L65" s="37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7"/>
      <c r="D76" s="152" t="s">
        <v>57</v>
      </c>
      <c r="E76" s="153"/>
      <c r="F76" s="154" t="s">
        <v>58</v>
      </c>
      <c r="G76" s="152" t="s">
        <v>57</v>
      </c>
      <c r="H76" s="153"/>
      <c r="I76" s="155"/>
      <c r="J76" s="156" t="s">
        <v>58</v>
      </c>
      <c r="K76" s="153"/>
      <c r="L76" s="37"/>
    </row>
    <row r="77" spans="2:12" s="1" customFormat="1" ht="14.45" customHeight="1"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37"/>
    </row>
    <row r="81" spans="2:12" s="1" customFormat="1" ht="6.95" customHeight="1"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37"/>
    </row>
    <row r="82" spans="2:12" s="1" customFormat="1" ht="24.95" customHeight="1">
      <c r="B82" s="35"/>
      <c r="C82" s="23" t="s">
        <v>116</v>
      </c>
      <c r="D82" s="36"/>
      <c r="E82" s="36"/>
      <c r="F82" s="36"/>
      <c r="G82" s="36"/>
      <c r="H82" s="36"/>
      <c r="I82" s="126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26"/>
      <c r="J83" s="36"/>
      <c r="K83" s="36"/>
      <c r="L83" s="37"/>
    </row>
    <row r="84" spans="2:12" s="1" customFormat="1" ht="12" customHeight="1">
      <c r="B84" s="35"/>
      <c r="C84" s="29" t="s">
        <v>15</v>
      </c>
      <c r="D84" s="36"/>
      <c r="E84" s="36"/>
      <c r="F84" s="36"/>
      <c r="G84" s="36"/>
      <c r="H84" s="36"/>
      <c r="I84" s="126"/>
      <c r="J84" s="36"/>
      <c r="K84" s="36"/>
      <c r="L84" s="37"/>
    </row>
    <row r="85" spans="2:12" s="1" customFormat="1" ht="16.5" customHeight="1">
      <c r="B85" s="35"/>
      <c r="C85" s="36"/>
      <c r="D85" s="36"/>
      <c r="E85" s="337" t="str">
        <f>E7</f>
        <v>ZŠ Jana Wericha - rekonstrukce kanalizace - II.</v>
      </c>
      <c r="F85" s="338"/>
      <c r="G85" s="338"/>
      <c r="H85" s="338"/>
      <c r="I85" s="126"/>
      <c r="J85" s="36"/>
      <c r="K85" s="36"/>
      <c r="L85" s="37"/>
    </row>
    <row r="86" spans="2:12" ht="12" customHeight="1">
      <c r="B86" s="21"/>
      <c r="C86" s="29" t="s">
        <v>111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6.5" customHeight="1">
      <c r="B87" s="35"/>
      <c r="C87" s="36"/>
      <c r="D87" s="36"/>
      <c r="E87" s="337" t="s">
        <v>112</v>
      </c>
      <c r="F87" s="336"/>
      <c r="G87" s="336"/>
      <c r="H87" s="336"/>
      <c r="I87" s="126"/>
      <c r="J87" s="36"/>
      <c r="K87" s="36"/>
      <c r="L87" s="37"/>
    </row>
    <row r="88" spans="2:12" s="1" customFormat="1" ht="12" customHeight="1">
      <c r="B88" s="35"/>
      <c r="C88" s="29" t="s">
        <v>113</v>
      </c>
      <c r="D88" s="36"/>
      <c r="E88" s="36"/>
      <c r="F88" s="36"/>
      <c r="G88" s="36"/>
      <c r="H88" s="36"/>
      <c r="I88" s="126"/>
      <c r="J88" s="36"/>
      <c r="K88" s="36"/>
      <c r="L88" s="37"/>
    </row>
    <row r="89" spans="2:12" s="1" customFormat="1" ht="16.5" customHeight="1">
      <c r="B89" s="35"/>
      <c r="C89" s="36"/>
      <c r="D89" s="36"/>
      <c r="E89" s="294" t="str">
        <f>E11</f>
        <v>0419-01.1.2 - SO 02 Oprava kanalizace</v>
      </c>
      <c r="F89" s="336"/>
      <c r="G89" s="336"/>
      <c r="H89" s="336"/>
      <c r="I89" s="126"/>
      <c r="J89" s="36"/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26"/>
      <c r="J90" s="36"/>
      <c r="K90" s="36"/>
      <c r="L90" s="37"/>
    </row>
    <row r="91" spans="2:12" s="1" customFormat="1" ht="12" customHeight="1">
      <c r="B91" s="35"/>
      <c r="C91" s="29" t="s">
        <v>19</v>
      </c>
      <c r="D91" s="36"/>
      <c r="E91" s="36"/>
      <c r="F91" s="27" t="str">
        <f>F14</f>
        <v>Praha 6 - Řepy</v>
      </c>
      <c r="G91" s="36"/>
      <c r="H91" s="36"/>
      <c r="I91" s="127" t="s">
        <v>21</v>
      </c>
      <c r="J91" s="62" t="str">
        <f>IF(J14="","",J14)</f>
        <v>3. 4. 2019</v>
      </c>
      <c r="K91" s="36"/>
      <c r="L91" s="37"/>
    </row>
    <row r="92" spans="2:12" s="1" customFormat="1" ht="6.95" customHeight="1">
      <c r="B92" s="35"/>
      <c r="C92" s="36"/>
      <c r="D92" s="36"/>
      <c r="E92" s="36"/>
      <c r="F92" s="36"/>
      <c r="G92" s="36"/>
      <c r="H92" s="36"/>
      <c r="I92" s="126"/>
      <c r="J92" s="36"/>
      <c r="K92" s="36"/>
      <c r="L92" s="37"/>
    </row>
    <row r="93" spans="2:12" s="1" customFormat="1" ht="15.2" customHeight="1">
      <c r="B93" s="35"/>
      <c r="C93" s="29" t="s">
        <v>23</v>
      </c>
      <c r="D93" s="36"/>
      <c r="E93" s="36"/>
      <c r="F93" s="27" t="str">
        <f>E17</f>
        <v>Městská část Praha 17, Žalanského 291/12b, Praha 6</v>
      </c>
      <c r="G93" s="36"/>
      <c r="H93" s="36"/>
      <c r="I93" s="127" t="s">
        <v>31</v>
      </c>
      <c r="J93" s="32" t="str">
        <f>E23</f>
        <v>AQUECON a.s.</v>
      </c>
      <c r="K93" s="36"/>
      <c r="L93" s="37"/>
    </row>
    <row r="94" spans="2:12" s="1" customFormat="1" ht="27.95" customHeight="1"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127" t="s">
        <v>36</v>
      </c>
      <c r="J94" s="32" t="str">
        <f>E26</f>
        <v>Jindřich  J u k l  tel.: 602558222</v>
      </c>
      <c r="K94" s="36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26"/>
      <c r="J95" s="36"/>
      <c r="K95" s="36"/>
      <c r="L95" s="37"/>
    </row>
    <row r="96" spans="2:12" s="1" customFormat="1" ht="29.25" customHeight="1">
      <c r="B96" s="35"/>
      <c r="C96" s="163" t="s">
        <v>117</v>
      </c>
      <c r="D96" s="117"/>
      <c r="E96" s="117"/>
      <c r="F96" s="117"/>
      <c r="G96" s="117"/>
      <c r="H96" s="117"/>
      <c r="I96" s="164"/>
      <c r="J96" s="165" t="s">
        <v>118</v>
      </c>
      <c r="K96" s="117"/>
      <c r="L96" s="37"/>
    </row>
    <row r="97" spans="2:12" s="1" customFormat="1" ht="10.35" customHeight="1">
      <c r="B97" s="35"/>
      <c r="C97" s="36"/>
      <c r="D97" s="36"/>
      <c r="E97" s="36"/>
      <c r="F97" s="36"/>
      <c r="G97" s="36"/>
      <c r="H97" s="36"/>
      <c r="I97" s="126"/>
      <c r="J97" s="36"/>
      <c r="K97" s="36"/>
      <c r="L97" s="37"/>
    </row>
    <row r="98" spans="2:47" s="1" customFormat="1" ht="22.9" customHeight="1">
      <c r="B98" s="35"/>
      <c r="C98" s="166" t="s">
        <v>119</v>
      </c>
      <c r="D98" s="36"/>
      <c r="E98" s="36"/>
      <c r="F98" s="36"/>
      <c r="G98" s="36"/>
      <c r="H98" s="36"/>
      <c r="I98" s="126"/>
      <c r="J98" s="80">
        <f>J139</f>
        <v>0</v>
      </c>
      <c r="K98" s="36"/>
      <c r="L98" s="37"/>
      <c r="AU98" s="17" t="s">
        <v>120</v>
      </c>
    </row>
    <row r="99" spans="2:12" s="8" customFormat="1" ht="24.95" customHeight="1">
      <c r="B99" s="167"/>
      <c r="C99" s="168"/>
      <c r="D99" s="169" t="s">
        <v>121</v>
      </c>
      <c r="E99" s="170"/>
      <c r="F99" s="170"/>
      <c r="G99" s="170"/>
      <c r="H99" s="170"/>
      <c r="I99" s="171"/>
      <c r="J99" s="172">
        <f>J140</f>
        <v>0</v>
      </c>
      <c r="K99" s="168"/>
      <c r="L99" s="173"/>
    </row>
    <row r="100" spans="2:12" s="9" customFormat="1" ht="19.9" customHeight="1">
      <c r="B100" s="174"/>
      <c r="C100" s="100"/>
      <c r="D100" s="175" t="s">
        <v>122</v>
      </c>
      <c r="E100" s="176"/>
      <c r="F100" s="176"/>
      <c r="G100" s="176"/>
      <c r="H100" s="176"/>
      <c r="I100" s="177"/>
      <c r="J100" s="178">
        <f>J144</f>
        <v>0</v>
      </c>
      <c r="K100" s="100"/>
      <c r="L100" s="179"/>
    </row>
    <row r="101" spans="2:12" s="9" customFormat="1" ht="19.9" customHeight="1">
      <c r="B101" s="174"/>
      <c r="C101" s="100"/>
      <c r="D101" s="175" t="s">
        <v>123</v>
      </c>
      <c r="E101" s="176"/>
      <c r="F101" s="176"/>
      <c r="G101" s="176"/>
      <c r="H101" s="176"/>
      <c r="I101" s="177"/>
      <c r="J101" s="178">
        <f>J217</f>
        <v>0</v>
      </c>
      <c r="K101" s="100"/>
      <c r="L101" s="179"/>
    </row>
    <row r="102" spans="2:12" s="9" customFormat="1" ht="19.9" customHeight="1">
      <c r="B102" s="174"/>
      <c r="C102" s="100"/>
      <c r="D102" s="175" t="s">
        <v>124</v>
      </c>
      <c r="E102" s="176"/>
      <c r="F102" s="176"/>
      <c r="G102" s="176"/>
      <c r="H102" s="176"/>
      <c r="I102" s="177"/>
      <c r="J102" s="178">
        <f>J237</f>
        <v>0</v>
      </c>
      <c r="K102" s="100"/>
      <c r="L102" s="179"/>
    </row>
    <row r="103" spans="2:12" s="9" customFormat="1" ht="19.9" customHeight="1">
      <c r="B103" s="174"/>
      <c r="C103" s="100"/>
      <c r="D103" s="175" t="s">
        <v>125</v>
      </c>
      <c r="E103" s="176"/>
      <c r="F103" s="176"/>
      <c r="G103" s="176"/>
      <c r="H103" s="176"/>
      <c r="I103" s="177"/>
      <c r="J103" s="178">
        <f>J239</f>
        <v>0</v>
      </c>
      <c r="K103" s="100"/>
      <c r="L103" s="179"/>
    </row>
    <row r="104" spans="2:12" s="9" customFormat="1" ht="19.9" customHeight="1">
      <c r="B104" s="174"/>
      <c r="C104" s="100"/>
      <c r="D104" s="175" t="s">
        <v>126</v>
      </c>
      <c r="E104" s="176"/>
      <c r="F104" s="176"/>
      <c r="G104" s="176"/>
      <c r="H104" s="176"/>
      <c r="I104" s="177"/>
      <c r="J104" s="178">
        <f>J244</f>
        <v>0</v>
      </c>
      <c r="K104" s="100"/>
      <c r="L104" s="179"/>
    </row>
    <row r="105" spans="2:12" s="9" customFormat="1" ht="19.9" customHeight="1">
      <c r="B105" s="174"/>
      <c r="C105" s="100"/>
      <c r="D105" s="175" t="s">
        <v>128</v>
      </c>
      <c r="E105" s="176"/>
      <c r="F105" s="176"/>
      <c r="G105" s="176"/>
      <c r="H105" s="176"/>
      <c r="I105" s="177"/>
      <c r="J105" s="178">
        <f>J254</f>
        <v>0</v>
      </c>
      <c r="K105" s="100"/>
      <c r="L105" s="179"/>
    </row>
    <row r="106" spans="2:12" s="9" customFormat="1" ht="19.9" customHeight="1">
      <c r="B106" s="174"/>
      <c r="C106" s="100"/>
      <c r="D106" s="175" t="s">
        <v>129</v>
      </c>
      <c r="E106" s="176"/>
      <c r="F106" s="176"/>
      <c r="G106" s="176"/>
      <c r="H106" s="176"/>
      <c r="I106" s="177"/>
      <c r="J106" s="178">
        <f>J260</f>
        <v>0</v>
      </c>
      <c r="K106" s="100"/>
      <c r="L106" s="179"/>
    </row>
    <row r="107" spans="2:12" s="9" customFormat="1" ht="19.9" customHeight="1">
      <c r="B107" s="174"/>
      <c r="C107" s="100"/>
      <c r="D107" s="175" t="s">
        <v>130</v>
      </c>
      <c r="E107" s="176"/>
      <c r="F107" s="176"/>
      <c r="G107" s="176"/>
      <c r="H107" s="176"/>
      <c r="I107" s="177"/>
      <c r="J107" s="178">
        <f>J265</f>
        <v>0</v>
      </c>
      <c r="K107" s="100"/>
      <c r="L107" s="179"/>
    </row>
    <row r="108" spans="2:12" s="9" customFormat="1" ht="19.9" customHeight="1">
      <c r="B108" s="174"/>
      <c r="C108" s="100"/>
      <c r="D108" s="175" t="s">
        <v>131</v>
      </c>
      <c r="E108" s="176"/>
      <c r="F108" s="176"/>
      <c r="G108" s="176"/>
      <c r="H108" s="176"/>
      <c r="I108" s="177"/>
      <c r="J108" s="178">
        <f>J272</f>
        <v>0</v>
      </c>
      <c r="K108" s="100"/>
      <c r="L108" s="179"/>
    </row>
    <row r="109" spans="2:12" s="1" customFormat="1" ht="21.75" customHeight="1">
      <c r="B109" s="35"/>
      <c r="C109" s="36"/>
      <c r="D109" s="36"/>
      <c r="E109" s="36"/>
      <c r="F109" s="36"/>
      <c r="G109" s="36"/>
      <c r="H109" s="36"/>
      <c r="I109" s="126"/>
      <c r="J109" s="36"/>
      <c r="K109" s="36"/>
      <c r="L109" s="37"/>
    </row>
    <row r="110" spans="2:12" s="1" customFormat="1" ht="6.95" customHeight="1">
      <c r="B110" s="35"/>
      <c r="C110" s="36"/>
      <c r="D110" s="36"/>
      <c r="E110" s="36"/>
      <c r="F110" s="36"/>
      <c r="G110" s="36"/>
      <c r="H110" s="36"/>
      <c r="I110" s="126"/>
      <c r="J110" s="36"/>
      <c r="K110" s="36"/>
      <c r="L110" s="37"/>
    </row>
    <row r="111" spans="2:14" s="1" customFormat="1" ht="29.25" customHeight="1">
      <c r="B111" s="35"/>
      <c r="C111" s="166" t="s">
        <v>136</v>
      </c>
      <c r="D111" s="36"/>
      <c r="E111" s="36"/>
      <c r="F111" s="36"/>
      <c r="G111" s="36"/>
      <c r="H111" s="36"/>
      <c r="I111" s="126"/>
      <c r="J111" s="180">
        <f>ROUND(J112+J113+J114+J115+J116,2)</f>
        <v>0</v>
      </c>
      <c r="K111" s="36"/>
      <c r="L111" s="37"/>
      <c r="N111" s="181" t="s">
        <v>46</v>
      </c>
    </row>
    <row r="112" spans="2:65" s="1" customFormat="1" ht="18" customHeight="1">
      <c r="B112" s="35"/>
      <c r="C112" s="36"/>
      <c r="D112" s="339" t="s">
        <v>137</v>
      </c>
      <c r="E112" s="340"/>
      <c r="F112" s="340"/>
      <c r="G112" s="36"/>
      <c r="H112" s="36"/>
      <c r="I112" s="126"/>
      <c r="J112" s="112">
        <v>0</v>
      </c>
      <c r="K112" s="36"/>
      <c r="L112" s="182"/>
      <c r="M112" s="126"/>
      <c r="N112" s="183" t="s">
        <v>47</v>
      </c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84" t="s">
        <v>138</v>
      </c>
      <c r="AZ112" s="126"/>
      <c r="BA112" s="126"/>
      <c r="BB112" s="126"/>
      <c r="BC112" s="126"/>
      <c r="BD112" s="126"/>
      <c r="BE112" s="185">
        <f aca="true" t="shared" si="0" ref="BE112:BE116">IF(N112="základní",J112,0)</f>
        <v>0</v>
      </c>
      <c r="BF112" s="185">
        <f aca="true" t="shared" si="1" ref="BF112:BF116">IF(N112="snížená",J112,0)</f>
        <v>0</v>
      </c>
      <c r="BG112" s="185">
        <f aca="true" t="shared" si="2" ref="BG112:BG116">IF(N112="zákl. přenesená",J112,0)</f>
        <v>0</v>
      </c>
      <c r="BH112" s="185">
        <f aca="true" t="shared" si="3" ref="BH112:BH116">IF(N112="sníž. přenesená",J112,0)</f>
        <v>0</v>
      </c>
      <c r="BI112" s="185">
        <f aca="true" t="shared" si="4" ref="BI112:BI116">IF(N112="nulová",J112,0)</f>
        <v>0</v>
      </c>
      <c r="BJ112" s="184" t="s">
        <v>89</v>
      </c>
      <c r="BK112" s="126"/>
      <c r="BL112" s="126"/>
      <c r="BM112" s="126"/>
    </row>
    <row r="113" spans="2:65" s="1" customFormat="1" ht="18" customHeight="1">
      <c r="B113" s="35"/>
      <c r="C113" s="36"/>
      <c r="D113" s="339" t="s">
        <v>139</v>
      </c>
      <c r="E113" s="340"/>
      <c r="F113" s="340"/>
      <c r="G113" s="36"/>
      <c r="H113" s="36"/>
      <c r="I113" s="126"/>
      <c r="J113" s="112">
        <v>0</v>
      </c>
      <c r="K113" s="36"/>
      <c r="L113" s="182"/>
      <c r="M113" s="126"/>
      <c r="N113" s="183" t="s">
        <v>47</v>
      </c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84" t="s">
        <v>138</v>
      </c>
      <c r="AZ113" s="126"/>
      <c r="BA113" s="126"/>
      <c r="BB113" s="126"/>
      <c r="BC113" s="126"/>
      <c r="BD113" s="126"/>
      <c r="BE113" s="185">
        <f t="shared" si="0"/>
        <v>0</v>
      </c>
      <c r="BF113" s="185">
        <f t="shared" si="1"/>
        <v>0</v>
      </c>
      <c r="BG113" s="185">
        <f t="shared" si="2"/>
        <v>0</v>
      </c>
      <c r="BH113" s="185">
        <f t="shared" si="3"/>
        <v>0</v>
      </c>
      <c r="BI113" s="185">
        <f t="shared" si="4"/>
        <v>0</v>
      </c>
      <c r="BJ113" s="184" t="s">
        <v>89</v>
      </c>
      <c r="BK113" s="126"/>
      <c r="BL113" s="126"/>
      <c r="BM113" s="126"/>
    </row>
    <row r="114" spans="2:65" s="1" customFormat="1" ht="18" customHeight="1">
      <c r="B114" s="35"/>
      <c r="C114" s="36"/>
      <c r="D114" s="339" t="s">
        <v>140</v>
      </c>
      <c r="E114" s="340"/>
      <c r="F114" s="340"/>
      <c r="G114" s="36"/>
      <c r="H114" s="36"/>
      <c r="I114" s="126"/>
      <c r="J114" s="112">
        <v>0</v>
      </c>
      <c r="K114" s="36"/>
      <c r="L114" s="182"/>
      <c r="M114" s="126"/>
      <c r="N114" s="183" t="s">
        <v>47</v>
      </c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84" t="s">
        <v>138</v>
      </c>
      <c r="AZ114" s="126"/>
      <c r="BA114" s="126"/>
      <c r="BB114" s="126"/>
      <c r="BC114" s="126"/>
      <c r="BD114" s="126"/>
      <c r="BE114" s="185">
        <f t="shared" si="0"/>
        <v>0</v>
      </c>
      <c r="BF114" s="185">
        <f t="shared" si="1"/>
        <v>0</v>
      </c>
      <c r="BG114" s="185">
        <f t="shared" si="2"/>
        <v>0</v>
      </c>
      <c r="BH114" s="185">
        <f t="shared" si="3"/>
        <v>0</v>
      </c>
      <c r="BI114" s="185">
        <f t="shared" si="4"/>
        <v>0</v>
      </c>
      <c r="BJ114" s="184" t="s">
        <v>89</v>
      </c>
      <c r="BK114" s="126"/>
      <c r="BL114" s="126"/>
      <c r="BM114" s="126"/>
    </row>
    <row r="115" spans="2:65" s="1" customFormat="1" ht="18" customHeight="1">
      <c r="B115" s="35"/>
      <c r="C115" s="36"/>
      <c r="D115" s="339" t="s">
        <v>141</v>
      </c>
      <c r="E115" s="340"/>
      <c r="F115" s="340"/>
      <c r="G115" s="36"/>
      <c r="H115" s="36"/>
      <c r="I115" s="126"/>
      <c r="J115" s="112">
        <v>0</v>
      </c>
      <c r="K115" s="36"/>
      <c r="L115" s="182"/>
      <c r="M115" s="126"/>
      <c r="N115" s="183" t="s">
        <v>47</v>
      </c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84" t="s">
        <v>138</v>
      </c>
      <c r="AZ115" s="126"/>
      <c r="BA115" s="126"/>
      <c r="BB115" s="126"/>
      <c r="BC115" s="126"/>
      <c r="BD115" s="126"/>
      <c r="BE115" s="185">
        <f t="shared" si="0"/>
        <v>0</v>
      </c>
      <c r="BF115" s="185">
        <f t="shared" si="1"/>
        <v>0</v>
      </c>
      <c r="BG115" s="185">
        <f t="shared" si="2"/>
        <v>0</v>
      </c>
      <c r="BH115" s="185">
        <f t="shared" si="3"/>
        <v>0</v>
      </c>
      <c r="BI115" s="185">
        <f t="shared" si="4"/>
        <v>0</v>
      </c>
      <c r="BJ115" s="184" t="s">
        <v>89</v>
      </c>
      <c r="BK115" s="126"/>
      <c r="BL115" s="126"/>
      <c r="BM115" s="126"/>
    </row>
    <row r="116" spans="2:65" s="1" customFormat="1" ht="18" customHeight="1">
      <c r="B116" s="35"/>
      <c r="C116" s="36"/>
      <c r="D116" s="339" t="s">
        <v>106</v>
      </c>
      <c r="E116" s="340"/>
      <c r="F116" s="340"/>
      <c r="G116" s="36"/>
      <c r="H116" s="36"/>
      <c r="I116" s="126"/>
      <c r="J116" s="112">
        <v>0</v>
      </c>
      <c r="K116" s="36"/>
      <c r="L116" s="182"/>
      <c r="M116" s="126"/>
      <c r="N116" s="183" t="s">
        <v>47</v>
      </c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84" t="s">
        <v>138</v>
      </c>
      <c r="AZ116" s="126"/>
      <c r="BA116" s="126"/>
      <c r="BB116" s="126"/>
      <c r="BC116" s="126"/>
      <c r="BD116" s="126"/>
      <c r="BE116" s="185">
        <f t="shared" si="0"/>
        <v>0</v>
      </c>
      <c r="BF116" s="185">
        <f t="shared" si="1"/>
        <v>0</v>
      </c>
      <c r="BG116" s="185">
        <f t="shared" si="2"/>
        <v>0</v>
      </c>
      <c r="BH116" s="185">
        <f t="shared" si="3"/>
        <v>0</v>
      </c>
      <c r="BI116" s="185">
        <f t="shared" si="4"/>
        <v>0</v>
      </c>
      <c r="BJ116" s="184" t="s">
        <v>89</v>
      </c>
      <c r="BK116" s="126"/>
      <c r="BL116" s="126"/>
      <c r="BM116" s="126"/>
    </row>
    <row r="117" spans="2:12" s="1" customFormat="1" ht="12">
      <c r="B117" s="35"/>
      <c r="C117" s="36"/>
      <c r="D117" s="36"/>
      <c r="E117" s="36"/>
      <c r="F117" s="36"/>
      <c r="G117" s="36"/>
      <c r="H117" s="36"/>
      <c r="I117" s="126"/>
      <c r="J117" s="36"/>
      <c r="K117" s="36"/>
      <c r="L117" s="37"/>
    </row>
    <row r="118" spans="2:12" s="1" customFormat="1" ht="29.25" customHeight="1">
      <c r="B118" s="35"/>
      <c r="C118" s="116" t="s">
        <v>109</v>
      </c>
      <c r="D118" s="117"/>
      <c r="E118" s="117"/>
      <c r="F118" s="117"/>
      <c r="G118" s="117"/>
      <c r="H118" s="117"/>
      <c r="I118" s="164"/>
      <c r="J118" s="118">
        <f>ROUND(J98+J111,2)</f>
        <v>0</v>
      </c>
      <c r="K118" s="117"/>
      <c r="L118" s="37"/>
    </row>
    <row r="119" spans="2:12" s="1" customFormat="1" ht="6.95" customHeight="1">
      <c r="B119" s="50"/>
      <c r="C119" s="51"/>
      <c r="D119" s="51"/>
      <c r="E119" s="51"/>
      <c r="F119" s="51"/>
      <c r="G119" s="51"/>
      <c r="H119" s="51"/>
      <c r="I119" s="159"/>
      <c r="J119" s="51"/>
      <c r="K119" s="51"/>
      <c r="L119" s="37"/>
    </row>
    <row r="123" spans="2:12" s="1" customFormat="1" ht="6.95" customHeight="1">
      <c r="B123" s="52"/>
      <c r="C123" s="53"/>
      <c r="D123" s="53"/>
      <c r="E123" s="53"/>
      <c r="F123" s="53"/>
      <c r="G123" s="53"/>
      <c r="H123" s="53"/>
      <c r="I123" s="162"/>
      <c r="J123" s="53"/>
      <c r="K123" s="53"/>
      <c r="L123" s="37"/>
    </row>
    <row r="124" spans="2:12" s="1" customFormat="1" ht="24.95" customHeight="1">
      <c r="B124" s="35"/>
      <c r="C124" s="23" t="s">
        <v>142</v>
      </c>
      <c r="D124" s="36"/>
      <c r="E124" s="36"/>
      <c r="F124" s="36"/>
      <c r="G124" s="36"/>
      <c r="H124" s="36"/>
      <c r="I124" s="126"/>
      <c r="J124" s="36"/>
      <c r="K124" s="36"/>
      <c r="L124" s="37"/>
    </row>
    <row r="125" spans="2:12" s="1" customFormat="1" ht="6.95" customHeight="1">
      <c r="B125" s="35"/>
      <c r="C125" s="36"/>
      <c r="D125" s="36"/>
      <c r="E125" s="36"/>
      <c r="F125" s="36"/>
      <c r="G125" s="36"/>
      <c r="H125" s="36"/>
      <c r="I125" s="126"/>
      <c r="J125" s="36"/>
      <c r="K125" s="36"/>
      <c r="L125" s="37"/>
    </row>
    <row r="126" spans="2:12" s="1" customFormat="1" ht="12" customHeight="1">
      <c r="B126" s="35"/>
      <c r="C126" s="29" t="s">
        <v>15</v>
      </c>
      <c r="D126" s="36"/>
      <c r="E126" s="36"/>
      <c r="F126" s="36"/>
      <c r="G126" s="36"/>
      <c r="H126" s="36"/>
      <c r="I126" s="126"/>
      <c r="J126" s="36"/>
      <c r="K126" s="36"/>
      <c r="L126" s="37"/>
    </row>
    <row r="127" spans="2:12" s="1" customFormat="1" ht="16.5" customHeight="1">
      <c r="B127" s="35"/>
      <c r="C127" s="36"/>
      <c r="D127" s="36"/>
      <c r="E127" s="337" t="str">
        <f>E7</f>
        <v>ZŠ Jana Wericha - rekonstrukce kanalizace - II.</v>
      </c>
      <c r="F127" s="338"/>
      <c r="G127" s="338"/>
      <c r="H127" s="338"/>
      <c r="I127" s="126"/>
      <c r="J127" s="36"/>
      <c r="K127" s="36"/>
      <c r="L127" s="37"/>
    </row>
    <row r="128" spans="2:12" ht="12" customHeight="1">
      <c r="B128" s="21"/>
      <c r="C128" s="29" t="s">
        <v>111</v>
      </c>
      <c r="D128" s="22"/>
      <c r="E128" s="22"/>
      <c r="F128" s="22"/>
      <c r="G128" s="22"/>
      <c r="H128" s="22"/>
      <c r="J128" s="22"/>
      <c r="K128" s="22"/>
      <c r="L128" s="20"/>
    </row>
    <row r="129" spans="2:12" s="1" customFormat="1" ht="16.5" customHeight="1">
      <c r="B129" s="35"/>
      <c r="C129" s="36"/>
      <c r="D129" s="36"/>
      <c r="E129" s="337" t="s">
        <v>112</v>
      </c>
      <c r="F129" s="336"/>
      <c r="G129" s="336"/>
      <c r="H129" s="336"/>
      <c r="I129" s="126"/>
      <c r="J129" s="36"/>
      <c r="K129" s="36"/>
      <c r="L129" s="37"/>
    </row>
    <row r="130" spans="2:12" s="1" customFormat="1" ht="12" customHeight="1">
      <c r="B130" s="35"/>
      <c r="C130" s="29" t="s">
        <v>113</v>
      </c>
      <c r="D130" s="36"/>
      <c r="E130" s="36"/>
      <c r="F130" s="36"/>
      <c r="G130" s="36"/>
      <c r="H130" s="36"/>
      <c r="I130" s="126"/>
      <c r="J130" s="36"/>
      <c r="K130" s="36"/>
      <c r="L130" s="37"/>
    </row>
    <row r="131" spans="2:12" s="1" customFormat="1" ht="16.5" customHeight="1">
      <c r="B131" s="35"/>
      <c r="C131" s="36"/>
      <c r="D131" s="36"/>
      <c r="E131" s="294" t="str">
        <f>E11</f>
        <v>0419-01.1.2 - SO 02 Oprava kanalizace</v>
      </c>
      <c r="F131" s="336"/>
      <c r="G131" s="336"/>
      <c r="H131" s="336"/>
      <c r="I131" s="126"/>
      <c r="J131" s="36"/>
      <c r="K131" s="36"/>
      <c r="L131" s="37"/>
    </row>
    <row r="132" spans="2:12" s="1" customFormat="1" ht="6.95" customHeight="1">
      <c r="B132" s="35"/>
      <c r="C132" s="36"/>
      <c r="D132" s="36"/>
      <c r="E132" s="36"/>
      <c r="F132" s="36"/>
      <c r="G132" s="36"/>
      <c r="H132" s="36"/>
      <c r="I132" s="126"/>
      <c r="J132" s="36"/>
      <c r="K132" s="36"/>
      <c r="L132" s="37"/>
    </row>
    <row r="133" spans="2:12" s="1" customFormat="1" ht="12" customHeight="1">
      <c r="B133" s="35"/>
      <c r="C133" s="29" t="s">
        <v>19</v>
      </c>
      <c r="D133" s="36"/>
      <c r="E133" s="36"/>
      <c r="F133" s="27" t="str">
        <f>F14</f>
        <v>Praha 6 - Řepy</v>
      </c>
      <c r="G133" s="36"/>
      <c r="H133" s="36"/>
      <c r="I133" s="127" t="s">
        <v>21</v>
      </c>
      <c r="J133" s="62" t="str">
        <f>IF(J14="","",J14)</f>
        <v>3. 4. 2019</v>
      </c>
      <c r="K133" s="36"/>
      <c r="L133" s="37"/>
    </row>
    <row r="134" spans="2:12" s="1" customFormat="1" ht="6.95" customHeight="1">
      <c r="B134" s="35"/>
      <c r="C134" s="36"/>
      <c r="D134" s="36"/>
      <c r="E134" s="36"/>
      <c r="F134" s="36"/>
      <c r="G134" s="36"/>
      <c r="H134" s="36"/>
      <c r="I134" s="126"/>
      <c r="J134" s="36"/>
      <c r="K134" s="36"/>
      <c r="L134" s="37"/>
    </row>
    <row r="135" spans="2:12" s="1" customFormat="1" ht="15.2" customHeight="1">
      <c r="B135" s="35"/>
      <c r="C135" s="29" t="s">
        <v>23</v>
      </c>
      <c r="D135" s="36"/>
      <c r="E135" s="36"/>
      <c r="F135" s="27" t="str">
        <f>E17</f>
        <v>Městská část Praha 17, Žalanského 291/12b, Praha 6</v>
      </c>
      <c r="G135" s="36"/>
      <c r="H135" s="36"/>
      <c r="I135" s="127" t="s">
        <v>31</v>
      </c>
      <c r="J135" s="32" t="str">
        <f>E23</f>
        <v>AQUECON a.s.</v>
      </c>
      <c r="K135" s="36"/>
      <c r="L135" s="37"/>
    </row>
    <row r="136" spans="2:12" s="1" customFormat="1" ht="27.95" customHeight="1">
      <c r="B136" s="35"/>
      <c r="C136" s="29" t="s">
        <v>29</v>
      </c>
      <c r="D136" s="36"/>
      <c r="E136" s="36"/>
      <c r="F136" s="27" t="str">
        <f>IF(E20="","",E20)</f>
        <v>Vyplň údaj</v>
      </c>
      <c r="G136" s="36"/>
      <c r="H136" s="36"/>
      <c r="I136" s="127" t="s">
        <v>36</v>
      </c>
      <c r="J136" s="32" t="str">
        <f>E26</f>
        <v>Jindřich  J u k l  tel.: 602558222</v>
      </c>
      <c r="K136" s="36"/>
      <c r="L136" s="37"/>
    </row>
    <row r="137" spans="2:12" s="1" customFormat="1" ht="10.35" customHeight="1">
      <c r="B137" s="35"/>
      <c r="C137" s="36"/>
      <c r="D137" s="36"/>
      <c r="E137" s="36"/>
      <c r="F137" s="36"/>
      <c r="G137" s="36"/>
      <c r="H137" s="36"/>
      <c r="I137" s="126"/>
      <c r="J137" s="36"/>
      <c r="K137" s="36"/>
      <c r="L137" s="37"/>
    </row>
    <row r="138" spans="2:20" s="10" customFormat="1" ht="29.25" customHeight="1">
      <c r="B138" s="186"/>
      <c r="C138" s="187" t="s">
        <v>143</v>
      </c>
      <c r="D138" s="188" t="s">
        <v>67</v>
      </c>
      <c r="E138" s="188" t="s">
        <v>63</v>
      </c>
      <c r="F138" s="188" t="s">
        <v>64</v>
      </c>
      <c r="G138" s="188" t="s">
        <v>144</v>
      </c>
      <c r="H138" s="188" t="s">
        <v>145</v>
      </c>
      <c r="I138" s="189" t="s">
        <v>146</v>
      </c>
      <c r="J138" s="190" t="s">
        <v>118</v>
      </c>
      <c r="K138" s="191" t="s">
        <v>147</v>
      </c>
      <c r="L138" s="192"/>
      <c r="M138" s="71" t="s">
        <v>1</v>
      </c>
      <c r="N138" s="72" t="s">
        <v>46</v>
      </c>
      <c r="O138" s="72" t="s">
        <v>148</v>
      </c>
      <c r="P138" s="72" t="s">
        <v>149</v>
      </c>
      <c r="Q138" s="72" t="s">
        <v>150</v>
      </c>
      <c r="R138" s="72" t="s">
        <v>151</v>
      </c>
      <c r="S138" s="72" t="s">
        <v>152</v>
      </c>
      <c r="T138" s="73" t="s">
        <v>153</v>
      </c>
    </row>
    <row r="139" spans="2:63" s="1" customFormat="1" ht="22.9" customHeight="1">
      <c r="B139" s="35"/>
      <c r="C139" s="78" t="s">
        <v>154</v>
      </c>
      <c r="D139" s="36"/>
      <c r="E139" s="36"/>
      <c r="F139" s="36"/>
      <c r="G139" s="36"/>
      <c r="H139" s="36"/>
      <c r="I139" s="126"/>
      <c r="J139" s="193">
        <f>BK139</f>
        <v>0</v>
      </c>
      <c r="K139" s="36"/>
      <c r="L139" s="37"/>
      <c r="M139" s="74"/>
      <c r="N139" s="75"/>
      <c r="O139" s="75"/>
      <c r="P139" s="194">
        <f>P140</f>
        <v>0</v>
      </c>
      <c r="Q139" s="75"/>
      <c r="R139" s="194">
        <f>R140</f>
        <v>89.35817259999999</v>
      </c>
      <c r="S139" s="75"/>
      <c r="T139" s="195">
        <f>T140</f>
        <v>45.68668</v>
      </c>
      <c r="AT139" s="17" t="s">
        <v>81</v>
      </c>
      <c r="AU139" s="17" t="s">
        <v>120</v>
      </c>
      <c r="BK139" s="196">
        <f>BK140</f>
        <v>0</v>
      </c>
    </row>
    <row r="140" spans="2:63" s="11" customFormat="1" ht="25.9" customHeight="1">
      <c r="B140" s="197"/>
      <c r="C140" s="198"/>
      <c r="D140" s="199" t="s">
        <v>81</v>
      </c>
      <c r="E140" s="200" t="s">
        <v>155</v>
      </c>
      <c r="F140" s="200" t="s">
        <v>156</v>
      </c>
      <c r="G140" s="198"/>
      <c r="H140" s="198"/>
      <c r="I140" s="201"/>
      <c r="J140" s="202">
        <f>BK140</f>
        <v>0</v>
      </c>
      <c r="K140" s="198"/>
      <c r="L140" s="203"/>
      <c r="M140" s="204"/>
      <c r="N140" s="205"/>
      <c r="O140" s="205"/>
      <c r="P140" s="206">
        <f>P141+SUM(P142:P144)+P217+P237+P239+P244+P254+P260+P265+P272</f>
        <v>0</v>
      </c>
      <c r="Q140" s="205"/>
      <c r="R140" s="206">
        <f>R141+SUM(R142:R144)+R217+R237+R239+R244+R254+R260+R265+R272</f>
        <v>89.35817259999999</v>
      </c>
      <c r="S140" s="205"/>
      <c r="T140" s="207">
        <f>T141+SUM(T142:T144)+T217+T237+T239+T244+T254+T260+T265+T272</f>
        <v>45.68668</v>
      </c>
      <c r="AR140" s="208" t="s">
        <v>89</v>
      </c>
      <c r="AT140" s="209" t="s">
        <v>81</v>
      </c>
      <c r="AU140" s="209" t="s">
        <v>82</v>
      </c>
      <c r="AY140" s="208" t="s">
        <v>157</v>
      </c>
      <c r="BK140" s="210">
        <f>BK141+SUM(BK142:BK144)+BK217+BK237+BK239+BK244+BK254+BK260+BK265+BK272</f>
        <v>0</v>
      </c>
    </row>
    <row r="141" spans="2:65" s="1" customFormat="1" ht="16.5" customHeight="1">
      <c r="B141" s="35"/>
      <c r="C141" s="211" t="s">
        <v>89</v>
      </c>
      <c r="D141" s="211" t="s">
        <v>158</v>
      </c>
      <c r="E141" s="212" t="s">
        <v>159</v>
      </c>
      <c r="F141" s="213" t="s">
        <v>160</v>
      </c>
      <c r="G141" s="214" t="s">
        <v>1</v>
      </c>
      <c r="H141" s="215">
        <v>0</v>
      </c>
      <c r="I141" s="284"/>
      <c r="J141" s="217">
        <f>ROUND(I141*H141,2)</f>
        <v>0</v>
      </c>
      <c r="K141" s="213" t="s">
        <v>1</v>
      </c>
      <c r="L141" s="37"/>
      <c r="M141" s="218" t="s">
        <v>1</v>
      </c>
      <c r="N141" s="219" t="s">
        <v>47</v>
      </c>
      <c r="O141" s="67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AR141" s="222" t="s">
        <v>161</v>
      </c>
      <c r="AT141" s="222" t="s">
        <v>158</v>
      </c>
      <c r="AU141" s="222" t="s">
        <v>89</v>
      </c>
      <c r="AY141" s="17" t="s">
        <v>157</v>
      </c>
      <c r="BE141" s="115">
        <f>IF(N141="základní",J141,0)</f>
        <v>0</v>
      </c>
      <c r="BF141" s="115">
        <f>IF(N141="snížená",J141,0)</f>
        <v>0</v>
      </c>
      <c r="BG141" s="115">
        <f>IF(N141="zákl. přenesená",J141,0)</f>
        <v>0</v>
      </c>
      <c r="BH141" s="115">
        <f>IF(N141="sníž. přenesená",J141,0)</f>
        <v>0</v>
      </c>
      <c r="BI141" s="115">
        <f>IF(N141="nulová",J141,0)</f>
        <v>0</v>
      </c>
      <c r="BJ141" s="17" t="s">
        <v>89</v>
      </c>
      <c r="BK141" s="115">
        <f>ROUND(I141*H141,2)</f>
        <v>0</v>
      </c>
      <c r="BL141" s="17" t="s">
        <v>161</v>
      </c>
      <c r="BM141" s="222" t="s">
        <v>741</v>
      </c>
    </row>
    <row r="142" spans="2:51" s="12" customFormat="1" ht="12">
      <c r="B142" s="223"/>
      <c r="C142" s="224"/>
      <c r="D142" s="225" t="s">
        <v>163</v>
      </c>
      <c r="E142" s="226" t="s">
        <v>1</v>
      </c>
      <c r="F142" s="227" t="s">
        <v>164</v>
      </c>
      <c r="G142" s="224"/>
      <c r="H142" s="226" t="s">
        <v>1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163</v>
      </c>
      <c r="AU142" s="233" t="s">
        <v>89</v>
      </c>
      <c r="AV142" s="12" t="s">
        <v>89</v>
      </c>
      <c r="AW142" s="12" t="s">
        <v>35</v>
      </c>
      <c r="AX142" s="12" t="s">
        <v>82</v>
      </c>
      <c r="AY142" s="233" t="s">
        <v>157</v>
      </c>
    </row>
    <row r="143" spans="2:51" s="13" customFormat="1" ht="12">
      <c r="B143" s="234"/>
      <c r="C143" s="235"/>
      <c r="D143" s="225" t="s">
        <v>163</v>
      </c>
      <c r="E143" s="236" t="s">
        <v>1</v>
      </c>
      <c r="F143" s="237" t="s">
        <v>165</v>
      </c>
      <c r="G143" s="235"/>
      <c r="H143" s="238">
        <v>0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163</v>
      </c>
      <c r="AU143" s="244" t="s">
        <v>89</v>
      </c>
      <c r="AV143" s="13" t="s">
        <v>161</v>
      </c>
      <c r="AW143" s="13" t="s">
        <v>35</v>
      </c>
      <c r="AX143" s="13" t="s">
        <v>89</v>
      </c>
      <c r="AY143" s="244" t="s">
        <v>157</v>
      </c>
    </row>
    <row r="144" spans="2:63" s="11" customFormat="1" ht="22.9" customHeight="1">
      <c r="B144" s="197"/>
      <c r="C144" s="198"/>
      <c r="D144" s="199" t="s">
        <v>81</v>
      </c>
      <c r="E144" s="245" t="s">
        <v>89</v>
      </c>
      <c r="F144" s="245" t="s">
        <v>166</v>
      </c>
      <c r="G144" s="198"/>
      <c r="H144" s="198"/>
      <c r="I144" s="201"/>
      <c r="J144" s="246">
        <f>BK144</f>
        <v>0</v>
      </c>
      <c r="K144" s="198"/>
      <c r="L144" s="203"/>
      <c r="M144" s="204"/>
      <c r="N144" s="205"/>
      <c r="O144" s="205"/>
      <c r="P144" s="206">
        <f>SUM(P145:P216)</f>
        <v>0</v>
      </c>
      <c r="Q144" s="205"/>
      <c r="R144" s="206">
        <f>SUM(R145:R216)</f>
        <v>0.8122864</v>
      </c>
      <c r="S144" s="205"/>
      <c r="T144" s="207">
        <f>SUM(T145:T216)</f>
        <v>45.47668</v>
      </c>
      <c r="AR144" s="208" t="s">
        <v>89</v>
      </c>
      <c r="AT144" s="209" t="s">
        <v>81</v>
      </c>
      <c r="AU144" s="209" t="s">
        <v>89</v>
      </c>
      <c r="AY144" s="208" t="s">
        <v>157</v>
      </c>
      <c r="BK144" s="210">
        <f>SUM(BK145:BK216)</f>
        <v>0</v>
      </c>
    </row>
    <row r="145" spans="2:65" s="1" customFormat="1" ht="16.5" customHeight="1">
      <c r="B145" s="35"/>
      <c r="C145" s="211" t="s">
        <v>91</v>
      </c>
      <c r="D145" s="211" t="s">
        <v>158</v>
      </c>
      <c r="E145" s="212" t="s">
        <v>742</v>
      </c>
      <c r="F145" s="213" t="s">
        <v>743</v>
      </c>
      <c r="G145" s="214" t="s">
        <v>175</v>
      </c>
      <c r="H145" s="215">
        <v>20.48</v>
      </c>
      <c r="I145" s="216"/>
      <c r="J145" s="217">
        <f aca="true" t="shared" si="5" ref="J145:J150">ROUND(I145*H145,2)</f>
        <v>0</v>
      </c>
      <c r="K145" s="213" t="s">
        <v>170</v>
      </c>
      <c r="L145" s="37"/>
      <c r="M145" s="218" t="s">
        <v>1</v>
      </c>
      <c r="N145" s="219" t="s">
        <v>47</v>
      </c>
      <c r="O145" s="67"/>
      <c r="P145" s="220">
        <f aca="true" t="shared" si="6" ref="P145:P150">O145*H145</f>
        <v>0</v>
      </c>
      <c r="Q145" s="220">
        <v>0</v>
      </c>
      <c r="R145" s="220">
        <f aca="true" t="shared" si="7" ref="R145:R150">Q145*H145</f>
        <v>0</v>
      </c>
      <c r="S145" s="220">
        <v>0.26</v>
      </c>
      <c r="T145" s="221">
        <f aca="true" t="shared" si="8" ref="T145:T150">S145*H145</f>
        <v>5.324800000000001</v>
      </c>
      <c r="AR145" s="222" t="s">
        <v>161</v>
      </c>
      <c r="AT145" s="222" t="s">
        <v>158</v>
      </c>
      <c r="AU145" s="222" t="s">
        <v>91</v>
      </c>
      <c r="AY145" s="17" t="s">
        <v>157</v>
      </c>
      <c r="BE145" s="115">
        <f aca="true" t="shared" si="9" ref="BE145:BE150">IF(N145="základní",J145,0)</f>
        <v>0</v>
      </c>
      <c r="BF145" s="115">
        <f aca="true" t="shared" si="10" ref="BF145:BF150">IF(N145="snížená",J145,0)</f>
        <v>0</v>
      </c>
      <c r="BG145" s="115">
        <f aca="true" t="shared" si="11" ref="BG145:BG150">IF(N145="zákl. přenesená",J145,0)</f>
        <v>0</v>
      </c>
      <c r="BH145" s="115">
        <f aca="true" t="shared" si="12" ref="BH145:BH150">IF(N145="sníž. přenesená",J145,0)</f>
        <v>0</v>
      </c>
      <c r="BI145" s="115">
        <f aca="true" t="shared" si="13" ref="BI145:BI150">IF(N145="nulová",J145,0)</f>
        <v>0</v>
      </c>
      <c r="BJ145" s="17" t="s">
        <v>89</v>
      </c>
      <c r="BK145" s="115">
        <f aca="true" t="shared" si="14" ref="BK145:BK150">ROUND(I145*H145,2)</f>
        <v>0</v>
      </c>
      <c r="BL145" s="17" t="s">
        <v>161</v>
      </c>
      <c r="BM145" s="222" t="s">
        <v>744</v>
      </c>
    </row>
    <row r="146" spans="2:65" s="1" customFormat="1" ht="16.5" customHeight="1">
      <c r="B146" s="35"/>
      <c r="C146" s="211" t="s">
        <v>172</v>
      </c>
      <c r="D146" s="211" t="s">
        <v>158</v>
      </c>
      <c r="E146" s="212" t="s">
        <v>745</v>
      </c>
      <c r="F146" s="213" t="s">
        <v>746</v>
      </c>
      <c r="G146" s="214" t="s">
        <v>175</v>
      </c>
      <c r="H146" s="215">
        <v>20.48</v>
      </c>
      <c r="I146" s="216"/>
      <c r="J146" s="217">
        <f t="shared" si="5"/>
        <v>0</v>
      </c>
      <c r="K146" s="213" t="s">
        <v>170</v>
      </c>
      <c r="L146" s="37"/>
      <c r="M146" s="218" t="s">
        <v>1</v>
      </c>
      <c r="N146" s="219" t="s">
        <v>47</v>
      </c>
      <c r="O146" s="67"/>
      <c r="P146" s="220">
        <f t="shared" si="6"/>
        <v>0</v>
      </c>
      <c r="Q146" s="220">
        <v>0</v>
      </c>
      <c r="R146" s="220">
        <f t="shared" si="7"/>
        <v>0</v>
      </c>
      <c r="S146" s="220">
        <v>0.3</v>
      </c>
      <c r="T146" s="221">
        <f t="shared" si="8"/>
        <v>6.144</v>
      </c>
      <c r="AR146" s="222" t="s">
        <v>161</v>
      </c>
      <c r="AT146" s="222" t="s">
        <v>158</v>
      </c>
      <c r="AU146" s="222" t="s">
        <v>91</v>
      </c>
      <c r="AY146" s="17" t="s">
        <v>157</v>
      </c>
      <c r="BE146" s="115">
        <f t="shared" si="9"/>
        <v>0</v>
      </c>
      <c r="BF146" s="115">
        <f t="shared" si="10"/>
        <v>0</v>
      </c>
      <c r="BG146" s="115">
        <f t="shared" si="11"/>
        <v>0</v>
      </c>
      <c r="BH146" s="115">
        <f t="shared" si="12"/>
        <v>0</v>
      </c>
      <c r="BI146" s="115">
        <f t="shared" si="13"/>
        <v>0</v>
      </c>
      <c r="BJ146" s="17" t="s">
        <v>89</v>
      </c>
      <c r="BK146" s="115">
        <f t="shared" si="14"/>
        <v>0</v>
      </c>
      <c r="BL146" s="17" t="s">
        <v>161</v>
      </c>
      <c r="BM146" s="222" t="s">
        <v>747</v>
      </c>
    </row>
    <row r="147" spans="2:65" s="1" customFormat="1" ht="16.5" customHeight="1">
      <c r="B147" s="35"/>
      <c r="C147" s="211" t="s">
        <v>161</v>
      </c>
      <c r="D147" s="211" t="s">
        <v>158</v>
      </c>
      <c r="E147" s="212" t="s">
        <v>748</v>
      </c>
      <c r="F147" s="213" t="s">
        <v>749</v>
      </c>
      <c r="G147" s="214" t="s">
        <v>175</v>
      </c>
      <c r="H147" s="215">
        <v>32.03</v>
      </c>
      <c r="I147" s="216"/>
      <c r="J147" s="217">
        <f t="shared" si="5"/>
        <v>0</v>
      </c>
      <c r="K147" s="213" t="s">
        <v>170</v>
      </c>
      <c r="L147" s="37"/>
      <c r="M147" s="218" t="s">
        <v>1</v>
      </c>
      <c r="N147" s="219" t="s">
        <v>47</v>
      </c>
      <c r="O147" s="67"/>
      <c r="P147" s="220">
        <f t="shared" si="6"/>
        <v>0</v>
      </c>
      <c r="Q147" s="220">
        <v>0</v>
      </c>
      <c r="R147" s="220">
        <f t="shared" si="7"/>
        <v>0</v>
      </c>
      <c r="S147" s="220">
        <v>0.44</v>
      </c>
      <c r="T147" s="221">
        <f t="shared" si="8"/>
        <v>14.093200000000001</v>
      </c>
      <c r="AR147" s="222" t="s">
        <v>161</v>
      </c>
      <c r="AT147" s="222" t="s">
        <v>158</v>
      </c>
      <c r="AU147" s="222" t="s">
        <v>91</v>
      </c>
      <c r="AY147" s="17" t="s">
        <v>157</v>
      </c>
      <c r="BE147" s="115">
        <f t="shared" si="9"/>
        <v>0</v>
      </c>
      <c r="BF147" s="115">
        <f t="shared" si="10"/>
        <v>0</v>
      </c>
      <c r="BG147" s="115">
        <f t="shared" si="11"/>
        <v>0</v>
      </c>
      <c r="BH147" s="115">
        <f t="shared" si="12"/>
        <v>0</v>
      </c>
      <c r="BI147" s="115">
        <f t="shared" si="13"/>
        <v>0</v>
      </c>
      <c r="BJ147" s="17" t="s">
        <v>89</v>
      </c>
      <c r="BK147" s="115">
        <f t="shared" si="14"/>
        <v>0</v>
      </c>
      <c r="BL147" s="17" t="s">
        <v>161</v>
      </c>
      <c r="BM147" s="222" t="s">
        <v>750</v>
      </c>
    </row>
    <row r="148" spans="2:65" s="1" customFormat="1" ht="16.5" customHeight="1">
      <c r="B148" s="35"/>
      <c r="C148" s="211" t="s">
        <v>182</v>
      </c>
      <c r="D148" s="211" t="s">
        <v>158</v>
      </c>
      <c r="E148" s="212" t="s">
        <v>751</v>
      </c>
      <c r="F148" s="213" t="s">
        <v>752</v>
      </c>
      <c r="G148" s="214" t="s">
        <v>175</v>
      </c>
      <c r="H148" s="215">
        <v>33</v>
      </c>
      <c r="I148" s="216"/>
      <c r="J148" s="217">
        <f t="shared" si="5"/>
        <v>0</v>
      </c>
      <c r="K148" s="213" t="s">
        <v>170</v>
      </c>
      <c r="L148" s="37"/>
      <c r="M148" s="218" t="s">
        <v>1</v>
      </c>
      <c r="N148" s="219" t="s">
        <v>47</v>
      </c>
      <c r="O148" s="67"/>
      <c r="P148" s="220">
        <f t="shared" si="6"/>
        <v>0</v>
      </c>
      <c r="Q148" s="220">
        <v>0</v>
      </c>
      <c r="R148" s="220">
        <f t="shared" si="7"/>
        <v>0</v>
      </c>
      <c r="S148" s="220">
        <v>0.355</v>
      </c>
      <c r="T148" s="221">
        <f t="shared" si="8"/>
        <v>11.715</v>
      </c>
      <c r="AR148" s="222" t="s">
        <v>161</v>
      </c>
      <c r="AT148" s="222" t="s">
        <v>158</v>
      </c>
      <c r="AU148" s="222" t="s">
        <v>91</v>
      </c>
      <c r="AY148" s="17" t="s">
        <v>157</v>
      </c>
      <c r="BE148" s="115">
        <f t="shared" si="9"/>
        <v>0</v>
      </c>
      <c r="BF148" s="115">
        <f t="shared" si="10"/>
        <v>0</v>
      </c>
      <c r="BG148" s="115">
        <f t="shared" si="11"/>
        <v>0</v>
      </c>
      <c r="BH148" s="115">
        <f t="shared" si="12"/>
        <v>0</v>
      </c>
      <c r="BI148" s="115">
        <f t="shared" si="13"/>
        <v>0</v>
      </c>
      <c r="BJ148" s="17" t="s">
        <v>89</v>
      </c>
      <c r="BK148" s="115">
        <f t="shared" si="14"/>
        <v>0</v>
      </c>
      <c r="BL148" s="17" t="s">
        <v>161</v>
      </c>
      <c r="BM148" s="222" t="s">
        <v>753</v>
      </c>
    </row>
    <row r="149" spans="2:65" s="1" customFormat="1" ht="16.5" customHeight="1">
      <c r="B149" s="35"/>
      <c r="C149" s="211" t="s">
        <v>188</v>
      </c>
      <c r="D149" s="211" t="s">
        <v>158</v>
      </c>
      <c r="E149" s="212" t="s">
        <v>754</v>
      </c>
      <c r="F149" s="213" t="s">
        <v>755</v>
      </c>
      <c r="G149" s="214" t="s">
        <v>175</v>
      </c>
      <c r="H149" s="215">
        <v>32.03</v>
      </c>
      <c r="I149" s="216"/>
      <c r="J149" s="217">
        <f t="shared" si="5"/>
        <v>0</v>
      </c>
      <c r="K149" s="213" t="s">
        <v>170</v>
      </c>
      <c r="L149" s="37"/>
      <c r="M149" s="218" t="s">
        <v>1</v>
      </c>
      <c r="N149" s="219" t="s">
        <v>47</v>
      </c>
      <c r="O149" s="67"/>
      <c r="P149" s="220">
        <f t="shared" si="6"/>
        <v>0</v>
      </c>
      <c r="Q149" s="220">
        <v>8E-05</v>
      </c>
      <c r="R149" s="220">
        <f t="shared" si="7"/>
        <v>0.0025624000000000003</v>
      </c>
      <c r="S149" s="220">
        <v>0.256</v>
      </c>
      <c r="T149" s="221">
        <f t="shared" si="8"/>
        <v>8.19968</v>
      </c>
      <c r="AR149" s="222" t="s">
        <v>161</v>
      </c>
      <c r="AT149" s="222" t="s">
        <v>158</v>
      </c>
      <c r="AU149" s="222" t="s">
        <v>91</v>
      </c>
      <c r="AY149" s="17" t="s">
        <v>157</v>
      </c>
      <c r="BE149" s="115">
        <f t="shared" si="9"/>
        <v>0</v>
      </c>
      <c r="BF149" s="115">
        <f t="shared" si="10"/>
        <v>0</v>
      </c>
      <c r="BG149" s="115">
        <f t="shared" si="11"/>
        <v>0</v>
      </c>
      <c r="BH149" s="115">
        <f t="shared" si="12"/>
        <v>0</v>
      </c>
      <c r="BI149" s="115">
        <f t="shared" si="13"/>
        <v>0</v>
      </c>
      <c r="BJ149" s="17" t="s">
        <v>89</v>
      </c>
      <c r="BK149" s="115">
        <f t="shared" si="14"/>
        <v>0</v>
      </c>
      <c r="BL149" s="17" t="s">
        <v>161</v>
      </c>
      <c r="BM149" s="222" t="s">
        <v>756</v>
      </c>
    </row>
    <row r="150" spans="2:65" s="1" customFormat="1" ht="16.5" customHeight="1">
      <c r="B150" s="35"/>
      <c r="C150" s="211" t="s">
        <v>194</v>
      </c>
      <c r="D150" s="211" t="s">
        <v>158</v>
      </c>
      <c r="E150" s="212" t="s">
        <v>189</v>
      </c>
      <c r="F150" s="213" t="s">
        <v>190</v>
      </c>
      <c r="G150" s="214" t="s">
        <v>191</v>
      </c>
      <c r="H150" s="215">
        <v>10</v>
      </c>
      <c r="I150" s="216"/>
      <c r="J150" s="217">
        <f t="shared" si="5"/>
        <v>0</v>
      </c>
      <c r="K150" s="213" t="s">
        <v>170</v>
      </c>
      <c r="L150" s="37"/>
      <c r="M150" s="218" t="s">
        <v>1</v>
      </c>
      <c r="N150" s="219" t="s">
        <v>47</v>
      </c>
      <c r="O150" s="67"/>
      <c r="P150" s="220">
        <f t="shared" si="6"/>
        <v>0</v>
      </c>
      <c r="Q150" s="220">
        <v>0</v>
      </c>
      <c r="R150" s="220">
        <f t="shared" si="7"/>
        <v>0</v>
      </c>
      <c r="S150" s="220">
        <v>0</v>
      </c>
      <c r="T150" s="221">
        <f t="shared" si="8"/>
        <v>0</v>
      </c>
      <c r="AR150" s="222" t="s">
        <v>161</v>
      </c>
      <c r="AT150" s="222" t="s">
        <v>158</v>
      </c>
      <c r="AU150" s="222" t="s">
        <v>91</v>
      </c>
      <c r="AY150" s="17" t="s">
        <v>157</v>
      </c>
      <c r="BE150" s="115">
        <f t="shared" si="9"/>
        <v>0</v>
      </c>
      <c r="BF150" s="115">
        <f t="shared" si="10"/>
        <v>0</v>
      </c>
      <c r="BG150" s="115">
        <f t="shared" si="11"/>
        <v>0</v>
      </c>
      <c r="BH150" s="115">
        <f t="shared" si="12"/>
        <v>0</v>
      </c>
      <c r="BI150" s="115">
        <f t="shared" si="13"/>
        <v>0</v>
      </c>
      <c r="BJ150" s="17" t="s">
        <v>89</v>
      </c>
      <c r="BK150" s="115">
        <f t="shared" si="14"/>
        <v>0</v>
      </c>
      <c r="BL150" s="17" t="s">
        <v>161</v>
      </c>
      <c r="BM150" s="222" t="s">
        <v>757</v>
      </c>
    </row>
    <row r="151" spans="2:51" s="14" customFormat="1" ht="12">
      <c r="B151" s="247"/>
      <c r="C151" s="248"/>
      <c r="D151" s="225" t="s">
        <v>163</v>
      </c>
      <c r="E151" s="249" t="s">
        <v>1</v>
      </c>
      <c r="F151" s="250" t="s">
        <v>758</v>
      </c>
      <c r="G151" s="248"/>
      <c r="H151" s="251">
        <v>10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163</v>
      </c>
      <c r="AU151" s="257" t="s">
        <v>91</v>
      </c>
      <c r="AV151" s="14" t="s">
        <v>91</v>
      </c>
      <c r="AW151" s="14" t="s">
        <v>35</v>
      </c>
      <c r="AX151" s="14" t="s">
        <v>89</v>
      </c>
      <c r="AY151" s="257" t="s">
        <v>157</v>
      </c>
    </row>
    <row r="152" spans="2:65" s="1" customFormat="1" ht="16.5" customHeight="1">
      <c r="B152" s="35"/>
      <c r="C152" s="211" t="s">
        <v>198</v>
      </c>
      <c r="D152" s="211" t="s">
        <v>158</v>
      </c>
      <c r="E152" s="212" t="s">
        <v>203</v>
      </c>
      <c r="F152" s="213" t="s">
        <v>204</v>
      </c>
      <c r="G152" s="214" t="s">
        <v>185</v>
      </c>
      <c r="H152" s="215">
        <v>100</v>
      </c>
      <c r="I152" s="216"/>
      <c r="J152" s="217">
        <f>ROUND(I152*H152,2)</f>
        <v>0</v>
      </c>
      <c r="K152" s="213" t="s">
        <v>170</v>
      </c>
      <c r="L152" s="37"/>
      <c r="M152" s="218" t="s">
        <v>1</v>
      </c>
      <c r="N152" s="219" t="s">
        <v>47</v>
      </c>
      <c r="O152" s="67"/>
      <c r="P152" s="220">
        <f>O152*H152</f>
        <v>0</v>
      </c>
      <c r="Q152" s="220">
        <v>0.0003</v>
      </c>
      <c r="R152" s="220">
        <f>Q152*H152</f>
        <v>0.03</v>
      </c>
      <c r="S152" s="220">
        <v>0</v>
      </c>
      <c r="T152" s="221">
        <f>S152*H152</f>
        <v>0</v>
      </c>
      <c r="AR152" s="222" t="s">
        <v>161</v>
      </c>
      <c r="AT152" s="222" t="s">
        <v>158</v>
      </c>
      <c r="AU152" s="222" t="s">
        <v>91</v>
      </c>
      <c r="AY152" s="17" t="s">
        <v>157</v>
      </c>
      <c r="BE152" s="115">
        <f>IF(N152="základní",J152,0)</f>
        <v>0</v>
      </c>
      <c r="BF152" s="115">
        <f>IF(N152="snížená",J152,0)</f>
        <v>0</v>
      </c>
      <c r="BG152" s="115">
        <f>IF(N152="zákl. přenesená",J152,0)</f>
        <v>0</v>
      </c>
      <c r="BH152" s="115">
        <f>IF(N152="sníž. přenesená",J152,0)</f>
        <v>0</v>
      </c>
      <c r="BI152" s="115">
        <f>IF(N152="nulová",J152,0)</f>
        <v>0</v>
      </c>
      <c r="BJ152" s="17" t="s">
        <v>89</v>
      </c>
      <c r="BK152" s="115">
        <f>ROUND(I152*H152,2)</f>
        <v>0</v>
      </c>
      <c r="BL152" s="17" t="s">
        <v>161</v>
      </c>
      <c r="BM152" s="222" t="s">
        <v>759</v>
      </c>
    </row>
    <row r="153" spans="2:51" s="14" customFormat="1" ht="12">
      <c r="B153" s="247"/>
      <c r="C153" s="248"/>
      <c r="D153" s="225" t="s">
        <v>163</v>
      </c>
      <c r="E153" s="249" t="s">
        <v>1</v>
      </c>
      <c r="F153" s="250" t="s">
        <v>760</v>
      </c>
      <c r="G153" s="248"/>
      <c r="H153" s="251">
        <v>100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163</v>
      </c>
      <c r="AU153" s="257" t="s">
        <v>91</v>
      </c>
      <c r="AV153" s="14" t="s">
        <v>91</v>
      </c>
      <c r="AW153" s="14" t="s">
        <v>35</v>
      </c>
      <c r="AX153" s="14" t="s">
        <v>82</v>
      </c>
      <c r="AY153" s="257" t="s">
        <v>157</v>
      </c>
    </row>
    <row r="154" spans="2:51" s="13" customFormat="1" ht="12">
      <c r="B154" s="234"/>
      <c r="C154" s="235"/>
      <c r="D154" s="225" t="s">
        <v>163</v>
      </c>
      <c r="E154" s="236" t="s">
        <v>1</v>
      </c>
      <c r="F154" s="237" t="s">
        <v>165</v>
      </c>
      <c r="G154" s="235"/>
      <c r="H154" s="238">
        <v>100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163</v>
      </c>
      <c r="AU154" s="244" t="s">
        <v>91</v>
      </c>
      <c r="AV154" s="13" t="s">
        <v>161</v>
      </c>
      <c r="AW154" s="13" t="s">
        <v>35</v>
      </c>
      <c r="AX154" s="13" t="s">
        <v>89</v>
      </c>
      <c r="AY154" s="244" t="s">
        <v>157</v>
      </c>
    </row>
    <row r="155" spans="2:65" s="1" customFormat="1" ht="16.5" customHeight="1">
      <c r="B155" s="35"/>
      <c r="C155" s="211" t="s">
        <v>202</v>
      </c>
      <c r="D155" s="211" t="s">
        <v>158</v>
      </c>
      <c r="E155" s="212" t="s">
        <v>208</v>
      </c>
      <c r="F155" s="213" t="s">
        <v>209</v>
      </c>
      <c r="G155" s="214" t="s">
        <v>185</v>
      </c>
      <c r="H155" s="215">
        <v>100</v>
      </c>
      <c r="I155" s="216"/>
      <c r="J155" s="217">
        <f>ROUND(I155*H155,2)</f>
        <v>0</v>
      </c>
      <c r="K155" s="213" t="s">
        <v>170</v>
      </c>
      <c r="L155" s="37"/>
      <c r="M155" s="218" t="s">
        <v>1</v>
      </c>
      <c r="N155" s="219" t="s">
        <v>47</v>
      </c>
      <c r="O155" s="67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AR155" s="222" t="s">
        <v>161</v>
      </c>
      <c r="AT155" s="222" t="s">
        <v>158</v>
      </c>
      <c r="AU155" s="222" t="s">
        <v>91</v>
      </c>
      <c r="AY155" s="17" t="s">
        <v>157</v>
      </c>
      <c r="BE155" s="115">
        <f>IF(N155="základní",J155,0)</f>
        <v>0</v>
      </c>
      <c r="BF155" s="115">
        <f>IF(N155="snížená",J155,0)</f>
        <v>0</v>
      </c>
      <c r="BG155" s="115">
        <f>IF(N155="zákl. přenesená",J155,0)</f>
        <v>0</v>
      </c>
      <c r="BH155" s="115">
        <f>IF(N155="sníž. přenesená",J155,0)</f>
        <v>0</v>
      </c>
      <c r="BI155" s="115">
        <f>IF(N155="nulová",J155,0)</f>
        <v>0</v>
      </c>
      <c r="BJ155" s="17" t="s">
        <v>89</v>
      </c>
      <c r="BK155" s="115">
        <f>ROUND(I155*H155,2)</f>
        <v>0</v>
      </c>
      <c r="BL155" s="17" t="s">
        <v>161</v>
      </c>
      <c r="BM155" s="222" t="s">
        <v>761</v>
      </c>
    </row>
    <row r="156" spans="2:65" s="1" customFormat="1" ht="16.5" customHeight="1">
      <c r="B156" s="35"/>
      <c r="C156" s="211" t="s">
        <v>207</v>
      </c>
      <c r="D156" s="211" t="s">
        <v>158</v>
      </c>
      <c r="E156" s="212" t="s">
        <v>212</v>
      </c>
      <c r="F156" s="213" t="s">
        <v>213</v>
      </c>
      <c r="G156" s="214" t="s">
        <v>214</v>
      </c>
      <c r="H156" s="215">
        <v>8</v>
      </c>
      <c r="I156" s="216"/>
      <c r="J156" s="217">
        <f>ROUND(I156*H156,2)</f>
        <v>0</v>
      </c>
      <c r="K156" s="213" t="s">
        <v>170</v>
      </c>
      <c r="L156" s="37"/>
      <c r="M156" s="218" t="s">
        <v>1</v>
      </c>
      <c r="N156" s="219" t="s">
        <v>47</v>
      </c>
      <c r="O156" s="67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AR156" s="222" t="s">
        <v>161</v>
      </c>
      <c r="AT156" s="222" t="s">
        <v>158</v>
      </c>
      <c r="AU156" s="222" t="s">
        <v>91</v>
      </c>
      <c r="AY156" s="17" t="s">
        <v>157</v>
      </c>
      <c r="BE156" s="115">
        <f>IF(N156="základní",J156,0)</f>
        <v>0</v>
      </c>
      <c r="BF156" s="115">
        <f>IF(N156="snížená",J156,0)</f>
        <v>0</v>
      </c>
      <c r="BG156" s="115">
        <f>IF(N156="zákl. přenesená",J156,0)</f>
        <v>0</v>
      </c>
      <c r="BH156" s="115">
        <f>IF(N156="sníž. přenesená",J156,0)</f>
        <v>0</v>
      </c>
      <c r="BI156" s="115">
        <f>IF(N156="nulová",J156,0)</f>
        <v>0</v>
      </c>
      <c r="BJ156" s="17" t="s">
        <v>89</v>
      </c>
      <c r="BK156" s="115">
        <f>ROUND(I156*H156,2)</f>
        <v>0</v>
      </c>
      <c r="BL156" s="17" t="s">
        <v>161</v>
      </c>
      <c r="BM156" s="222" t="s">
        <v>762</v>
      </c>
    </row>
    <row r="157" spans="2:51" s="14" customFormat="1" ht="12">
      <c r="B157" s="247"/>
      <c r="C157" s="248"/>
      <c r="D157" s="225" t="s">
        <v>163</v>
      </c>
      <c r="E157" s="249" t="s">
        <v>1</v>
      </c>
      <c r="F157" s="250" t="s">
        <v>763</v>
      </c>
      <c r="G157" s="248"/>
      <c r="H157" s="251">
        <v>8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163</v>
      </c>
      <c r="AU157" s="257" t="s">
        <v>91</v>
      </c>
      <c r="AV157" s="14" t="s">
        <v>91</v>
      </c>
      <c r="AW157" s="14" t="s">
        <v>35</v>
      </c>
      <c r="AX157" s="14" t="s">
        <v>82</v>
      </c>
      <c r="AY157" s="257" t="s">
        <v>157</v>
      </c>
    </row>
    <row r="158" spans="2:51" s="13" customFormat="1" ht="12">
      <c r="B158" s="234"/>
      <c r="C158" s="235"/>
      <c r="D158" s="225" t="s">
        <v>163</v>
      </c>
      <c r="E158" s="236" t="s">
        <v>1</v>
      </c>
      <c r="F158" s="237" t="s">
        <v>165</v>
      </c>
      <c r="G158" s="235"/>
      <c r="H158" s="238">
        <v>8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163</v>
      </c>
      <c r="AU158" s="244" t="s">
        <v>91</v>
      </c>
      <c r="AV158" s="13" t="s">
        <v>161</v>
      </c>
      <c r="AW158" s="13" t="s">
        <v>35</v>
      </c>
      <c r="AX158" s="13" t="s">
        <v>89</v>
      </c>
      <c r="AY158" s="244" t="s">
        <v>157</v>
      </c>
    </row>
    <row r="159" spans="2:65" s="1" customFormat="1" ht="16.5" customHeight="1">
      <c r="B159" s="35"/>
      <c r="C159" s="211" t="s">
        <v>211</v>
      </c>
      <c r="D159" s="211" t="s">
        <v>158</v>
      </c>
      <c r="E159" s="212" t="s">
        <v>218</v>
      </c>
      <c r="F159" s="213" t="s">
        <v>219</v>
      </c>
      <c r="G159" s="214" t="s">
        <v>214</v>
      </c>
      <c r="H159" s="215">
        <v>49.845</v>
      </c>
      <c r="I159" s="216"/>
      <c r="J159" s="217">
        <f>ROUND(I159*H159,2)</f>
        <v>0</v>
      </c>
      <c r="K159" s="213" t="s">
        <v>170</v>
      </c>
      <c r="L159" s="37"/>
      <c r="M159" s="218" t="s">
        <v>1</v>
      </c>
      <c r="N159" s="219" t="s">
        <v>47</v>
      </c>
      <c r="O159" s="67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AR159" s="222" t="s">
        <v>161</v>
      </c>
      <c r="AT159" s="222" t="s">
        <v>158</v>
      </c>
      <c r="AU159" s="222" t="s">
        <v>91</v>
      </c>
      <c r="AY159" s="17" t="s">
        <v>157</v>
      </c>
      <c r="BE159" s="115">
        <f>IF(N159="základní",J159,0)</f>
        <v>0</v>
      </c>
      <c r="BF159" s="115">
        <f>IF(N159="snížená",J159,0)</f>
        <v>0</v>
      </c>
      <c r="BG159" s="115">
        <f>IF(N159="zákl. přenesená",J159,0)</f>
        <v>0</v>
      </c>
      <c r="BH159" s="115">
        <f>IF(N159="sníž. přenesená",J159,0)</f>
        <v>0</v>
      </c>
      <c r="BI159" s="115">
        <f>IF(N159="nulová",J159,0)</f>
        <v>0</v>
      </c>
      <c r="BJ159" s="17" t="s">
        <v>89</v>
      </c>
      <c r="BK159" s="115">
        <f>ROUND(I159*H159,2)</f>
        <v>0</v>
      </c>
      <c r="BL159" s="17" t="s">
        <v>161</v>
      </c>
      <c r="BM159" s="222" t="s">
        <v>764</v>
      </c>
    </row>
    <row r="160" spans="2:51" s="14" customFormat="1" ht="12">
      <c r="B160" s="247"/>
      <c r="C160" s="248"/>
      <c r="D160" s="225" t="s">
        <v>163</v>
      </c>
      <c r="E160" s="249" t="s">
        <v>1</v>
      </c>
      <c r="F160" s="250" t="s">
        <v>765</v>
      </c>
      <c r="G160" s="248"/>
      <c r="H160" s="251">
        <v>9.6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163</v>
      </c>
      <c r="AU160" s="257" t="s">
        <v>91</v>
      </c>
      <c r="AV160" s="14" t="s">
        <v>91</v>
      </c>
      <c r="AW160" s="14" t="s">
        <v>35</v>
      </c>
      <c r="AX160" s="14" t="s">
        <v>82</v>
      </c>
      <c r="AY160" s="257" t="s">
        <v>157</v>
      </c>
    </row>
    <row r="161" spans="2:51" s="14" customFormat="1" ht="12">
      <c r="B161" s="247"/>
      <c r="C161" s="248"/>
      <c r="D161" s="225" t="s">
        <v>163</v>
      </c>
      <c r="E161" s="249" t="s">
        <v>1</v>
      </c>
      <c r="F161" s="250" t="s">
        <v>766</v>
      </c>
      <c r="G161" s="248"/>
      <c r="H161" s="251">
        <v>13.68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163</v>
      </c>
      <c r="AU161" s="257" t="s">
        <v>91</v>
      </c>
      <c r="AV161" s="14" t="s">
        <v>91</v>
      </c>
      <c r="AW161" s="14" t="s">
        <v>35</v>
      </c>
      <c r="AX161" s="14" t="s">
        <v>82</v>
      </c>
      <c r="AY161" s="257" t="s">
        <v>157</v>
      </c>
    </row>
    <row r="162" spans="2:51" s="14" customFormat="1" ht="12">
      <c r="B162" s="247"/>
      <c r="C162" s="248"/>
      <c r="D162" s="225" t="s">
        <v>163</v>
      </c>
      <c r="E162" s="249" t="s">
        <v>1</v>
      </c>
      <c r="F162" s="250" t="s">
        <v>767</v>
      </c>
      <c r="G162" s="248"/>
      <c r="H162" s="251">
        <v>13.86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163</v>
      </c>
      <c r="AU162" s="257" t="s">
        <v>91</v>
      </c>
      <c r="AV162" s="14" t="s">
        <v>91</v>
      </c>
      <c r="AW162" s="14" t="s">
        <v>35</v>
      </c>
      <c r="AX162" s="14" t="s">
        <v>82</v>
      </c>
      <c r="AY162" s="257" t="s">
        <v>157</v>
      </c>
    </row>
    <row r="163" spans="2:51" s="14" customFormat="1" ht="12">
      <c r="B163" s="247"/>
      <c r="C163" s="248"/>
      <c r="D163" s="225" t="s">
        <v>163</v>
      </c>
      <c r="E163" s="249" t="s">
        <v>1</v>
      </c>
      <c r="F163" s="250" t="s">
        <v>768</v>
      </c>
      <c r="G163" s="248"/>
      <c r="H163" s="251">
        <v>12.705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163</v>
      </c>
      <c r="AU163" s="257" t="s">
        <v>91</v>
      </c>
      <c r="AV163" s="14" t="s">
        <v>91</v>
      </c>
      <c r="AW163" s="14" t="s">
        <v>35</v>
      </c>
      <c r="AX163" s="14" t="s">
        <v>82</v>
      </c>
      <c r="AY163" s="257" t="s">
        <v>157</v>
      </c>
    </row>
    <row r="164" spans="2:51" s="13" customFormat="1" ht="12">
      <c r="B164" s="234"/>
      <c r="C164" s="235"/>
      <c r="D164" s="225" t="s">
        <v>163</v>
      </c>
      <c r="E164" s="236" t="s">
        <v>1</v>
      </c>
      <c r="F164" s="237" t="s">
        <v>165</v>
      </c>
      <c r="G164" s="235"/>
      <c r="H164" s="238">
        <v>49.845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163</v>
      </c>
      <c r="AU164" s="244" t="s">
        <v>91</v>
      </c>
      <c r="AV164" s="13" t="s">
        <v>161</v>
      </c>
      <c r="AW164" s="13" t="s">
        <v>35</v>
      </c>
      <c r="AX164" s="13" t="s">
        <v>89</v>
      </c>
      <c r="AY164" s="244" t="s">
        <v>157</v>
      </c>
    </row>
    <row r="165" spans="2:65" s="1" customFormat="1" ht="16.5" customHeight="1">
      <c r="B165" s="35"/>
      <c r="C165" s="211" t="s">
        <v>217</v>
      </c>
      <c r="D165" s="211" t="s">
        <v>158</v>
      </c>
      <c r="E165" s="212" t="s">
        <v>224</v>
      </c>
      <c r="F165" s="213" t="s">
        <v>225</v>
      </c>
      <c r="G165" s="214" t="s">
        <v>214</v>
      </c>
      <c r="H165" s="215">
        <v>249.225</v>
      </c>
      <c r="I165" s="216"/>
      <c r="J165" s="217">
        <f>ROUND(I165*H165,2)</f>
        <v>0</v>
      </c>
      <c r="K165" s="213" t="s">
        <v>170</v>
      </c>
      <c r="L165" s="37"/>
      <c r="M165" s="218" t="s">
        <v>1</v>
      </c>
      <c r="N165" s="219" t="s">
        <v>47</v>
      </c>
      <c r="O165" s="67"/>
      <c r="P165" s="220">
        <f>O165*H165</f>
        <v>0</v>
      </c>
      <c r="Q165" s="220">
        <v>0</v>
      </c>
      <c r="R165" s="220">
        <f>Q165*H165</f>
        <v>0</v>
      </c>
      <c r="S165" s="220">
        <v>0</v>
      </c>
      <c r="T165" s="221">
        <f>S165*H165</f>
        <v>0</v>
      </c>
      <c r="AR165" s="222" t="s">
        <v>161</v>
      </c>
      <c r="AT165" s="222" t="s">
        <v>158</v>
      </c>
      <c r="AU165" s="222" t="s">
        <v>91</v>
      </c>
      <c r="AY165" s="17" t="s">
        <v>157</v>
      </c>
      <c r="BE165" s="115">
        <f>IF(N165="základní",J165,0)</f>
        <v>0</v>
      </c>
      <c r="BF165" s="115">
        <f>IF(N165="snížená",J165,0)</f>
        <v>0</v>
      </c>
      <c r="BG165" s="115">
        <f>IF(N165="zákl. přenesená",J165,0)</f>
        <v>0</v>
      </c>
      <c r="BH165" s="115">
        <f>IF(N165="sníž. přenesená",J165,0)</f>
        <v>0</v>
      </c>
      <c r="BI165" s="115">
        <f>IF(N165="nulová",J165,0)</f>
        <v>0</v>
      </c>
      <c r="BJ165" s="17" t="s">
        <v>89</v>
      </c>
      <c r="BK165" s="115">
        <f>ROUND(I165*H165,2)</f>
        <v>0</v>
      </c>
      <c r="BL165" s="17" t="s">
        <v>161</v>
      </c>
      <c r="BM165" s="222" t="s">
        <v>769</v>
      </c>
    </row>
    <row r="166" spans="2:51" s="14" customFormat="1" ht="12">
      <c r="B166" s="247"/>
      <c r="C166" s="248"/>
      <c r="D166" s="225" t="s">
        <v>163</v>
      </c>
      <c r="E166" s="249" t="s">
        <v>1</v>
      </c>
      <c r="F166" s="250" t="s">
        <v>770</v>
      </c>
      <c r="G166" s="248"/>
      <c r="H166" s="251">
        <v>48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AT166" s="257" t="s">
        <v>163</v>
      </c>
      <c r="AU166" s="257" t="s">
        <v>91</v>
      </c>
      <c r="AV166" s="14" t="s">
        <v>91</v>
      </c>
      <c r="AW166" s="14" t="s">
        <v>35</v>
      </c>
      <c r="AX166" s="14" t="s">
        <v>82</v>
      </c>
      <c r="AY166" s="257" t="s">
        <v>157</v>
      </c>
    </row>
    <row r="167" spans="2:51" s="14" customFormat="1" ht="12">
      <c r="B167" s="247"/>
      <c r="C167" s="248"/>
      <c r="D167" s="225" t="s">
        <v>163</v>
      </c>
      <c r="E167" s="249" t="s">
        <v>1</v>
      </c>
      <c r="F167" s="250" t="s">
        <v>771</v>
      </c>
      <c r="G167" s="248"/>
      <c r="H167" s="251">
        <v>68.4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163</v>
      </c>
      <c r="AU167" s="257" t="s">
        <v>91</v>
      </c>
      <c r="AV167" s="14" t="s">
        <v>91</v>
      </c>
      <c r="AW167" s="14" t="s">
        <v>35</v>
      </c>
      <c r="AX167" s="14" t="s">
        <v>82</v>
      </c>
      <c r="AY167" s="257" t="s">
        <v>157</v>
      </c>
    </row>
    <row r="168" spans="2:51" s="14" customFormat="1" ht="12">
      <c r="B168" s="247"/>
      <c r="C168" s="248"/>
      <c r="D168" s="225" t="s">
        <v>163</v>
      </c>
      <c r="E168" s="249" t="s">
        <v>1</v>
      </c>
      <c r="F168" s="250" t="s">
        <v>772</v>
      </c>
      <c r="G168" s="248"/>
      <c r="H168" s="251">
        <v>69.3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163</v>
      </c>
      <c r="AU168" s="257" t="s">
        <v>91</v>
      </c>
      <c r="AV168" s="14" t="s">
        <v>91</v>
      </c>
      <c r="AW168" s="14" t="s">
        <v>35</v>
      </c>
      <c r="AX168" s="14" t="s">
        <v>82</v>
      </c>
      <c r="AY168" s="257" t="s">
        <v>157</v>
      </c>
    </row>
    <row r="169" spans="2:51" s="14" customFormat="1" ht="12">
      <c r="B169" s="247"/>
      <c r="C169" s="248"/>
      <c r="D169" s="225" t="s">
        <v>163</v>
      </c>
      <c r="E169" s="249" t="s">
        <v>1</v>
      </c>
      <c r="F169" s="250" t="s">
        <v>773</v>
      </c>
      <c r="G169" s="248"/>
      <c r="H169" s="251">
        <v>63.525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163</v>
      </c>
      <c r="AU169" s="257" t="s">
        <v>91</v>
      </c>
      <c r="AV169" s="14" t="s">
        <v>91</v>
      </c>
      <c r="AW169" s="14" t="s">
        <v>35</v>
      </c>
      <c r="AX169" s="14" t="s">
        <v>82</v>
      </c>
      <c r="AY169" s="257" t="s">
        <v>157</v>
      </c>
    </row>
    <row r="170" spans="2:51" s="13" customFormat="1" ht="12">
      <c r="B170" s="234"/>
      <c r="C170" s="235"/>
      <c r="D170" s="225" t="s">
        <v>163</v>
      </c>
      <c r="E170" s="236" t="s">
        <v>1</v>
      </c>
      <c r="F170" s="237" t="s">
        <v>165</v>
      </c>
      <c r="G170" s="235"/>
      <c r="H170" s="238">
        <v>249.225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163</v>
      </c>
      <c r="AU170" s="244" t="s">
        <v>91</v>
      </c>
      <c r="AV170" s="13" t="s">
        <v>161</v>
      </c>
      <c r="AW170" s="13" t="s">
        <v>35</v>
      </c>
      <c r="AX170" s="13" t="s">
        <v>89</v>
      </c>
      <c r="AY170" s="244" t="s">
        <v>157</v>
      </c>
    </row>
    <row r="171" spans="2:65" s="1" customFormat="1" ht="16.5" customHeight="1">
      <c r="B171" s="35"/>
      <c r="C171" s="211" t="s">
        <v>223</v>
      </c>
      <c r="D171" s="211" t="s">
        <v>158</v>
      </c>
      <c r="E171" s="212" t="s">
        <v>229</v>
      </c>
      <c r="F171" s="213" t="s">
        <v>230</v>
      </c>
      <c r="G171" s="214" t="s">
        <v>214</v>
      </c>
      <c r="H171" s="215">
        <v>249.225</v>
      </c>
      <c r="I171" s="216"/>
      <c r="J171" s="217">
        <f>ROUND(I171*H171,2)</f>
        <v>0</v>
      </c>
      <c r="K171" s="213" t="s">
        <v>170</v>
      </c>
      <c r="L171" s="37"/>
      <c r="M171" s="218" t="s">
        <v>1</v>
      </c>
      <c r="N171" s="219" t="s">
        <v>47</v>
      </c>
      <c r="O171" s="67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AR171" s="222" t="s">
        <v>161</v>
      </c>
      <c r="AT171" s="222" t="s">
        <v>158</v>
      </c>
      <c r="AU171" s="222" t="s">
        <v>91</v>
      </c>
      <c r="AY171" s="17" t="s">
        <v>157</v>
      </c>
      <c r="BE171" s="115">
        <f>IF(N171="základní",J171,0)</f>
        <v>0</v>
      </c>
      <c r="BF171" s="115">
        <f>IF(N171="snížená",J171,0)</f>
        <v>0</v>
      </c>
      <c r="BG171" s="115">
        <f>IF(N171="zákl. přenesená",J171,0)</f>
        <v>0</v>
      </c>
      <c r="BH171" s="115">
        <f>IF(N171="sníž. přenesená",J171,0)</f>
        <v>0</v>
      </c>
      <c r="BI171" s="115">
        <f>IF(N171="nulová",J171,0)</f>
        <v>0</v>
      </c>
      <c r="BJ171" s="17" t="s">
        <v>89</v>
      </c>
      <c r="BK171" s="115">
        <f>ROUND(I171*H171,2)</f>
        <v>0</v>
      </c>
      <c r="BL171" s="17" t="s">
        <v>161</v>
      </c>
      <c r="BM171" s="222" t="s">
        <v>774</v>
      </c>
    </row>
    <row r="172" spans="2:65" s="1" customFormat="1" ht="16.5" customHeight="1">
      <c r="B172" s="35"/>
      <c r="C172" s="211" t="s">
        <v>228</v>
      </c>
      <c r="D172" s="211" t="s">
        <v>158</v>
      </c>
      <c r="E172" s="212" t="s">
        <v>232</v>
      </c>
      <c r="F172" s="213" t="s">
        <v>233</v>
      </c>
      <c r="G172" s="214" t="s">
        <v>214</v>
      </c>
      <c r="H172" s="215">
        <v>199.38</v>
      </c>
      <c r="I172" s="216"/>
      <c r="J172" s="217">
        <f>ROUND(I172*H172,2)</f>
        <v>0</v>
      </c>
      <c r="K172" s="213" t="s">
        <v>170</v>
      </c>
      <c r="L172" s="37"/>
      <c r="M172" s="218" t="s">
        <v>1</v>
      </c>
      <c r="N172" s="219" t="s">
        <v>47</v>
      </c>
      <c r="O172" s="67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AR172" s="222" t="s">
        <v>161</v>
      </c>
      <c r="AT172" s="222" t="s">
        <v>158</v>
      </c>
      <c r="AU172" s="222" t="s">
        <v>91</v>
      </c>
      <c r="AY172" s="17" t="s">
        <v>157</v>
      </c>
      <c r="BE172" s="115">
        <f>IF(N172="základní",J172,0)</f>
        <v>0</v>
      </c>
      <c r="BF172" s="115">
        <f>IF(N172="snížená",J172,0)</f>
        <v>0</v>
      </c>
      <c r="BG172" s="115">
        <f>IF(N172="zákl. přenesená",J172,0)</f>
        <v>0</v>
      </c>
      <c r="BH172" s="115">
        <f>IF(N172="sníž. přenesená",J172,0)</f>
        <v>0</v>
      </c>
      <c r="BI172" s="115">
        <f>IF(N172="nulová",J172,0)</f>
        <v>0</v>
      </c>
      <c r="BJ172" s="17" t="s">
        <v>89</v>
      </c>
      <c r="BK172" s="115">
        <f>ROUND(I172*H172,2)</f>
        <v>0</v>
      </c>
      <c r="BL172" s="17" t="s">
        <v>161</v>
      </c>
      <c r="BM172" s="222" t="s">
        <v>775</v>
      </c>
    </row>
    <row r="173" spans="2:51" s="14" customFormat="1" ht="12">
      <c r="B173" s="247"/>
      <c r="C173" s="248"/>
      <c r="D173" s="225" t="s">
        <v>163</v>
      </c>
      <c r="E173" s="249" t="s">
        <v>1</v>
      </c>
      <c r="F173" s="250" t="s">
        <v>776</v>
      </c>
      <c r="G173" s="248"/>
      <c r="H173" s="251">
        <v>38.4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163</v>
      </c>
      <c r="AU173" s="257" t="s">
        <v>91</v>
      </c>
      <c r="AV173" s="14" t="s">
        <v>91</v>
      </c>
      <c r="AW173" s="14" t="s">
        <v>35</v>
      </c>
      <c r="AX173" s="14" t="s">
        <v>82</v>
      </c>
      <c r="AY173" s="257" t="s">
        <v>157</v>
      </c>
    </row>
    <row r="174" spans="2:51" s="14" customFormat="1" ht="12">
      <c r="B174" s="247"/>
      <c r="C174" s="248"/>
      <c r="D174" s="225" t="s">
        <v>163</v>
      </c>
      <c r="E174" s="249" t="s">
        <v>1</v>
      </c>
      <c r="F174" s="250" t="s">
        <v>777</v>
      </c>
      <c r="G174" s="248"/>
      <c r="H174" s="251">
        <v>54.72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163</v>
      </c>
      <c r="AU174" s="257" t="s">
        <v>91</v>
      </c>
      <c r="AV174" s="14" t="s">
        <v>91</v>
      </c>
      <c r="AW174" s="14" t="s">
        <v>35</v>
      </c>
      <c r="AX174" s="14" t="s">
        <v>82</v>
      </c>
      <c r="AY174" s="257" t="s">
        <v>157</v>
      </c>
    </row>
    <row r="175" spans="2:51" s="14" customFormat="1" ht="12">
      <c r="B175" s="247"/>
      <c r="C175" s="248"/>
      <c r="D175" s="225" t="s">
        <v>163</v>
      </c>
      <c r="E175" s="249" t="s">
        <v>1</v>
      </c>
      <c r="F175" s="250" t="s">
        <v>778</v>
      </c>
      <c r="G175" s="248"/>
      <c r="H175" s="251">
        <v>55.44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163</v>
      </c>
      <c r="AU175" s="257" t="s">
        <v>91</v>
      </c>
      <c r="AV175" s="14" t="s">
        <v>91</v>
      </c>
      <c r="AW175" s="14" t="s">
        <v>35</v>
      </c>
      <c r="AX175" s="14" t="s">
        <v>82</v>
      </c>
      <c r="AY175" s="257" t="s">
        <v>157</v>
      </c>
    </row>
    <row r="176" spans="2:51" s="14" customFormat="1" ht="12">
      <c r="B176" s="247"/>
      <c r="C176" s="248"/>
      <c r="D176" s="225" t="s">
        <v>163</v>
      </c>
      <c r="E176" s="249" t="s">
        <v>1</v>
      </c>
      <c r="F176" s="250" t="s">
        <v>779</v>
      </c>
      <c r="G176" s="248"/>
      <c r="H176" s="251">
        <v>50.82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163</v>
      </c>
      <c r="AU176" s="257" t="s">
        <v>91</v>
      </c>
      <c r="AV176" s="14" t="s">
        <v>91</v>
      </c>
      <c r="AW176" s="14" t="s">
        <v>35</v>
      </c>
      <c r="AX176" s="14" t="s">
        <v>82</v>
      </c>
      <c r="AY176" s="257" t="s">
        <v>157</v>
      </c>
    </row>
    <row r="177" spans="2:51" s="13" customFormat="1" ht="12">
      <c r="B177" s="234"/>
      <c r="C177" s="235"/>
      <c r="D177" s="225" t="s">
        <v>163</v>
      </c>
      <c r="E177" s="236" t="s">
        <v>1</v>
      </c>
      <c r="F177" s="237" t="s">
        <v>165</v>
      </c>
      <c r="G177" s="235"/>
      <c r="H177" s="238">
        <v>199.38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163</v>
      </c>
      <c r="AU177" s="244" t="s">
        <v>91</v>
      </c>
      <c r="AV177" s="13" t="s">
        <v>161</v>
      </c>
      <c r="AW177" s="13" t="s">
        <v>35</v>
      </c>
      <c r="AX177" s="13" t="s">
        <v>89</v>
      </c>
      <c r="AY177" s="244" t="s">
        <v>157</v>
      </c>
    </row>
    <row r="178" spans="2:65" s="1" customFormat="1" ht="16.5" customHeight="1">
      <c r="B178" s="35"/>
      <c r="C178" s="211" t="s">
        <v>8</v>
      </c>
      <c r="D178" s="211" t="s">
        <v>158</v>
      </c>
      <c r="E178" s="212" t="s">
        <v>237</v>
      </c>
      <c r="F178" s="213" t="s">
        <v>238</v>
      </c>
      <c r="G178" s="214" t="s">
        <v>214</v>
      </c>
      <c r="H178" s="215">
        <v>199.38</v>
      </c>
      <c r="I178" s="216"/>
      <c r="J178" s="217">
        <f>ROUND(I178*H178,2)</f>
        <v>0</v>
      </c>
      <c r="K178" s="213" t="s">
        <v>170</v>
      </c>
      <c r="L178" s="37"/>
      <c r="M178" s="218" t="s">
        <v>1</v>
      </c>
      <c r="N178" s="219" t="s">
        <v>47</v>
      </c>
      <c r="O178" s="67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AR178" s="222" t="s">
        <v>161</v>
      </c>
      <c r="AT178" s="222" t="s">
        <v>158</v>
      </c>
      <c r="AU178" s="222" t="s">
        <v>91</v>
      </c>
      <c r="AY178" s="17" t="s">
        <v>157</v>
      </c>
      <c r="BE178" s="115">
        <f>IF(N178="základní",J178,0)</f>
        <v>0</v>
      </c>
      <c r="BF178" s="115">
        <f>IF(N178="snížená",J178,0)</f>
        <v>0</v>
      </c>
      <c r="BG178" s="115">
        <f>IF(N178="zákl. přenesená",J178,0)</f>
        <v>0</v>
      </c>
      <c r="BH178" s="115">
        <f>IF(N178="sníž. přenesená",J178,0)</f>
        <v>0</v>
      </c>
      <c r="BI178" s="115">
        <f>IF(N178="nulová",J178,0)</f>
        <v>0</v>
      </c>
      <c r="BJ178" s="17" t="s">
        <v>89</v>
      </c>
      <c r="BK178" s="115">
        <f>ROUND(I178*H178,2)</f>
        <v>0</v>
      </c>
      <c r="BL178" s="17" t="s">
        <v>161</v>
      </c>
      <c r="BM178" s="222" t="s">
        <v>780</v>
      </c>
    </row>
    <row r="179" spans="2:65" s="1" customFormat="1" ht="16.5" customHeight="1">
      <c r="B179" s="35"/>
      <c r="C179" s="211" t="s">
        <v>236</v>
      </c>
      <c r="D179" s="211" t="s">
        <v>158</v>
      </c>
      <c r="E179" s="212" t="s">
        <v>272</v>
      </c>
      <c r="F179" s="213" t="s">
        <v>273</v>
      </c>
      <c r="G179" s="214" t="s">
        <v>175</v>
      </c>
      <c r="H179" s="215">
        <v>371.8</v>
      </c>
      <c r="I179" s="216"/>
      <c r="J179" s="217">
        <f>ROUND(I179*H179,2)</f>
        <v>0</v>
      </c>
      <c r="K179" s="213" t="s">
        <v>170</v>
      </c>
      <c r="L179" s="37"/>
      <c r="M179" s="218" t="s">
        <v>1</v>
      </c>
      <c r="N179" s="219" t="s">
        <v>47</v>
      </c>
      <c r="O179" s="67"/>
      <c r="P179" s="220">
        <f>O179*H179</f>
        <v>0</v>
      </c>
      <c r="Q179" s="220">
        <v>0.00208</v>
      </c>
      <c r="R179" s="220">
        <f>Q179*H179</f>
        <v>0.7733439999999999</v>
      </c>
      <c r="S179" s="220">
        <v>0</v>
      </c>
      <c r="T179" s="221">
        <f>S179*H179</f>
        <v>0</v>
      </c>
      <c r="AR179" s="222" t="s">
        <v>161</v>
      </c>
      <c r="AT179" s="222" t="s">
        <v>158</v>
      </c>
      <c r="AU179" s="222" t="s">
        <v>91</v>
      </c>
      <c r="AY179" s="17" t="s">
        <v>157</v>
      </c>
      <c r="BE179" s="115">
        <f>IF(N179="základní",J179,0)</f>
        <v>0</v>
      </c>
      <c r="BF179" s="115">
        <f>IF(N179="snížená",J179,0)</f>
        <v>0</v>
      </c>
      <c r="BG179" s="115">
        <f>IF(N179="zákl. přenesená",J179,0)</f>
        <v>0</v>
      </c>
      <c r="BH179" s="115">
        <f>IF(N179="sníž. přenesená",J179,0)</f>
        <v>0</v>
      </c>
      <c r="BI179" s="115">
        <f>IF(N179="nulová",J179,0)</f>
        <v>0</v>
      </c>
      <c r="BJ179" s="17" t="s">
        <v>89</v>
      </c>
      <c r="BK179" s="115">
        <f>ROUND(I179*H179,2)</f>
        <v>0</v>
      </c>
      <c r="BL179" s="17" t="s">
        <v>161</v>
      </c>
      <c r="BM179" s="222" t="s">
        <v>781</v>
      </c>
    </row>
    <row r="180" spans="2:51" s="14" customFormat="1" ht="12">
      <c r="B180" s="247"/>
      <c r="C180" s="248"/>
      <c r="D180" s="225" t="s">
        <v>163</v>
      </c>
      <c r="E180" s="249" t="s">
        <v>1</v>
      </c>
      <c r="F180" s="250" t="s">
        <v>782</v>
      </c>
      <c r="G180" s="248"/>
      <c r="H180" s="251">
        <v>125.4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163</v>
      </c>
      <c r="AU180" s="257" t="s">
        <v>91</v>
      </c>
      <c r="AV180" s="14" t="s">
        <v>91</v>
      </c>
      <c r="AW180" s="14" t="s">
        <v>35</v>
      </c>
      <c r="AX180" s="14" t="s">
        <v>82</v>
      </c>
      <c r="AY180" s="257" t="s">
        <v>157</v>
      </c>
    </row>
    <row r="181" spans="2:51" s="14" customFormat="1" ht="12">
      <c r="B181" s="247"/>
      <c r="C181" s="248"/>
      <c r="D181" s="225" t="s">
        <v>163</v>
      </c>
      <c r="E181" s="249" t="s">
        <v>1</v>
      </c>
      <c r="F181" s="250" t="s">
        <v>783</v>
      </c>
      <c r="G181" s="248"/>
      <c r="H181" s="251">
        <v>138.6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163</v>
      </c>
      <c r="AU181" s="257" t="s">
        <v>91</v>
      </c>
      <c r="AV181" s="14" t="s">
        <v>91</v>
      </c>
      <c r="AW181" s="14" t="s">
        <v>35</v>
      </c>
      <c r="AX181" s="14" t="s">
        <v>82</v>
      </c>
      <c r="AY181" s="257" t="s">
        <v>157</v>
      </c>
    </row>
    <row r="182" spans="2:51" s="14" customFormat="1" ht="12">
      <c r="B182" s="247"/>
      <c r="C182" s="248"/>
      <c r="D182" s="225" t="s">
        <v>163</v>
      </c>
      <c r="E182" s="249" t="s">
        <v>1</v>
      </c>
      <c r="F182" s="250" t="s">
        <v>784</v>
      </c>
      <c r="G182" s="248"/>
      <c r="H182" s="251">
        <v>107.8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163</v>
      </c>
      <c r="AU182" s="257" t="s">
        <v>91</v>
      </c>
      <c r="AV182" s="14" t="s">
        <v>91</v>
      </c>
      <c r="AW182" s="14" t="s">
        <v>35</v>
      </c>
      <c r="AX182" s="14" t="s">
        <v>82</v>
      </c>
      <c r="AY182" s="257" t="s">
        <v>157</v>
      </c>
    </row>
    <row r="183" spans="2:51" s="13" customFormat="1" ht="12">
      <c r="B183" s="234"/>
      <c r="C183" s="235"/>
      <c r="D183" s="225" t="s">
        <v>163</v>
      </c>
      <c r="E183" s="236" t="s">
        <v>1</v>
      </c>
      <c r="F183" s="237" t="s">
        <v>165</v>
      </c>
      <c r="G183" s="235"/>
      <c r="H183" s="238">
        <v>371.8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163</v>
      </c>
      <c r="AU183" s="244" t="s">
        <v>91</v>
      </c>
      <c r="AV183" s="13" t="s">
        <v>161</v>
      </c>
      <c r="AW183" s="13" t="s">
        <v>35</v>
      </c>
      <c r="AX183" s="13" t="s">
        <v>89</v>
      </c>
      <c r="AY183" s="244" t="s">
        <v>157</v>
      </c>
    </row>
    <row r="184" spans="2:65" s="1" customFormat="1" ht="16.5" customHeight="1">
      <c r="B184" s="35"/>
      <c r="C184" s="211" t="s">
        <v>240</v>
      </c>
      <c r="D184" s="211" t="s">
        <v>158</v>
      </c>
      <c r="E184" s="212" t="s">
        <v>277</v>
      </c>
      <c r="F184" s="213" t="s">
        <v>278</v>
      </c>
      <c r="G184" s="214" t="s">
        <v>175</v>
      </c>
      <c r="H184" s="215">
        <v>371.8</v>
      </c>
      <c r="I184" s="216"/>
      <c r="J184" s="217">
        <f>ROUND(I184*H184,2)</f>
        <v>0</v>
      </c>
      <c r="K184" s="213" t="s">
        <v>170</v>
      </c>
      <c r="L184" s="37"/>
      <c r="M184" s="218" t="s">
        <v>1</v>
      </c>
      <c r="N184" s="219" t="s">
        <v>47</v>
      </c>
      <c r="O184" s="67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AR184" s="222" t="s">
        <v>161</v>
      </c>
      <c r="AT184" s="222" t="s">
        <v>158</v>
      </c>
      <c r="AU184" s="222" t="s">
        <v>91</v>
      </c>
      <c r="AY184" s="17" t="s">
        <v>157</v>
      </c>
      <c r="BE184" s="115">
        <f>IF(N184="základní",J184,0)</f>
        <v>0</v>
      </c>
      <c r="BF184" s="115">
        <f>IF(N184="snížená",J184,0)</f>
        <v>0</v>
      </c>
      <c r="BG184" s="115">
        <f>IF(N184="zákl. přenesená",J184,0)</f>
        <v>0</v>
      </c>
      <c r="BH184" s="115">
        <f>IF(N184="sníž. přenesená",J184,0)</f>
        <v>0</v>
      </c>
      <c r="BI184" s="115">
        <f>IF(N184="nulová",J184,0)</f>
        <v>0</v>
      </c>
      <c r="BJ184" s="17" t="s">
        <v>89</v>
      </c>
      <c r="BK184" s="115">
        <f>ROUND(I184*H184,2)</f>
        <v>0</v>
      </c>
      <c r="BL184" s="17" t="s">
        <v>161</v>
      </c>
      <c r="BM184" s="222" t="s">
        <v>785</v>
      </c>
    </row>
    <row r="185" spans="2:65" s="1" customFormat="1" ht="16.5" customHeight="1">
      <c r="B185" s="35"/>
      <c r="C185" s="211" t="s">
        <v>245</v>
      </c>
      <c r="D185" s="211" t="s">
        <v>158</v>
      </c>
      <c r="E185" s="212" t="s">
        <v>294</v>
      </c>
      <c r="F185" s="213" t="s">
        <v>295</v>
      </c>
      <c r="G185" s="214" t="s">
        <v>214</v>
      </c>
      <c r="H185" s="215">
        <v>498.45</v>
      </c>
      <c r="I185" s="216"/>
      <c r="J185" s="217">
        <f>ROUND(I185*H185,2)</f>
        <v>0</v>
      </c>
      <c r="K185" s="213" t="s">
        <v>170</v>
      </c>
      <c r="L185" s="37"/>
      <c r="M185" s="218" t="s">
        <v>1</v>
      </c>
      <c r="N185" s="219" t="s">
        <v>47</v>
      </c>
      <c r="O185" s="67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AR185" s="222" t="s">
        <v>161</v>
      </c>
      <c r="AT185" s="222" t="s">
        <v>158</v>
      </c>
      <c r="AU185" s="222" t="s">
        <v>91</v>
      </c>
      <c r="AY185" s="17" t="s">
        <v>157</v>
      </c>
      <c r="BE185" s="115">
        <f>IF(N185="základní",J185,0)</f>
        <v>0</v>
      </c>
      <c r="BF185" s="115">
        <f>IF(N185="snížená",J185,0)</f>
        <v>0</v>
      </c>
      <c r="BG185" s="115">
        <f>IF(N185="zákl. přenesená",J185,0)</f>
        <v>0</v>
      </c>
      <c r="BH185" s="115">
        <f>IF(N185="sníž. přenesená",J185,0)</f>
        <v>0</v>
      </c>
      <c r="BI185" s="115">
        <f>IF(N185="nulová",J185,0)</f>
        <v>0</v>
      </c>
      <c r="BJ185" s="17" t="s">
        <v>89</v>
      </c>
      <c r="BK185" s="115">
        <f>ROUND(I185*H185,2)</f>
        <v>0</v>
      </c>
      <c r="BL185" s="17" t="s">
        <v>161</v>
      </c>
      <c r="BM185" s="222" t="s">
        <v>786</v>
      </c>
    </row>
    <row r="186" spans="2:51" s="14" customFormat="1" ht="12">
      <c r="B186" s="247"/>
      <c r="C186" s="248"/>
      <c r="D186" s="225" t="s">
        <v>163</v>
      </c>
      <c r="E186" s="249" t="s">
        <v>1</v>
      </c>
      <c r="F186" s="250" t="s">
        <v>787</v>
      </c>
      <c r="G186" s="248"/>
      <c r="H186" s="251">
        <v>96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163</v>
      </c>
      <c r="AU186" s="257" t="s">
        <v>91</v>
      </c>
      <c r="AV186" s="14" t="s">
        <v>91</v>
      </c>
      <c r="AW186" s="14" t="s">
        <v>35</v>
      </c>
      <c r="AX186" s="14" t="s">
        <v>82</v>
      </c>
      <c r="AY186" s="257" t="s">
        <v>157</v>
      </c>
    </row>
    <row r="187" spans="2:51" s="14" customFormat="1" ht="12">
      <c r="B187" s="247"/>
      <c r="C187" s="248"/>
      <c r="D187" s="225" t="s">
        <v>163</v>
      </c>
      <c r="E187" s="249" t="s">
        <v>1</v>
      </c>
      <c r="F187" s="250" t="s">
        <v>788</v>
      </c>
      <c r="G187" s="248"/>
      <c r="H187" s="251">
        <v>136.8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163</v>
      </c>
      <c r="AU187" s="257" t="s">
        <v>91</v>
      </c>
      <c r="AV187" s="14" t="s">
        <v>91</v>
      </c>
      <c r="AW187" s="14" t="s">
        <v>35</v>
      </c>
      <c r="AX187" s="14" t="s">
        <v>82</v>
      </c>
      <c r="AY187" s="257" t="s">
        <v>157</v>
      </c>
    </row>
    <row r="188" spans="2:51" s="14" customFormat="1" ht="12">
      <c r="B188" s="247"/>
      <c r="C188" s="248"/>
      <c r="D188" s="225" t="s">
        <v>163</v>
      </c>
      <c r="E188" s="249" t="s">
        <v>1</v>
      </c>
      <c r="F188" s="250" t="s">
        <v>789</v>
      </c>
      <c r="G188" s="248"/>
      <c r="H188" s="251">
        <v>138.6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163</v>
      </c>
      <c r="AU188" s="257" t="s">
        <v>91</v>
      </c>
      <c r="AV188" s="14" t="s">
        <v>91</v>
      </c>
      <c r="AW188" s="14" t="s">
        <v>35</v>
      </c>
      <c r="AX188" s="14" t="s">
        <v>82</v>
      </c>
      <c r="AY188" s="257" t="s">
        <v>157</v>
      </c>
    </row>
    <row r="189" spans="2:51" s="14" customFormat="1" ht="12">
      <c r="B189" s="247"/>
      <c r="C189" s="248"/>
      <c r="D189" s="225" t="s">
        <v>163</v>
      </c>
      <c r="E189" s="249" t="s">
        <v>1</v>
      </c>
      <c r="F189" s="250" t="s">
        <v>790</v>
      </c>
      <c r="G189" s="248"/>
      <c r="H189" s="251">
        <v>127.05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163</v>
      </c>
      <c r="AU189" s="257" t="s">
        <v>91</v>
      </c>
      <c r="AV189" s="14" t="s">
        <v>91</v>
      </c>
      <c r="AW189" s="14" t="s">
        <v>35</v>
      </c>
      <c r="AX189" s="14" t="s">
        <v>82</v>
      </c>
      <c r="AY189" s="257" t="s">
        <v>157</v>
      </c>
    </row>
    <row r="190" spans="2:51" s="13" customFormat="1" ht="12">
      <c r="B190" s="234"/>
      <c r="C190" s="235"/>
      <c r="D190" s="225" t="s">
        <v>163</v>
      </c>
      <c r="E190" s="236" t="s">
        <v>1</v>
      </c>
      <c r="F190" s="237" t="s">
        <v>165</v>
      </c>
      <c r="G190" s="235"/>
      <c r="H190" s="238">
        <v>498.45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163</v>
      </c>
      <c r="AU190" s="244" t="s">
        <v>91</v>
      </c>
      <c r="AV190" s="13" t="s">
        <v>161</v>
      </c>
      <c r="AW190" s="13" t="s">
        <v>35</v>
      </c>
      <c r="AX190" s="13" t="s">
        <v>89</v>
      </c>
      <c r="AY190" s="244" t="s">
        <v>157</v>
      </c>
    </row>
    <row r="191" spans="2:65" s="1" customFormat="1" ht="16.5" customHeight="1">
      <c r="B191" s="35"/>
      <c r="C191" s="211" t="s">
        <v>250</v>
      </c>
      <c r="D191" s="211" t="s">
        <v>158</v>
      </c>
      <c r="E191" s="212" t="s">
        <v>308</v>
      </c>
      <c r="F191" s="213" t="s">
        <v>309</v>
      </c>
      <c r="G191" s="214" t="s">
        <v>214</v>
      </c>
      <c r="H191" s="215">
        <v>21</v>
      </c>
      <c r="I191" s="216"/>
      <c r="J191" s="217">
        <f>ROUND(I191*H191,2)</f>
        <v>0</v>
      </c>
      <c r="K191" s="213" t="s">
        <v>170</v>
      </c>
      <c r="L191" s="37"/>
      <c r="M191" s="218" t="s">
        <v>1</v>
      </c>
      <c r="N191" s="219" t="s">
        <v>47</v>
      </c>
      <c r="O191" s="67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AR191" s="222" t="s">
        <v>161</v>
      </c>
      <c r="AT191" s="222" t="s">
        <v>158</v>
      </c>
      <c r="AU191" s="222" t="s">
        <v>91</v>
      </c>
      <c r="AY191" s="17" t="s">
        <v>157</v>
      </c>
      <c r="BE191" s="115">
        <f>IF(N191="základní",J191,0)</f>
        <v>0</v>
      </c>
      <c r="BF191" s="115">
        <f>IF(N191="snížená",J191,0)</f>
        <v>0</v>
      </c>
      <c r="BG191" s="115">
        <f>IF(N191="zákl. přenesená",J191,0)</f>
        <v>0</v>
      </c>
      <c r="BH191" s="115">
        <f>IF(N191="sníž. přenesená",J191,0)</f>
        <v>0</v>
      </c>
      <c r="BI191" s="115">
        <f>IF(N191="nulová",J191,0)</f>
        <v>0</v>
      </c>
      <c r="BJ191" s="17" t="s">
        <v>89</v>
      </c>
      <c r="BK191" s="115">
        <f>ROUND(I191*H191,2)</f>
        <v>0</v>
      </c>
      <c r="BL191" s="17" t="s">
        <v>161</v>
      </c>
      <c r="BM191" s="222" t="s">
        <v>791</v>
      </c>
    </row>
    <row r="192" spans="2:51" s="14" customFormat="1" ht="12">
      <c r="B192" s="247"/>
      <c r="C192" s="248"/>
      <c r="D192" s="225" t="s">
        <v>163</v>
      </c>
      <c r="E192" s="249" t="s">
        <v>1</v>
      </c>
      <c r="F192" s="250" t="s">
        <v>792</v>
      </c>
      <c r="G192" s="248"/>
      <c r="H192" s="251">
        <v>21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163</v>
      </c>
      <c r="AU192" s="257" t="s">
        <v>91</v>
      </c>
      <c r="AV192" s="14" t="s">
        <v>91</v>
      </c>
      <c r="AW192" s="14" t="s">
        <v>35</v>
      </c>
      <c r="AX192" s="14" t="s">
        <v>82</v>
      </c>
      <c r="AY192" s="257" t="s">
        <v>157</v>
      </c>
    </row>
    <row r="193" spans="2:51" s="13" customFormat="1" ht="12">
      <c r="B193" s="234"/>
      <c r="C193" s="235"/>
      <c r="D193" s="225" t="s">
        <v>163</v>
      </c>
      <c r="E193" s="236" t="s">
        <v>1</v>
      </c>
      <c r="F193" s="237" t="s">
        <v>165</v>
      </c>
      <c r="G193" s="235"/>
      <c r="H193" s="238">
        <v>21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163</v>
      </c>
      <c r="AU193" s="244" t="s">
        <v>91</v>
      </c>
      <c r="AV193" s="13" t="s">
        <v>161</v>
      </c>
      <c r="AW193" s="13" t="s">
        <v>35</v>
      </c>
      <c r="AX193" s="13" t="s">
        <v>89</v>
      </c>
      <c r="AY193" s="244" t="s">
        <v>157</v>
      </c>
    </row>
    <row r="194" spans="2:65" s="1" customFormat="1" ht="16.5" customHeight="1">
      <c r="B194" s="35"/>
      <c r="C194" s="211" t="s">
        <v>254</v>
      </c>
      <c r="D194" s="211" t="s">
        <v>158</v>
      </c>
      <c r="E194" s="212" t="s">
        <v>315</v>
      </c>
      <c r="F194" s="213" t="s">
        <v>316</v>
      </c>
      <c r="G194" s="214" t="s">
        <v>214</v>
      </c>
      <c r="H194" s="215">
        <v>210</v>
      </c>
      <c r="I194" s="216"/>
      <c r="J194" s="217">
        <f>ROUND(I194*H194,2)</f>
        <v>0</v>
      </c>
      <c r="K194" s="213" t="s">
        <v>170</v>
      </c>
      <c r="L194" s="37"/>
      <c r="M194" s="218" t="s">
        <v>1</v>
      </c>
      <c r="N194" s="219" t="s">
        <v>47</v>
      </c>
      <c r="O194" s="67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AR194" s="222" t="s">
        <v>161</v>
      </c>
      <c r="AT194" s="222" t="s">
        <v>158</v>
      </c>
      <c r="AU194" s="222" t="s">
        <v>91</v>
      </c>
      <c r="AY194" s="17" t="s">
        <v>157</v>
      </c>
      <c r="BE194" s="115">
        <f>IF(N194="základní",J194,0)</f>
        <v>0</v>
      </c>
      <c r="BF194" s="115">
        <f>IF(N194="snížená",J194,0)</f>
        <v>0</v>
      </c>
      <c r="BG194" s="115">
        <f>IF(N194="zákl. přenesená",J194,0)</f>
        <v>0</v>
      </c>
      <c r="BH194" s="115">
        <f>IF(N194="sníž. přenesená",J194,0)</f>
        <v>0</v>
      </c>
      <c r="BI194" s="115">
        <f>IF(N194="nulová",J194,0)</f>
        <v>0</v>
      </c>
      <c r="BJ194" s="17" t="s">
        <v>89</v>
      </c>
      <c r="BK194" s="115">
        <f>ROUND(I194*H194,2)</f>
        <v>0</v>
      </c>
      <c r="BL194" s="17" t="s">
        <v>161</v>
      </c>
      <c r="BM194" s="222" t="s">
        <v>793</v>
      </c>
    </row>
    <row r="195" spans="2:51" s="14" customFormat="1" ht="12">
      <c r="B195" s="247"/>
      <c r="C195" s="248"/>
      <c r="D195" s="225" t="s">
        <v>163</v>
      </c>
      <c r="E195" s="248"/>
      <c r="F195" s="250" t="s">
        <v>794</v>
      </c>
      <c r="G195" s="248"/>
      <c r="H195" s="251">
        <v>210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163</v>
      </c>
      <c r="AU195" s="257" t="s">
        <v>91</v>
      </c>
      <c r="AV195" s="14" t="s">
        <v>91</v>
      </c>
      <c r="AW195" s="14" t="s">
        <v>4</v>
      </c>
      <c r="AX195" s="14" t="s">
        <v>89</v>
      </c>
      <c r="AY195" s="257" t="s">
        <v>157</v>
      </c>
    </row>
    <row r="196" spans="2:65" s="1" customFormat="1" ht="16.5" customHeight="1">
      <c r="B196" s="35"/>
      <c r="C196" s="211" t="s">
        <v>7</v>
      </c>
      <c r="D196" s="211" t="s">
        <v>158</v>
      </c>
      <c r="E196" s="212" t="s">
        <v>320</v>
      </c>
      <c r="F196" s="213" t="s">
        <v>321</v>
      </c>
      <c r="G196" s="214" t="s">
        <v>214</v>
      </c>
      <c r="H196" s="215">
        <v>477.45</v>
      </c>
      <c r="I196" s="216"/>
      <c r="J196" s="217">
        <f>ROUND(I196*H196,2)</f>
        <v>0</v>
      </c>
      <c r="K196" s="213" t="s">
        <v>170</v>
      </c>
      <c r="L196" s="37"/>
      <c r="M196" s="218" t="s">
        <v>1</v>
      </c>
      <c r="N196" s="219" t="s">
        <v>47</v>
      </c>
      <c r="O196" s="67"/>
      <c r="P196" s="220">
        <f>O196*H196</f>
        <v>0</v>
      </c>
      <c r="Q196" s="220">
        <v>0</v>
      </c>
      <c r="R196" s="220">
        <f>Q196*H196</f>
        <v>0</v>
      </c>
      <c r="S196" s="220">
        <v>0</v>
      </c>
      <c r="T196" s="221">
        <f>S196*H196</f>
        <v>0</v>
      </c>
      <c r="AR196" s="222" t="s">
        <v>161</v>
      </c>
      <c r="AT196" s="222" t="s">
        <v>158</v>
      </c>
      <c r="AU196" s="222" t="s">
        <v>91</v>
      </c>
      <c r="AY196" s="17" t="s">
        <v>157</v>
      </c>
      <c r="BE196" s="115">
        <f>IF(N196="základní",J196,0)</f>
        <v>0</v>
      </c>
      <c r="BF196" s="115">
        <f>IF(N196="snížená",J196,0)</f>
        <v>0</v>
      </c>
      <c r="BG196" s="115">
        <f>IF(N196="zákl. přenesená",J196,0)</f>
        <v>0</v>
      </c>
      <c r="BH196" s="115">
        <f>IF(N196="sníž. přenesená",J196,0)</f>
        <v>0</v>
      </c>
      <c r="BI196" s="115">
        <f>IF(N196="nulová",J196,0)</f>
        <v>0</v>
      </c>
      <c r="BJ196" s="17" t="s">
        <v>89</v>
      </c>
      <c r="BK196" s="115">
        <f>ROUND(I196*H196,2)</f>
        <v>0</v>
      </c>
      <c r="BL196" s="17" t="s">
        <v>161</v>
      </c>
      <c r="BM196" s="222" t="s">
        <v>795</v>
      </c>
    </row>
    <row r="197" spans="2:51" s="14" customFormat="1" ht="12">
      <c r="B197" s="247"/>
      <c r="C197" s="248"/>
      <c r="D197" s="225" t="s">
        <v>163</v>
      </c>
      <c r="E197" s="249" t="s">
        <v>1</v>
      </c>
      <c r="F197" s="250" t="s">
        <v>796</v>
      </c>
      <c r="G197" s="248"/>
      <c r="H197" s="251">
        <v>477.45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163</v>
      </c>
      <c r="AU197" s="257" t="s">
        <v>91</v>
      </c>
      <c r="AV197" s="14" t="s">
        <v>91</v>
      </c>
      <c r="AW197" s="14" t="s">
        <v>35</v>
      </c>
      <c r="AX197" s="14" t="s">
        <v>82</v>
      </c>
      <c r="AY197" s="257" t="s">
        <v>157</v>
      </c>
    </row>
    <row r="198" spans="2:51" s="13" customFormat="1" ht="12">
      <c r="B198" s="234"/>
      <c r="C198" s="235"/>
      <c r="D198" s="225" t="s">
        <v>163</v>
      </c>
      <c r="E198" s="236" t="s">
        <v>1</v>
      </c>
      <c r="F198" s="237" t="s">
        <v>165</v>
      </c>
      <c r="G198" s="235"/>
      <c r="H198" s="238">
        <v>477.45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163</v>
      </c>
      <c r="AU198" s="244" t="s">
        <v>91</v>
      </c>
      <c r="AV198" s="13" t="s">
        <v>161</v>
      </c>
      <c r="AW198" s="13" t="s">
        <v>35</v>
      </c>
      <c r="AX198" s="13" t="s">
        <v>89</v>
      </c>
      <c r="AY198" s="244" t="s">
        <v>157</v>
      </c>
    </row>
    <row r="199" spans="2:65" s="1" customFormat="1" ht="16.5" customHeight="1">
      <c r="B199" s="35"/>
      <c r="C199" s="211" t="s">
        <v>262</v>
      </c>
      <c r="D199" s="211" t="s">
        <v>158</v>
      </c>
      <c r="E199" s="212" t="s">
        <v>326</v>
      </c>
      <c r="F199" s="213" t="s">
        <v>327</v>
      </c>
      <c r="G199" s="214" t="s">
        <v>214</v>
      </c>
      <c r="H199" s="215">
        <v>21</v>
      </c>
      <c r="I199" s="216"/>
      <c r="J199" s="217">
        <f>ROUND(I199*H199,2)</f>
        <v>0</v>
      </c>
      <c r="K199" s="213" t="s">
        <v>170</v>
      </c>
      <c r="L199" s="37"/>
      <c r="M199" s="218" t="s">
        <v>1</v>
      </c>
      <c r="N199" s="219" t="s">
        <v>47</v>
      </c>
      <c r="O199" s="67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AR199" s="222" t="s">
        <v>161</v>
      </c>
      <c r="AT199" s="222" t="s">
        <v>158</v>
      </c>
      <c r="AU199" s="222" t="s">
        <v>91</v>
      </c>
      <c r="AY199" s="17" t="s">
        <v>157</v>
      </c>
      <c r="BE199" s="115">
        <f>IF(N199="základní",J199,0)</f>
        <v>0</v>
      </c>
      <c r="BF199" s="115">
        <f>IF(N199="snížená",J199,0)</f>
        <v>0</v>
      </c>
      <c r="BG199" s="115">
        <f>IF(N199="zákl. přenesená",J199,0)</f>
        <v>0</v>
      </c>
      <c r="BH199" s="115">
        <f>IF(N199="sníž. přenesená",J199,0)</f>
        <v>0</v>
      </c>
      <c r="BI199" s="115">
        <f>IF(N199="nulová",J199,0)</f>
        <v>0</v>
      </c>
      <c r="BJ199" s="17" t="s">
        <v>89</v>
      </c>
      <c r="BK199" s="115">
        <f>ROUND(I199*H199,2)</f>
        <v>0</v>
      </c>
      <c r="BL199" s="17" t="s">
        <v>161</v>
      </c>
      <c r="BM199" s="222" t="s">
        <v>797</v>
      </c>
    </row>
    <row r="200" spans="2:65" s="1" customFormat="1" ht="16.5" customHeight="1">
      <c r="B200" s="35"/>
      <c r="C200" s="211" t="s">
        <v>267</v>
      </c>
      <c r="D200" s="211" t="s">
        <v>158</v>
      </c>
      <c r="E200" s="212" t="s">
        <v>330</v>
      </c>
      <c r="F200" s="213" t="s">
        <v>331</v>
      </c>
      <c r="G200" s="214" t="s">
        <v>214</v>
      </c>
      <c r="H200" s="215">
        <v>21</v>
      </c>
      <c r="I200" s="216"/>
      <c r="J200" s="217">
        <f>ROUND(I200*H200,2)</f>
        <v>0</v>
      </c>
      <c r="K200" s="213" t="s">
        <v>170</v>
      </c>
      <c r="L200" s="37"/>
      <c r="M200" s="218" t="s">
        <v>1</v>
      </c>
      <c r="N200" s="219" t="s">
        <v>47</v>
      </c>
      <c r="O200" s="67"/>
      <c r="P200" s="220">
        <f>O200*H200</f>
        <v>0</v>
      </c>
      <c r="Q200" s="220">
        <v>0</v>
      </c>
      <c r="R200" s="220">
        <f>Q200*H200</f>
        <v>0</v>
      </c>
      <c r="S200" s="220">
        <v>0</v>
      </c>
      <c r="T200" s="221">
        <f>S200*H200</f>
        <v>0</v>
      </c>
      <c r="AR200" s="222" t="s">
        <v>161</v>
      </c>
      <c r="AT200" s="222" t="s">
        <v>158</v>
      </c>
      <c r="AU200" s="222" t="s">
        <v>91</v>
      </c>
      <c r="AY200" s="17" t="s">
        <v>157</v>
      </c>
      <c r="BE200" s="115">
        <f>IF(N200="základní",J200,0)</f>
        <v>0</v>
      </c>
      <c r="BF200" s="115">
        <f>IF(N200="snížená",J200,0)</f>
        <v>0</v>
      </c>
      <c r="BG200" s="115">
        <f>IF(N200="zákl. přenesená",J200,0)</f>
        <v>0</v>
      </c>
      <c r="BH200" s="115">
        <f>IF(N200="sníž. přenesená",J200,0)</f>
        <v>0</v>
      </c>
      <c r="BI200" s="115">
        <f>IF(N200="nulová",J200,0)</f>
        <v>0</v>
      </c>
      <c r="BJ200" s="17" t="s">
        <v>89</v>
      </c>
      <c r="BK200" s="115">
        <f>ROUND(I200*H200,2)</f>
        <v>0</v>
      </c>
      <c r="BL200" s="17" t="s">
        <v>161</v>
      </c>
      <c r="BM200" s="222" t="s">
        <v>798</v>
      </c>
    </row>
    <row r="201" spans="2:65" s="1" customFormat="1" ht="16.5" customHeight="1">
      <c r="B201" s="35"/>
      <c r="C201" s="211" t="s">
        <v>271</v>
      </c>
      <c r="D201" s="211" t="s">
        <v>158</v>
      </c>
      <c r="E201" s="212" t="s">
        <v>334</v>
      </c>
      <c r="F201" s="213" t="s">
        <v>335</v>
      </c>
      <c r="G201" s="214" t="s">
        <v>336</v>
      </c>
      <c r="H201" s="215">
        <v>39.165</v>
      </c>
      <c r="I201" s="216"/>
      <c r="J201" s="217">
        <f>ROUND(I201*H201,2)</f>
        <v>0</v>
      </c>
      <c r="K201" s="213" t="s">
        <v>170</v>
      </c>
      <c r="L201" s="37"/>
      <c r="M201" s="218" t="s">
        <v>1</v>
      </c>
      <c r="N201" s="219" t="s">
        <v>47</v>
      </c>
      <c r="O201" s="67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AR201" s="222" t="s">
        <v>161</v>
      </c>
      <c r="AT201" s="222" t="s">
        <v>158</v>
      </c>
      <c r="AU201" s="222" t="s">
        <v>91</v>
      </c>
      <c r="AY201" s="17" t="s">
        <v>157</v>
      </c>
      <c r="BE201" s="115">
        <f>IF(N201="základní",J201,0)</f>
        <v>0</v>
      </c>
      <c r="BF201" s="115">
        <f>IF(N201="snížená",J201,0)</f>
        <v>0</v>
      </c>
      <c r="BG201" s="115">
        <f>IF(N201="zákl. přenesená",J201,0)</f>
        <v>0</v>
      </c>
      <c r="BH201" s="115">
        <f>IF(N201="sníž. přenesená",J201,0)</f>
        <v>0</v>
      </c>
      <c r="BI201" s="115">
        <f>IF(N201="nulová",J201,0)</f>
        <v>0</v>
      </c>
      <c r="BJ201" s="17" t="s">
        <v>89</v>
      </c>
      <c r="BK201" s="115">
        <f>ROUND(I201*H201,2)</f>
        <v>0</v>
      </c>
      <c r="BL201" s="17" t="s">
        <v>161</v>
      </c>
      <c r="BM201" s="222" t="s">
        <v>799</v>
      </c>
    </row>
    <row r="202" spans="2:51" s="14" customFormat="1" ht="12">
      <c r="B202" s="247"/>
      <c r="C202" s="248"/>
      <c r="D202" s="225" t="s">
        <v>163</v>
      </c>
      <c r="E202" s="249" t="s">
        <v>1</v>
      </c>
      <c r="F202" s="250" t="s">
        <v>800</v>
      </c>
      <c r="G202" s="248"/>
      <c r="H202" s="251">
        <v>39.165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163</v>
      </c>
      <c r="AU202" s="257" t="s">
        <v>91</v>
      </c>
      <c r="AV202" s="14" t="s">
        <v>91</v>
      </c>
      <c r="AW202" s="14" t="s">
        <v>35</v>
      </c>
      <c r="AX202" s="14" t="s">
        <v>89</v>
      </c>
      <c r="AY202" s="257" t="s">
        <v>157</v>
      </c>
    </row>
    <row r="203" spans="2:65" s="1" customFormat="1" ht="16.5" customHeight="1">
      <c r="B203" s="35"/>
      <c r="C203" s="211" t="s">
        <v>276</v>
      </c>
      <c r="D203" s="211" t="s">
        <v>158</v>
      </c>
      <c r="E203" s="212" t="s">
        <v>340</v>
      </c>
      <c r="F203" s="213" t="s">
        <v>341</v>
      </c>
      <c r="G203" s="214" t="s">
        <v>214</v>
      </c>
      <c r="H203" s="215">
        <v>477.45</v>
      </c>
      <c r="I203" s="216"/>
      <c r="J203" s="217">
        <f>ROUND(I203*H203,2)</f>
        <v>0</v>
      </c>
      <c r="K203" s="213" t="s">
        <v>170</v>
      </c>
      <c r="L203" s="37"/>
      <c r="M203" s="218" t="s">
        <v>1</v>
      </c>
      <c r="N203" s="219" t="s">
        <v>47</v>
      </c>
      <c r="O203" s="67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AR203" s="222" t="s">
        <v>161</v>
      </c>
      <c r="AT203" s="222" t="s">
        <v>158</v>
      </c>
      <c r="AU203" s="222" t="s">
        <v>91</v>
      </c>
      <c r="AY203" s="17" t="s">
        <v>157</v>
      </c>
      <c r="BE203" s="115">
        <f>IF(N203="základní",J203,0)</f>
        <v>0</v>
      </c>
      <c r="BF203" s="115">
        <f>IF(N203="snížená",J203,0)</f>
        <v>0</v>
      </c>
      <c r="BG203" s="115">
        <f>IF(N203="zákl. přenesená",J203,0)</f>
        <v>0</v>
      </c>
      <c r="BH203" s="115">
        <f>IF(N203="sníž. přenesená",J203,0)</f>
        <v>0</v>
      </c>
      <c r="BI203" s="115">
        <f>IF(N203="nulová",J203,0)</f>
        <v>0</v>
      </c>
      <c r="BJ203" s="17" t="s">
        <v>89</v>
      </c>
      <c r="BK203" s="115">
        <f>ROUND(I203*H203,2)</f>
        <v>0</v>
      </c>
      <c r="BL203" s="17" t="s">
        <v>161</v>
      </c>
      <c r="BM203" s="222" t="s">
        <v>801</v>
      </c>
    </row>
    <row r="204" spans="2:65" s="1" customFormat="1" ht="16.5" customHeight="1">
      <c r="B204" s="35"/>
      <c r="C204" s="211" t="s">
        <v>280</v>
      </c>
      <c r="D204" s="211" t="s">
        <v>158</v>
      </c>
      <c r="E204" s="212" t="s">
        <v>344</v>
      </c>
      <c r="F204" s="213" t="s">
        <v>345</v>
      </c>
      <c r="G204" s="214" t="s">
        <v>175</v>
      </c>
      <c r="H204" s="215">
        <v>40</v>
      </c>
      <c r="I204" s="216"/>
      <c r="J204" s="217">
        <f>ROUND(I204*H204,2)</f>
        <v>0</v>
      </c>
      <c r="K204" s="213" t="s">
        <v>170</v>
      </c>
      <c r="L204" s="37"/>
      <c r="M204" s="218" t="s">
        <v>1</v>
      </c>
      <c r="N204" s="219" t="s">
        <v>47</v>
      </c>
      <c r="O204" s="67"/>
      <c r="P204" s="220">
        <f>O204*H204</f>
        <v>0</v>
      </c>
      <c r="Q204" s="220">
        <v>0</v>
      </c>
      <c r="R204" s="220">
        <f>Q204*H204</f>
        <v>0</v>
      </c>
      <c r="S204" s="220">
        <v>0</v>
      </c>
      <c r="T204" s="221">
        <f>S204*H204</f>
        <v>0</v>
      </c>
      <c r="AR204" s="222" t="s">
        <v>161</v>
      </c>
      <c r="AT204" s="222" t="s">
        <v>158</v>
      </c>
      <c r="AU204" s="222" t="s">
        <v>91</v>
      </c>
      <c r="AY204" s="17" t="s">
        <v>157</v>
      </c>
      <c r="BE204" s="115">
        <f>IF(N204="základní",J204,0)</f>
        <v>0</v>
      </c>
      <c r="BF204" s="115">
        <f>IF(N204="snížená",J204,0)</f>
        <v>0</v>
      </c>
      <c r="BG204" s="115">
        <f>IF(N204="zákl. přenesená",J204,0)</f>
        <v>0</v>
      </c>
      <c r="BH204" s="115">
        <f>IF(N204="sníž. přenesená",J204,0)</f>
        <v>0</v>
      </c>
      <c r="BI204" s="115">
        <f>IF(N204="nulová",J204,0)</f>
        <v>0</v>
      </c>
      <c r="BJ204" s="17" t="s">
        <v>89</v>
      </c>
      <c r="BK204" s="115">
        <f>ROUND(I204*H204,2)</f>
        <v>0</v>
      </c>
      <c r="BL204" s="17" t="s">
        <v>161</v>
      </c>
      <c r="BM204" s="222" t="s">
        <v>802</v>
      </c>
    </row>
    <row r="205" spans="2:51" s="12" customFormat="1" ht="12">
      <c r="B205" s="223"/>
      <c r="C205" s="224"/>
      <c r="D205" s="225" t="s">
        <v>163</v>
      </c>
      <c r="E205" s="226" t="s">
        <v>1</v>
      </c>
      <c r="F205" s="227" t="s">
        <v>347</v>
      </c>
      <c r="G205" s="224"/>
      <c r="H205" s="226" t="s">
        <v>1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AT205" s="233" t="s">
        <v>163</v>
      </c>
      <c r="AU205" s="233" t="s">
        <v>91</v>
      </c>
      <c r="AV205" s="12" t="s">
        <v>89</v>
      </c>
      <c r="AW205" s="12" t="s">
        <v>35</v>
      </c>
      <c r="AX205" s="12" t="s">
        <v>82</v>
      </c>
      <c r="AY205" s="233" t="s">
        <v>157</v>
      </c>
    </row>
    <row r="206" spans="2:51" s="14" customFormat="1" ht="12">
      <c r="B206" s="247"/>
      <c r="C206" s="248"/>
      <c r="D206" s="225" t="s">
        <v>163</v>
      </c>
      <c r="E206" s="249" t="s">
        <v>1</v>
      </c>
      <c r="F206" s="250" t="s">
        <v>803</v>
      </c>
      <c r="G206" s="248"/>
      <c r="H206" s="251">
        <v>40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163</v>
      </c>
      <c r="AU206" s="257" t="s">
        <v>91</v>
      </c>
      <c r="AV206" s="14" t="s">
        <v>91</v>
      </c>
      <c r="AW206" s="14" t="s">
        <v>35</v>
      </c>
      <c r="AX206" s="14" t="s">
        <v>82</v>
      </c>
      <c r="AY206" s="257" t="s">
        <v>157</v>
      </c>
    </row>
    <row r="207" spans="2:51" s="13" customFormat="1" ht="12">
      <c r="B207" s="234"/>
      <c r="C207" s="235"/>
      <c r="D207" s="225" t="s">
        <v>163</v>
      </c>
      <c r="E207" s="236" t="s">
        <v>1</v>
      </c>
      <c r="F207" s="237" t="s">
        <v>165</v>
      </c>
      <c r="G207" s="235"/>
      <c r="H207" s="238">
        <v>40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163</v>
      </c>
      <c r="AU207" s="244" t="s">
        <v>91</v>
      </c>
      <c r="AV207" s="13" t="s">
        <v>161</v>
      </c>
      <c r="AW207" s="13" t="s">
        <v>35</v>
      </c>
      <c r="AX207" s="13" t="s">
        <v>89</v>
      </c>
      <c r="AY207" s="244" t="s">
        <v>157</v>
      </c>
    </row>
    <row r="208" spans="2:65" s="1" customFormat="1" ht="16.5" customHeight="1">
      <c r="B208" s="35"/>
      <c r="C208" s="211" t="s">
        <v>284</v>
      </c>
      <c r="D208" s="211" t="s">
        <v>158</v>
      </c>
      <c r="E208" s="212" t="s">
        <v>350</v>
      </c>
      <c r="F208" s="213" t="s">
        <v>351</v>
      </c>
      <c r="G208" s="214" t="s">
        <v>175</v>
      </c>
      <c r="H208" s="215">
        <v>40</v>
      </c>
      <c r="I208" s="216"/>
      <c r="J208" s="217">
        <f>ROUND(I208*H208,2)</f>
        <v>0</v>
      </c>
      <c r="K208" s="213" t="s">
        <v>170</v>
      </c>
      <c r="L208" s="37"/>
      <c r="M208" s="218" t="s">
        <v>1</v>
      </c>
      <c r="N208" s="219" t="s">
        <v>47</v>
      </c>
      <c r="O208" s="67"/>
      <c r="P208" s="220">
        <f>O208*H208</f>
        <v>0</v>
      </c>
      <c r="Q208" s="220">
        <v>0</v>
      </c>
      <c r="R208" s="220">
        <f>Q208*H208</f>
        <v>0</v>
      </c>
      <c r="S208" s="220">
        <v>0</v>
      </c>
      <c r="T208" s="221">
        <f>S208*H208</f>
        <v>0</v>
      </c>
      <c r="AR208" s="222" t="s">
        <v>161</v>
      </c>
      <c r="AT208" s="222" t="s">
        <v>158</v>
      </c>
      <c r="AU208" s="222" t="s">
        <v>91</v>
      </c>
      <c r="AY208" s="17" t="s">
        <v>157</v>
      </c>
      <c r="BE208" s="115">
        <f>IF(N208="základní",J208,0)</f>
        <v>0</v>
      </c>
      <c r="BF208" s="115">
        <f>IF(N208="snížená",J208,0)</f>
        <v>0</v>
      </c>
      <c r="BG208" s="115">
        <f>IF(N208="zákl. přenesená",J208,0)</f>
        <v>0</v>
      </c>
      <c r="BH208" s="115">
        <f>IF(N208="sníž. přenesená",J208,0)</f>
        <v>0</v>
      </c>
      <c r="BI208" s="115">
        <f>IF(N208="nulová",J208,0)</f>
        <v>0</v>
      </c>
      <c r="BJ208" s="17" t="s">
        <v>89</v>
      </c>
      <c r="BK208" s="115">
        <f>ROUND(I208*H208,2)</f>
        <v>0</v>
      </c>
      <c r="BL208" s="17" t="s">
        <v>161</v>
      </c>
      <c r="BM208" s="222" t="s">
        <v>804</v>
      </c>
    </row>
    <row r="209" spans="2:51" s="12" customFormat="1" ht="12">
      <c r="B209" s="223"/>
      <c r="C209" s="224"/>
      <c r="D209" s="225" t="s">
        <v>163</v>
      </c>
      <c r="E209" s="226" t="s">
        <v>1</v>
      </c>
      <c r="F209" s="227" t="s">
        <v>347</v>
      </c>
      <c r="G209" s="224"/>
      <c r="H209" s="226" t="s">
        <v>1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163</v>
      </c>
      <c r="AU209" s="233" t="s">
        <v>91</v>
      </c>
      <c r="AV209" s="12" t="s">
        <v>89</v>
      </c>
      <c r="AW209" s="12" t="s">
        <v>35</v>
      </c>
      <c r="AX209" s="12" t="s">
        <v>82</v>
      </c>
      <c r="AY209" s="233" t="s">
        <v>157</v>
      </c>
    </row>
    <row r="210" spans="2:51" s="14" customFormat="1" ht="12">
      <c r="B210" s="247"/>
      <c r="C210" s="248"/>
      <c r="D210" s="225" t="s">
        <v>163</v>
      </c>
      <c r="E210" s="249" t="s">
        <v>1</v>
      </c>
      <c r="F210" s="250" t="s">
        <v>803</v>
      </c>
      <c r="G210" s="248"/>
      <c r="H210" s="251">
        <v>40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163</v>
      </c>
      <c r="AU210" s="257" t="s">
        <v>91</v>
      </c>
      <c r="AV210" s="14" t="s">
        <v>91</v>
      </c>
      <c r="AW210" s="14" t="s">
        <v>35</v>
      </c>
      <c r="AX210" s="14" t="s">
        <v>82</v>
      </c>
      <c r="AY210" s="257" t="s">
        <v>157</v>
      </c>
    </row>
    <row r="211" spans="2:51" s="13" customFormat="1" ht="12">
      <c r="B211" s="234"/>
      <c r="C211" s="235"/>
      <c r="D211" s="225" t="s">
        <v>163</v>
      </c>
      <c r="E211" s="236" t="s">
        <v>1</v>
      </c>
      <c r="F211" s="237" t="s">
        <v>165</v>
      </c>
      <c r="G211" s="235"/>
      <c r="H211" s="238">
        <v>40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163</v>
      </c>
      <c r="AU211" s="244" t="s">
        <v>91</v>
      </c>
      <c r="AV211" s="13" t="s">
        <v>161</v>
      </c>
      <c r="AW211" s="13" t="s">
        <v>35</v>
      </c>
      <c r="AX211" s="13" t="s">
        <v>89</v>
      </c>
      <c r="AY211" s="244" t="s">
        <v>157</v>
      </c>
    </row>
    <row r="212" spans="2:65" s="1" customFormat="1" ht="16.5" customHeight="1">
      <c r="B212" s="35"/>
      <c r="C212" s="258" t="s">
        <v>288</v>
      </c>
      <c r="D212" s="258" t="s">
        <v>354</v>
      </c>
      <c r="E212" s="259" t="s">
        <v>355</v>
      </c>
      <c r="F212" s="260" t="s">
        <v>356</v>
      </c>
      <c r="G212" s="261" t="s">
        <v>357</v>
      </c>
      <c r="H212" s="262">
        <v>0.6</v>
      </c>
      <c r="I212" s="263"/>
      <c r="J212" s="264">
        <f>ROUND(I212*H212,2)</f>
        <v>0</v>
      </c>
      <c r="K212" s="260" t="s">
        <v>170</v>
      </c>
      <c r="L212" s="265"/>
      <c r="M212" s="266" t="s">
        <v>1</v>
      </c>
      <c r="N212" s="267" t="s">
        <v>47</v>
      </c>
      <c r="O212" s="67"/>
      <c r="P212" s="220">
        <f>O212*H212</f>
        <v>0</v>
      </c>
      <c r="Q212" s="220">
        <v>0.001</v>
      </c>
      <c r="R212" s="220">
        <f>Q212*H212</f>
        <v>0.0006</v>
      </c>
      <c r="S212" s="220">
        <v>0</v>
      </c>
      <c r="T212" s="221">
        <f>S212*H212</f>
        <v>0</v>
      </c>
      <c r="AR212" s="222" t="s">
        <v>198</v>
      </c>
      <c r="AT212" s="222" t="s">
        <v>354</v>
      </c>
      <c r="AU212" s="222" t="s">
        <v>91</v>
      </c>
      <c r="AY212" s="17" t="s">
        <v>157</v>
      </c>
      <c r="BE212" s="115">
        <f>IF(N212="základní",J212,0)</f>
        <v>0</v>
      </c>
      <c r="BF212" s="115">
        <f>IF(N212="snížená",J212,0)</f>
        <v>0</v>
      </c>
      <c r="BG212" s="115">
        <f>IF(N212="zákl. přenesená",J212,0)</f>
        <v>0</v>
      </c>
      <c r="BH212" s="115">
        <f>IF(N212="sníž. přenesená",J212,0)</f>
        <v>0</v>
      </c>
      <c r="BI212" s="115">
        <f>IF(N212="nulová",J212,0)</f>
        <v>0</v>
      </c>
      <c r="BJ212" s="17" t="s">
        <v>89</v>
      </c>
      <c r="BK212" s="115">
        <f>ROUND(I212*H212,2)</f>
        <v>0</v>
      </c>
      <c r="BL212" s="17" t="s">
        <v>161</v>
      </c>
      <c r="BM212" s="222" t="s">
        <v>805</v>
      </c>
    </row>
    <row r="213" spans="2:51" s="14" customFormat="1" ht="12">
      <c r="B213" s="247"/>
      <c r="C213" s="248"/>
      <c r="D213" s="225" t="s">
        <v>163</v>
      </c>
      <c r="E213" s="248"/>
      <c r="F213" s="250" t="s">
        <v>806</v>
      </c>
      <c r="G213" s="248"/>
      <c r="H213" s="251">
        <v>0.6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AT213" s="257" t="s">
        <v>163</v>
      </c>
      <c r="AU213" s="257" t="s">
        <v>91</v>
      </c>
      <c r="AV213" s="14" t="s">
        <v>91</v>
      </c>
      <c r="AW213" s="14" t="s">
        <v>4</v>
      </c>
      <c r="AX213" s="14" t="s">
        <v>89</v>
      </c>
      <c r="AY213" s="257" t="s">
        <v>157</v>
      </c>
    </row>
    <row r="214" spans="2:65" s="1" customFormat="1" ht="16.5" customHeight="1">
      <c r="B214" s="35"/>
      <c r="C214" s="211" t="s">
        <v>293</v>
      </c>
      <c r="D214" s="211" t="s">
        <v>158</v>
      </c>
      <c r="E214" s="212" t="s">
        <v>807</v>
      </c>
      <c r="F214" s="213" t="s">
        <v>808</v>
      </c>
      <c r="G214" s="214" t="s">
        <v>169</v>
      </c>
      <c r="H214" s="215">
        <v>2</v>
      </c>
      <c r="I214" s="216"/>
      <c r="J214" s="217">
        <f>ROUND(I214*H214,2)</f>
        <v>0</v>
      </c>
      <c r="K214" s="213" t="s">
        <v>170</v>
      </c>
      <c r="L214" s="37"/>
      <c r="M214" s="218" t="s">
        <v>1</v>
      </c>
      <c r="N214" s="219" t="s">
        <v>47</v>
      </c>
      <c r="O214" s="67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AR214" s="222" t="s">
        <v>161</v>
      </c>
      <c r="AT214" s="222" t="s">
        <v>158</v>
      </c>
      <c r="AU214" s="222" t="s">
        <v>91</v>
      </c>
      <c r="AY214" s="17" t="s">
        <v>157</v>
      </c>
      <c r="BE214" s="115">
        <f>IF(N214="základní",J214,0)</f>
        <v>0</v>
      </c>
      <c r="BF214" s="115">
        <f>IF(N214="snížená",J214,0)</f>
        <v>0</v>
      </c>
      <c r="BG214" s="115">
        <f>IF(N214="zákl. přenesená",J214,0)</f>
        <v>0</v>
      </c>
      <c r="BH214" s="115">
        <f>IF(N214="sníž. přenesená",J214,0)</f>
        <v>0</v>
      </c>
      <c r="BI214" s="115">
        <f>IF(N214="nulová",J214,0)</f>
        <v>0</v>
      </c>
      <c r="BJ214" s="17" t="s">
        <v>89</v>
      </c>
      <c r="BK214" s="115">
        <f>ROUND(I214*H214,2)</f>
        <v>0</v>
      </c>
      <c r="BL214" s="17" t="s">
        <v>161</v>
      </c>
      <c r="BM214" s="222" t="s">
        <v>809</v>
      </c>
    </row>
    <row r="215" spans="2:51" s="14" customFormat="1" ht="12">
      <c r="B215" s="247"/>
      <c r="C215" s="248"/>
      <c r="D215" s="225" t="s">
        <v>163</v>
      </c>
      <c r="E215" s="249" t="s">
        <v>1</v>
      </c>
      <c r="F215" s="250" t="s">
        <v>810</v>
      </c>
      <c r="G215" s="248"/>
      <c r="H215" s="251">
        <v>2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AT215" s="257" t="s">
        <v>163</v>
      </c>
      <c r="AU215" s="257" t="s">
        <v>91</v>
      </c>
      <c r="AV215" s="14" t="s">
        <v>91</v>
      </c>
      <c r="AW215" s="14" t="s">
        <v>35</v>
      </c>
      <c r="AX215" s="14" t="s">
        <v>89</v>
      </c>
      <c r="AY215" s="257" t="s">
        <v>157</v>
      </c>
    </row>
    <row r="216" spans="2:65" s="1" customFormat="1" ht="16.5" customHeight="1">
      <c r="B216" s="35"/>
      <c r="C216" s="211" t="s">
        <v>298</v>
      </c>
      <c r="D216" s="211" t="s">
        <v>158</v>
      </c>
      <c r="E216" s="212" t="s">
        <v>811</v>
      </c>
      <c r="F216" s="213" t="s">
        <v>812</v>
      </c>
      <c r="G216" s="214" t="s">
        <v>169</v>
      </c>
      <c r="H216" s="215">
        <v>2</v>
      </c>
      <c r="I216" s="216"/>
      <c r="J216" s="217">
        <f>ROUND(I216*H216,2)</f>
        <v>0</v>
      </c>
      <c r="K216" s="213" t="s">
        <v>170</v>
      </c>
      <c r="L216" s="37"/>
      <c r="M216" s="218" t="s">
        <v>1</v>
      </c>
      <c r="N216" s="219" t="s">
        <v>47</v>
      </c>
      <c r="O216" s="67"/>
      <c r="P216" s="220">
        <f>O216*H216</f>
        <v>0</v>
      </c>
      <c r="Q216" s="220">
        <v>0.00289</v>
      </c>
      <c r="R216" s="220">
        <f>Q216*H216</f>
        <v>0.00578</v>
      </c>
      <c r="S216" s="220">
        <v>0</v>
      </c>
      <c r="T216" s="221">
        <f>S216*H216</f>
        <v>0</v>
      </c>
      <c r="AR216" s="222" t="s">
        <v>161</v>
      </c>
      <c r="AT216" s="222" t="s">
        <v>158</v>
      </c>
      <c r="AU216" s="222" t="s">
        <v>91</v>
      </c>
      <c r="AY216" s="17" t="s">
        <v>157</v>
      </c>
      <c r="BE216" s="115">
        <f>IF(N216="základní",J216,0)</f>
        <v>0</v>
      </c>
      <c r="BF216" s="115">
        <f>IF(N216="snížená",J216,0)</f>
        <v>0</v>
      </c>
      <c r="BG216" s="115">
        <f>IF(N216="zákl. přenesená",J216,0)</f>
        <v>0</v>
      </c>
      <c r="BH216" s="115">
        <f>IF(N216="sníž. přenesená",J216,0)</f>
        <v>0</v>
      </c>
      <c r="BI216" s="115">
        <f>IF(N216="nulová",J216,0)</f>
        <v>0</v>
      </c>
      <c r="BJ216" s="17" t="s">
        <v>89</v>
      </c>
      <c r="BK216" s="115">
        <f>ROUND(I216*H216,2)</f>
        <v>0</v>
      </c>
      <c r="BL216" s="17" t="s">
        <v>161</v>
      </c>
      <c r="BM216" s="222" t="s">
        <v>813</v>
      </c>
    </row>
    <row r="217" spans="2:63" s="11" customFormat="1" ht="22.9" customHeight="1">
      <c r="B217" s="197"/>
      <c r="C217" s="198"/>
      <c r="D217" s="199" t="s">
        <v>81</v>
      </c>
      <c r="E217" s="245" t="s">
        <v>91</v>
      </c>
      <c r="F217" s="245" t="s">
        <v>360</v>
      </c>
      <c r="G217" s="198"/>
      <c r="H217" s="198"/>
      <c r="I217" s="201"/>
      <c r="J217" s="246">
        <f>BK217</f>
        <v>0</v>
      </c>
      <c r="K217" s="198"/>
      <c r="L217" s="203"/>
      <c r="M217" s="204"/>
      <c r="N217" s="205"/>
      <c r="O217" s="205"/>
      <c r="P217" s="206">
        <f>SUM(P218:P236)</f>
        <v>0</v>
      </c>
      <c r="Q217" s="205"/>
      <c r="R217" s="206">
        <f>SUM(R218:R236)</f>
        <v>12.767689999999998</v>
      </c>
      <c r="S217" s="205"/>
      <c r="T217" s="207">
        <f>SUM(T218:T236)</f>
        <v>0</v>
      </c>
      <c r="AR217" s="208" t="s">
        <v>89</v>
      </c>
      <c r="AT217" s="209" t="s">
        <v>81</v>
      </c>
      <c r="AU217" s="209" t="s">
        <v>89</v>
      </c>
      <c r="AY217" s="208" t="s">
        <v>157</v>
      </c>
      <c r="BK217" s="210">
        <f>SUM(BK218:BK236)</f>
        <v>0</v>
      </c>
    </row>
    <row r="218" spans="2:65" s="1" customFormat="1" ht="16.5" customHeight="1">
      <c r="B218" s="35"/>
      <c r="C218" s="211" t="s">
        <v>302</v>
      </c>
      <c r="D218" s="211" t="s">
        <v>158</v>
      </c>
      <c r="E218" s="212" t="s">
        <v>362</v>
      </c>
      <c r="F218" s="213" t="s">
        <v>363</v>
      </c>
      <c r="G218" s="214" t="s">
        <v>175</v>
      </c>
      <c r="H218" s="215">
        <v>42</v>
      </c>
      <c r="I218" s="216"/>
      <c r="J218" s="217">
        <f>ROUND(I218*H218,2)</f>
        <v>0</v>
      </c>
      <c r="K218" s="213" t="s">
        <v>170</v>
      </c>
      <c r="L218" s="37"/>
      <c r="M218" s="218" t="s">
        <v>1</v>
      </c>
      <c r="N218" s="219" t="s">
        <v>47</v>
      </c>
      <c r="O218" s="67"/>
      <c r="P218" s="220">
        <f>O218*H218</f>
        <v>0</v>
      </c>
      <c r="Q218" s="220">
        <v>0.0001</v>
      </c>
      <c r="R218" s="220">
        <f>Q218*H218</f>
        <v>0.004200000000000001</v>
      </c>
      <c r="S218" s="220">
        <v>0</v>
      </c>
      <c r="T218" s="221">
        <f>S218*H218</f>
        <v>0</v>
      </c>
      <c r="AR218" s="222" t="s">
        <v>161</v>
      </c>
      <c r="AT218" s="222" t="s">
        <v>158</v>
      </c>
      <c r="AU218" s="222" t="s">
        <v>91</v>
      </c>
      <c r="AY218" s="17" t="s">
        <v>157</v>
      </c>
      <c r="BE218" s="115">
        <f>IF(N218="základní",J218,0)</f>
        <v>0</v>
      </c>
      <c r="BF218" s="115">
        <f>IF(N218="snížená",J218,0)</f>
        <v>0</v>
      </c>
      <c r="BG218" s="115">
        <f>IF(N218="zákl. přenesená",J218,0)</f>
        <v>0</v>
      </c>
      <c r="BH218" s="115">
        <f>IF(N218="sníž. přenesená",J218,0)</f>
        <v>0</v>
      </c>
      <c r="BI218" s="115">
        <f>IF(N218="nulová",J218,0)</f>
        <v>0</v>
      </c>
      <c r="BJ218" s="17" t="s">
        <v>89</v>
      </c>
      <c r="BK218" s="115">
        <f>ROUND(I218*H218,2)</f>
        <v>0</v>
      </c>
      <c r="BL218" s="17" t="s">
        <v>161</v>
      </c>
      <c r="BM218" s="222" t="s">
        <v>814</v>
      </c>
    </row>
    <row r="219" spans="2:51" s="14" customFormat="1" ht="12">
      <c r="B219" s="247"/>
      <c r="C219" s="248"/>
      <c r="D219" s="225" t="s">
        <v>163</v>
      </c>
      <c r="E219" s="249" t="s">
        <v>1</v>
      </c>
      <c r="F219" s="250" t="s">
        <v>815</v>
      </c>
      <c r="G219" s="248"/>
      <c r="H219" s="251">
        <v>42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AT219" s="257" t="s">
        <v>163</v>
      </c>
      <c r="AU219" s="257" t="s">
        <v>91</v>
      </c>
      <c r="AV219" s="14" t="s">
        <v>91</v>
      </c>
      <c r="AW219" s="14" t="s">
        <v>35</v>
      </c>
      <c r="AX219" s="14" t="s">
        <v>82</v>
      </c>
      <c r="AY219" s="257" t="s">
        <v>157</v>
      </c>
    </row>
    <row r="220" spans="2:51" s="13" customFormat="1" ht="12">
      <c r="B220" s="234"/>
      <c r="C220" s="235"/>
      <c r="D220" s="225" t="s">
        <v>163</v>
      </c>
      <c r="E220" s="236" t="s">
        <v>1</v>
      </c>
      <c r="F220" s="237" t="s">
        <v>165</v>
      </c>
      <c r="G220" s="235"/>
      <c r="H220" s="238">
        <v>42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AT220" s="244" t="s">
        <v>163</v>
      </c>
      <c r="AU220" s="244" t="s">
        <v>91</v>
      </c>
      <c r="AV220" s="13" t="s">
        <v>161</v>
      </c>
      <c r="AW220" s="13" t="s">
        <v>35</v>
      </c>
      <c r="AX220" s="13" t="s">
        <v>89</v>
      </c>
      <c r="AY220" s="244" t="s">
        <v>157</v>
      </c>
    </row>
    <row r="221" spans="2:65" s="1" customFormat="1" ht="16.5" customHeight="1">
      <c r="B221" s="35"/>
      <c r="C221" s="258" t="s">
        <v>307</v>
      </c>
      <c r="D221" s="258" t="s">
        <v>354</v>
      </c>
      <c r="E221" s="259" t="s">
        <v>367</v>
      </c>
      <c r="F221" s="260" t="s">
        <v>368</v>
      </c>
      <c r="G221" s="261" t="s">
        <v>175</v>
      </c>
      <c r="H221" s="262">
        <v>48.3</v>
      </c>
      <c r="I221" s="263"/>
      <c r="J221" s="264">
        <f>ROUND(I221*H221,2)</f>
        <v>0</v>
      </c>
      <c r="K221" s="260" t="s">
        <v>170</v>
      </c>
      <c r="L221" s="265"/>
      <c r="M221" s="266" t="s">
        <v>1</v>
      </c>
      <c r="N221" s="267" t="s">
        <v>47</v>
      </c>
      <c r="O221" s="67"/>
      <c r="P221" s="220">
        <f>O221*H221</f>
        <v>0</v>
      </c>
      <c r="Q221" s="220">
        <v>0.0003</v>
      </c>
      <c r="R221" s="220">
        <f>Q221*H221</f>
        <v>0.014489999999999998</v>
      </c>
      <c r="S221" s="220">
        <v>0</v>
      </c>
      <c r="T221" s="221">
        <f>S221*H221</f>
        <v>0</v>
      </c>
      <c r="AR221" s="222" t="s">
        <v>198</v>
      </c>
      <c r="AT221" s="222" t="s">
        <v>354</v>
      </c>
      <c r="AU221" s="222" t="s">
        <v>91</v>
      </c>
      <c r="AY221" s="17" t="s">
        <v>157</v>
      </c>
      <c r="BE221" s="115">
        <f>IF(N221="základní",J221,0)</f>
        <v>0</v>
      </c>
      <c r="BF221" s="115">
        <f>IF(N221="snížená",J221,0)</f>
        <v>0</v>
      </c>
      <c r="BG221" s="115">
        <f>IF(N221="zákl. přenesená",J221,0)</f>
        <v>0</v>
      </c>
      <c r="BH221" s="115">
        <f>IF(N221="sníž. přenesená",J221,0)</f>
        <v>0</v>
      </c>
      <c r="BI221" s="115">
        <f>IF(N221="nulová",J221,0)</f>
        <v>0</v>
      </c>
      <c r="BJ221" s="17" t="s">
        <v>89</v>
      </c>
      <c r="BK221" s="115">
        <f>ROUND(I221*H221,2)</f>
        <v>0</v>
      </c>
      <c r="BL221" s="17" t="s">
        <v>161</v>
      </c>
      <c r="BM221" s="222" t="s">
        <v>816</v>
      </c>
    </row>
    <row r="222" spans="2:51" s="14" customFormat="1" ht="12">
      <c r="B222" s="247"/>
      <c r="C222" s="248"/>
      <c r="D222" s="225" t="s">
        <v>163</v>
      </c>
      <c r="E222" s="248"/>
      <c r="F222" s="250" t="s">
        <v>817</v>
      </c>
      <c r="G222" s="248"/>
      <c r="H222" s="251">
        <v>48.3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163</v>
      </c>
      <c r="AU222" s="257" t="s">
        <v>91</v>
      </c>
      <c r="AV222" s="14" t="s">
        <v>91</v>
      </c>
      <c r="AW222" s="14" t="s">
        <v>4</v>
      </c>
      <c r="AX222" s="14" t="s">
        <v>89</v>
      </c>
      <c r="AY222" s="257" t="s">
        <v>157</v>
      </c>
    </row>
    <row r="223" spans="2:65" s="1" customFormat="1" ht="16.5" customHeight="1">
      <c r="B223" s="35"/>
      <c r="C223" s="211" t="s">
        <v>314</v>
      </c>
      <c r="D223" s="211" t="s">
        <v>158</v>
      </c>
      <c r="E223" s="212" t="s">
        <v>372</v>
      </c>
      <c r="F223" s="213" t="s">
        <v>373</v>
      </c>
      <c r="G223" s="214" t="s">
        <v>175</v>
      </c>
      <c r="H223" s="215">
        <v>92.51</v>
      </c>
      <c r="I223" s="216"/>
      <c r="J223" s="217">
        <f>ROUND(I223*H223,2)</f>
        <v>0</v>
      </c>
      <c r="K223" s="213" t="s">
        <v>170</v>
      </c>
      <c r="L223" s="37"/>
      <c r="M223" s="218" t="s">
        <v>1</v>
      </c>
      <c r="N223" s="219" t="s">
        <v>47</v>
      </c>
      <c r="O223" s="67"/>
      <c r="P223" s="220">
        <f>O223*H223</f>
        <v>0</v>
      </c>
      <c r="Q223" s="220">
        <v>0</v>
      </c>
      <c r="R223" s="220">
        <f>Q223*H223</f>
        <v>0</v>
      </c>
      <c r="S223" s="220">
        <v>0</v>
      </c>
      <c r="T223" s="221">
        <f>S223*H223</f>
        <v>0</v>
      </c>
      <c r="AR223" s="222" t="s">
        <v>161</v>
      </c>
      <c r="AT223" s="222" t="s">
        <v>158</v>
      </c>
      <c r="AU223" s="222" t="s">
        <v>91</v>
      </c>
      <c r="AY223" s="17" t="s">
        <v>157</v>
      </c>
      <c r="BE223" s="115">
        <f>IF(N223="základní",J223,0)</f>
        <v>0</v>
      </c>
      <c r="BF223" s="115">
        <f>IF(N223="snížená",J223,0)</f>
        <v>0</v>
      </c>
      <c r="BG223" s="115">
        <f>IF(N223="zákl. přenesená",J223,0)</f>
        <v>0</v>
      </c>
      <c r="BH223" s="115">
        <f>IF(N223="sníž. přenesená",J223,0)</f>
        <v>0</v>
      </c>
      <c r="BI223" s="115">
        <f>IF(N223="nulová",J223,0)</f>
        <v>0</v>
      </c>
      <c r="BJ223" s="17" t="s">
        <v>89</v>
      </c>
      <c r="BK223" s="115">
        <f>ROUND(I223*H223,2)</f>
        <v>0</v>
      </c>
      <c r="BL223" s="17" t="s">
        <v>161</v>
      </c>
      <c r="BM223" s="222" t="s">
        <v>818</v>
      </c>
    </row>
    <row r="224" spans="2:51" s="12" customFormat="1" ht="12">
      <c r="B224" s="223"/>
      <c r="C224" s="224"/>
      <c r="D224" s="225" t="s">
        <v>163</v>
      </c>
      <c r="E224" s="226" t="s">
        <v>1</v>
      </c>
      <c r="F224" s="227" t="s">
        <v>347</v>
      </c>
      <c r="G224" s="224"/>
      <c r="H224" s="226" t="s">
        <v>1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163</v>
      </c>
      <c r="AU224" s="233" t="s">
        <v>91</v>
      </c>
      <c r="AV224" s="12" t="s">
        <v>89</v>
      </c>
      <c r="AW224" s="12" t="s">
        <v>35</v>
      </c>
      <c r="AX224" s="12" t="s">
        <v>82</v>
      </c>
      <c r="AY224" s="233" t="s">
        <v>157</v>
      </c>
    </row>
    <row r="225" spans="2:51" s="14" customFormat="1" ht="12">
      <c r="B225" s="247"/>
      <c r="C225" s="248"/>
      <c r="D225" s="225" t="s">
        <v>163</v>
      </c>
      <c r="E225" s="249" t="s">
        <v>1</v>
      </c>
      <c r="F225" s="250" t="s">
        <v>803</v>
      </c>
      <c r="G225" s="248"/>
      <c r="H225" s="251">
        <v>40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AT225" s="257" t="s">
        <v>163</v>
      </c>
      <c r="AU225" s="257" t="s">
        <v>91</v>
      </c>
      <c r="AV225" s="14" t="s">
        <v>91</v>
      </c>
      <c r="AW225" s="14" t="s">
        <v>35</v>
      </c>
      <c r="AX225" s="14" t="s">
        <v>82</v>
      </c>
      <c r="AY225" s="257" t="s">
        <v>157</v>
      </c>
    </row>
    <row r="226" spans="2:51" s="12" customFormat="1" ht="12">
      <c r="B226" s="223"/>
      <c r="C226" s="224"/>
      <c r="D226" s="225" t="s">
        <v>163</v>
      </c>
      <c r="E226" s="226" t="s">
        <v>1</v>
      </c>
      <c r="F226" s="227" t="s">
        <v>819</v>
      </c>
      <c r="G226" s="224"/>
      <c r="H226" s="226" t="s">
        <v>1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163</v>
      </c>
      <c r="AU226" s="233" t="s">
        <v>91</v>
      </c>
      <c r="AV226" s="12" t="s">
        <v>89</v>
      </c>
      <c r="AW226" s="12" t="s">
        <v>35</v>
      </c>
      <c r="AX226" s="12" t="s">
        <v>82</v>
      </c>
      <c r="AY226" s="233" t="s">
        <v>157</v>
      </c>
    </row>
    <row r="227" spans="2:51" s="14" customFormat="1" ht="12">
      <c r="B227" s="247"/>
      <c r="C227" s="248"/>
      <c r="D227" s="225" t="s">
        <v>163</v>
      </c>
      <c r="E227" s="249" t="s">
        <v>1</v>
      </c>
      <c r="F227" s="250" t="s">
        <v>820</v>
      </c>
      <c r="G227" s="248"/>
      <c r="H227" s="251">
        <v>32.03</v>
      </c>
      <c r="I227" s="252"/>
      <c r="J227" s="248"/>
      <c r="K227" s="248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163</v>
      </c>
      <c r="AU227" s="257" t="s">
        <v>91</v>
      </c>
      <c r="AV227" s="14" t="s">
        <v>91</v>
      </c>
      <c r="AW227" s="14" t="s">
        <v>35</v>
      </c>
      <c r="AX227" s="14" t="s">
        <v>82</v>
      </c>
      <c r="AY227" s="257" t="s">
        <v>157</v>
      </c>
    </row>
    <row r="228" spans="2:51" s="12" customFormat="1" ht="12">
      <c r="B228" s="223"/>
      <c r="C228" s="224"/>
      <c r="D228" s="225" t="s">
        <v>163</v>
      </c>
      <c r="E228" s="226" t="s">
        <v>1</v>
      </c>
      <c r="F228" s="227" t="s">
        <v>821</v>
      </c>
      <c r="G228" s="224"/>
      <c r="H228" s="226" t="s">
        <v>1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163</v>
      </c>
      <c r="AU228" s="233" t="s">
        <v>91</v>
      </c>
      <c r="AV228" s="12" t="s">
        <v>89</v>
      </c>
      <c r="AW228" s="12" t="s">
        <v>35</v>
      </c>
      <c r="AX228" s="12" t="s">
        <v>82</v>
      </c>
      <c r="AY228" s="233" t="s">
        <v>157</v>
      </c>
    </row>
    <row r="229" spans="2:51" s="14" customFormat="1" ht="12">
      <c r="B229" s="247"/>
      <c r="C229" s="248"/>
      <c r="D229" s="225" t="s">
        <v>163</v>
      </c>
      <c r="E229" s="249" t="s">
        <v>1</v>
      </c>
      <c r="F229" s="250" t="s">
        <v>822</v>
      </c>
      <c r="G229" s="248"/>
      <c r="H229" s="251">
        <v>20.48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AT229" s="257" t="s">
        <v>163</v>
      </c>
      <c r="AU229" s="257" t="s">
        <v>91</v>
      </c>
      <c r="AV229" s="14" t="s">
        <v>91</v>
      </c>
      <c r="AW229" s="14" t="s">
        <v>35</v>
      </c>
      <c r="AX229" s="14" t="s">
        <v>82</v>
      </c>
      <c r="AY229" s="257" t="s">
        <v>157</v>
      </c>
    </row>
    <row r="230" spans="2:51" s="13" customFormat="1" ht="12">
      <c r="B230" s="234"/>
      <c r="C230" s="235"/>
      <c r="D230" s="225" t="s">
        <v>163</v>
      </c>
      <c r="E230" s="236" t="s">
        <v>1</v>
      </c>
      <c r="F230" s="237" t="s">
        <v>165</v>
      </c>
      <c r="G230" s="235"/>
      <c r="H230" s="238">
        <v>92.51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163</v>
      </c>
      <c r="AU230" s="244" t="s">
        <v>91</v>
      </c>
      <c r="AV230" s="13" t="s">
        <v>161</v>
      </c>
      <c r="AW230" s="13" t="s">
        <v>35</v>
      </c>
      <c r="AX230" s="13" t="s">
        <v>89</v>
      </c>
      <c r="AY230" s="244" t="s">
        <v>157</v>
      </c>
    </row>
    <row r="231" spans="2:65" s="1" customFormat="1" ht="16.5" customHeight="1">
      <c r="B231" s="35"/>
      <c r="C231" s="211" t="s">
        <v>319</v>
      </c>
      <c r="D231" s="211" t="s">
        <v>158</v>
      </c>
      <c r="E231" s="212" t="s">
        <v>823</v>
      </c>
      <c r="F231" s="213" t="s">
        <v>824</v>
      </c>
      <c r="G231" s="214" t="s">
        <v>175</v>
      </c>
      <c r="H231" s="215">
        <v>33</v>
      </c>
      <c r="I231" s="216"/>
      <c r="J231" s="217">
        <f>ROUND(I231*H231,2)</f>
        <v>0</v>
      </c>
      <c r="K231" s="213" t="s">
        <v>170</v>
      </c>
      <c r="L231" s="37"/>
      <c r="M231" s="218" t="s">
        <v>1</v>
      </c>
      <c r="N231" s="219" t="s">
        <v>47</v>
      </c>
      <c r="O231" s="67"/>
      <c r="P231" s="220">
        <f>O231*H231</f>
        <v>0</v>
      </c>
      <c r="Q231" s="220">
        <v>0.108</v>
      </c>
      <c r="R231" s="220">
        <f>Q231*H231</f>
        <v>3.564</v>
      </c>
      <c r="S231" s="220">
        <v>0</v>
      </c>
      <c r="T231" s="221">
        <f>S231*H231</f>
        <v>0</v>
      </c>
      <c r="AR231" s="222" t="s">
        <v>161</v>
      </c>
      <c r="AT231" s="222" t="s">
        <v>158</v>
      </c>
      <c r="AU231" s="222" t="s">
        <v>91</v>
      </c>
      <c r="AY231" s="17" t="s">
        <v>157</v>
      </c>
      <c r="BE231" s="115">
        <f>IF(N231="základní",J231,0)</f>
        <v>0</v>
      </c>
      <c r="BF231" s="115">
        <f>IF(N231="snížená",J231,0)</f>
        <v>0</v>
      </c>
      <c r="BG231" s="115">
        <f>IF(N231="zákl. přenesená",J231,0)</f>
        <v>0</v>
      </c>
      <c r="BH231" s="115">
        <f>IF(N231="sníž. přenesená",J231,0)</f>
        <v>0</v>
      </c>
      <c r="BI231" s="115">
        <f>IF(N231="nulová",J231,0)</f>
        <v>0</v>
      </c>
      <c r="BJ231" s="17" t="s">
        <v>89</v>
      </c>
      <c r="BK231" s="115">
        <f>ROUND(I231*H231,2)</f>
        <v>0</v>
      </c>
      <c r="BL231" s="17" t="s">
        <v>161</v>
      </c>
      <c r="BM231" s="222" t="s">
        <v>825</v>
      </c>
    </row>
    <row r="232" spans="2:51" s="12" customFormat="1" ht="12">
      <c r="B232" s="223"/>
      <c r="C232" s="224"/>
      <c r="D232" s="225" t="s">
        <v>163</v>
      </c>
      <c r="E232" s="226" t="s">
        <v>1</v>
      </c>
      <c r="F232" s="227" t="s">
        <v>826</v>
      </c>
      <c r="G232" s="224"/>
      <c r="H232" s="226" t="s">
        <v>1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AT232" s="233" t="s">
        <v>163</v>
      </c>
      <c r="AU232" s="233" t="s">
        <v>91</v>
      </c>
      <c r="AV232" s="12" t="s">
        <v>89</v>
      </c>
      <c r="AW232" s="12" t="s">
        <v>35</v>
      </c>
      <c r="AX232" s="12" t="s">
        <v>82</v>
      </c>
      <c r="AY232" s="233" t="s">
        <v>157</v>
      </c>
    </row>
    <row r="233" spans="2:51" s="14" customFormat="1" ht="12">
      <c r="B233" s="247"/>
      <c r="C233" s="248"/>
      <c r="D233" s="225" t="s">
        <v>163</v>
      </c>
      <c r="E233" s="249" t="s">
        <v>1</v>
      </c>
      <c r="F233" s="250" t="s">
        <v>827</v>
      </c>
      <c r="G233" s="248"/>
      <c r="H233" s="251">
        <v>33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163</v>
      </c>
      <c r="AU233" s="257" t="s">
        <v>91</v>
      </c>
      <c r="AV233" s="14" t="s">
        <v>91</v>
      </c>
      <c r="AW233" s="14" t="s">
        <v>35</v>
      </c>
      <c r="AX233" s="14" t="s">
        <v>82</v>
      </c>
      <c r="AY233" s="257" t="s">
        <v>157</v>
      </c>
    </row>
    <row r="234" spans="2:51" s="13" customFormat="1" ht="12">
      <c r="B234" s="234"/>
      <c r="C234" s="235"/>
      <c r="D234" s="225" t="s">
        <v>163</v>
      </c>
      <c r="E234" s="236" t="s">
        <v>1</v>
      </c>
      <c r="F234" s="237" t="s">
        <v>165</v>
      </c>
      <c r="G234" s="235"/>
      <c r="H234" s="238">
        <v>33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163</v>
      </c>
      <c r="AU234" s="244" t="s">
        <v>91</v>
      </c>
      <c r="AV234" s="13" t="s">
        <v>161</v>
      </c>
      <c r="AW234" s="13" t="s">
        <v>35</v>
      </c>
      <c r="AX234" s="13" t="s">
        <v>89</v>
      </c>
      <c r="AY234" s="244" t="s">
        <v>157</v>
      </c>
    </row>
    <row r="235" spans="2:65" s="1" customFormat="1" ht="16.5" customHeight="1">
      <c r="B235" s="35"/>
      <c r="C235" s="258" t="s">
        <v>325</v>
      </c>
      <c r="D235" s="258" t="s">
        <v>354</v>
      </c>
      <c r="E235" s="259" t="s">
        <v>828</v>
      </c>
      <c r="F235" s="260" t="s">
        <v>829</v>
      </c>
      <c r="G235" s="261" t="s">
        <v>169</v>
      </c>
      <c r="H235" s="262">
        <v>5.5</v>
      </c>
      <c r="I235" s="263"/>
      <c r="J235" s="264">
        <f>ROUND(I235*H235,2)</f>
        <v>0</v>
      </c>
      <c r="K235" s="260" t="s">
        <v>170</v>
      </c>
      <c r="L235" s="265"/>
      <c r="M235" s="266" t="s">
        <v>1</v>
      </c>
      <c r="N235" s="267" t="s">
        <v>47</v>
      </c>
      <c r="O235" s="67"/>
      <c r="P235" s="220">
        <f>O235*H235</f>
        <v>0</v>
      </c>
      <c r="Q235" s="220">
        <v>1.67</v>
      </c>
      <c r="R235" s="220">
        <f>Q235*H235</f>
        <v>9.184999999999999</v>
      </c>
      <c r="S235" s="220">
        <v>0</v>
      </c>
      <c r="T235" s="221">
        <f>S235*H235</f>
        <v>0</v>
      </c>
      <c r="AR235" s="222" t="s">
        <v>198</v>
      </c>
      <c r="AT235" s="222" t="s">
        <v>354</v>
      </c>
      <c r="AU235" s="222" t="s">
        <v>91</v>
      </c>
      <c r="AY235" s="17" t="s">
        <v>157</v>
      </c>
      <c r="BE235" s="115">
        <f>IF(N235="základní",J235,0)</f>
        <v>0</v>
      </c>
      <c r="BF235" s="115">
        <f>IF(N235="snížená",J235,0)</f>
        <v>0</v>
      </c>
      <c r="BG235" s="115">
        <f>IF(N235="zákl. přenesená",J235,0)</f>
        <v>0</v>
      </c>
      <c r="BH235" s="115">
        <f>IF(N235="sníž. přenesená",J235,0)</f>
        <v>0</v>
      </c>
      <c r="BI235" s="115">
        <f>IF(N235="nulová",J235,0)</f>
        <v>0</v>
      </c>
      <c r="BJ235" s="17" t="s">
        <v>89</v>
      </c>
      <c r="BK235" s="115">
        <f>ROUND(I235*H235,2)</f>
        <v>0</v>
      </c>
      <c r="BL235" s="17" t="s">
        <v>161</v>
      </c>
      <c r="BM235" s="222" t="s">
        <v>830</v>
      </c>
    </row>
    <row r="236" spans="2:51" s="14" customFormat="1" ht="12">
      <c r="B236" s="247"/>
      <c r="C236" s="248"/>
      <c r="D236" s="225" t="s">
        <v>163</v>
      </c>
      <c r="E236" s="249" t="s">
        <v>1</v>
      </c>
      <c r="F236" s="250" t="s">
        <v>831</v>
      </c>
      <c r="G236" s="248"/>
      <c r="H236" s="251">
        <v>5.5</v>
      </c>
      <c r="I236" s="252"/>
      <c r="J236" s="248"/>
      <c r="K236" s="248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163</v>
      </c>
      <c r="AU236" s="257" t="s">
        <v>91</v>
      </c>
      <c r="AV236" s="14" t="s">
        <v>91</v>
      </c>
      <c r="AW236" s="14" t="s">
        <v>35</v>
      </c>
      <c r="AX236" s="14" t="s">
        <v>89</v>
      </c>
      <c r="AY236" s="257" t="s">
        <v>157</v>
      </c>
    </row>
    <row r="237" spans="2:63" s="11" customFormat="1" ht="22.9" customHeight="1">
      <c r="B237" s="197"/>
      <c r="C237" s="198"/>
      <c r="D237" s="199" t="s">
        <v>81</v>
      </c>
      <c r="E237" s="245" t="s">
        <v>172</v>
      </c>
      <c r="F237" s="245" t="s">
        <v>375</v>
      </c>
      <c r="G237" s="198"/>
      <c r="H237" s="198"/>
      <c r="I237" s="201"/>
      <c r="J237" s="246">
        <f>BK237</f>
        <v>0</v>
      </c>
      <c r="K237" s="198"/>
      <c r="L237" s="203"/>
      <c r="M237" s="204"/>
      <c r="N237" s="205"/>
      <c r="O237" s="205"/>
      <c r="P237" s="206">
        <f>P238</f>
        <v>0</v>
      </c>
      <c r="Q237" s="205"/>
      <c r="R237" s="206">
        <f>R238</f>
        <v>0</v>
      </c>
      <c r="S237" s="205"/>
      <c r="T237" s="207">
        <f>T238</f>
        <v>0</v>
      </c>
      <c r="AR237" s="208" t="s">
        <v>89</v>
      </c>
      <c r="AT237" s="209" t="s">
        <v>81</v>
      </c>
      <c r="AU237" s="209" t="s">
        <v>89</v>
      </c>
      <c r="AY237" s="208" t="s">
        <v>157</v>
      </c>
      <c r="BK237" s="210">
        <f>BK238</f>
        <v>0</v>
      </c>
    </row>
    <row r="238" spans="2:65" s="1" customFormat="1" ht="16.5" customHeight="1">
      <c r="B238" s="35"/>
      <c r="C238" s="211" t="s">
        <v>329</v>
      </c>
      <c r="D238" s="211" t="s">
        <v>158</v>
      </c>
      <c r="E238" s="212" t="s">
        <v>385</v>
      </c>
      <c r="F238" s="213" t="s">
        <v>386</v>
      </c>
      <c r="G238" s="214" t="s">
        <v>185</v>
      </c>
      <c r="H238" s="215">
        <v>14</v>
      </c>
      <c r="I238" s="216"/>
      <c r="J238" s="217">
        <f>ROUND(I238*H238,2)</f>
        <v>0</v>
      </c>
      <c r="K238" s="213" t="s">
        <v>170</v>
      </c>
      <c r="L238" s="37"/>
      <c r="M238" s="218" t="s">
        <v>1</v>
      </c>
      <c r="N238" s="219" t="s">
        <v>47</v>
      </c>
      <c r="O238" s="67"/>
      <c r="P238" s="220">
        <f>O238*H238</f>
        <v>0</v>
      </c>
      <c r="Q238" s="220">
        <v>0</v>
      </c>
      <c r="R238" s="220">
        <f>Q238*H238</f>
        <v>0</v>
      </c>
      <c r="S238" s="220">
        <v>0</v>
      </c>
      <c r="T238" s="221">
        <f>S238*H238</f>
        <v>0</v>
      </c>
      <c r="AR238" s="222" t="s">
        <v>161</v>
      </c>
      <c r="AT238" s="222" t="s">
        <v>158</v>
      </c>
      <c r="AU238" s="222" t="s">
        <v>91</v>
      </c>
      <c r="AY238" s="17" t="s">
        <v>157</v>
      </c>
      <c r="BE238" s="115">
        <f>IF(N238="základní",J238,0)</f>
        <v>0</v>
      </c>
      <c r="BF238" s="115">
        <f>IF(N238="snížená",J238,0)</f>
        <v>0</v>
      </c>
      <c r="BG238" s="115">
        <f>IF(N238="zákl. přenesená",J238,0)</f>
        <v>0</v>
      </c>
      <c r="BH238" s="115">
        <f>IF(N238="sníž. přenesená",J238,0)</f>
        <v>0</v>
      </c>
      <c r="BI238" s="115">
        <f>IF(N238="nulová",J238,0)</f>
        <v>0</v>
      </c>
      <c r="BJ238" s="17" t="s">
        <v>89</v>
      </c>
      <c r="BK238" s="115">
        <f>ROUND(I238*H238,2)</f>
        <v>0</v>
      </c>
      <c r="BL238" s="17" t="s">
        <v>161</v>
      </c>
      <c r="BM238" s="222" t="s">
        <v>832</v>
      </c>
    </row>
    <row r="239" spans="2:63" s="11" customFormat="1" ht="22.9" customHeight="1">
      <c r="B239" s="197"/>
      <c r="C239" s="198"/>
      <c r="D239" s="199" t="s">
        <v>81</v>
      </c>
      <c r="E239" s="245" t="s">
        <v>161</v>
      </c>
      <c r="F239" s="245" t="s">
        <v>388</v>
      </c>
      <c r="G239" s="198"/>
      <c r="H239" s="198"/>
      <c r="I239" s="201"/>
      <c r="J239" s="246">
        <f>BK239</f>
        <v>0</v>
      </c>
      <c r="K239" s="198"/>
      <c r="L239" s="203"/>
      <c r="M239" s="204"/>
      <c r="N239" s="205"/>
      <c r="O239" s="205"/>
      <c r="P239" s="206">
        <f>SUM(P240:P243)</f>
        <v>0</v>
      </c>
      <c r="Q239" s="205"/>
      <c r="R239" s="206">
        <f>SUM(R240:R243)</f>
        <v>38.8742312</v>
      </c>
      <c r="S239" s="205"/>
      <c r="T239" s="207">
        <f>SUM(T240:T243)</f>
        <v>0</v>
      </c>
      <c r="AR239" s="208" t="s">
        <v>89</v>
      </c>
      <c r="AT239" s="209" t="s">
        <v>81</v>
      </c>
      <c r="AU239" s="209" t="s">
        <v>89</v>
      </c>
      <c r="AY239" s="208" t="s">
        <v>157</v>
      </c>
      <c r="BK239" s="210">
        <f>SUM(BK240:BK243)</f>
        <v>0</v>
      </c>
    </row>
    <row r="240" spans="2:65" s="1" customFormat="1" ht="16.5" customHeight="1">
      <c r="B240" s="35"/>
      <c r="C240" s="211" t="s">
        <v>333</v>
      </c>
      <c r="D240" s="211" t="s">
        <v>158</v>
      </c>
      <c r="E240" s="212" t="s">
        <v>390</v>
      </c>
      <c r="F240" s="213" t="s">
        <v>391</v>
      </c>
      <c r="G240" s="214" t="s">
        <v>214</v>
      </c>
      <c r="H240" s="215">
        <v>20.56</v>
      </c>
      <c r="I240" s="216"/>
      <c r="J240" s="217">
        <f>ROUND(I240*H240,2)</f>
        <v>0</v>
      </c>
      <c r="K240" s="213" t="s">
        <v>170</v>
      </c>
      <c r="L240" s="37"/>
      <c r="M240" s="218" t="s">
        <v>1</v>
      </c>
      <c r="N240" s="219" t="s">
        <v>47</v>
      </c>
      <c r="O240" s="67"/>
      <c r="P240" s="220">
        <f>O240*H240</f>
        <v>0</v>
      </c>
      <c r="Q240" s="220">
        <v>1.89077</v>
      </c>
      <c r="R240" s="220">
        <f>Q240*H240</f>
        <v>38.8742312</v>
      </c>
      <c r="S240" s="220">
        <v>0</v>
      </c>
      <c r="T240" s="221">
        <f>S240*H240</f>
        <v>0</v>
      </c>
      <c r="AR240" s="222" t="s">
        <v>161</v>
      </c>
      <c r="AT240" s="222" t="s">
        <v>158</v>
      </c>
      <c r="AU240" s="222" t="s">
        <v>91</v>
      </c>
      <c r="AY240" s="17" t="s">
        <v>157</v>
      </c>
      <c r="BE240" s="115">
        <f>IF(N240="základní",J240,0)</f>
        <v>0</v>
      </c>
      <c r="BF240" s="115">
        <f>IF(N240="snížená",J240,0)</f>
        <v>0</v>
      </c>
      <c r="BG240" s="115">
        <f>IF(N240="zákl. přenesená",J240,0)</f>
        <v>0</v>
      </c>
      <c r="BH240" s="115">
        <f>IF(N240="sníž. přenesená",J240,0)</f>
        <v>0</v>
      </c>
      <c r="BI240" s="115">
        <f>IF(N240="nulová",J240,0)</f>
        <v>0</v>
      </c>
      <c r="BJ240" s="17" t="s">
        <v>89</v>
      </c>
      <c r="BK240" s="115">
        <f>ROUND(I240*H240,2)</f>
        <v>0</v>
      </c>
      <c r="BL240" s="17" t="s">
        <v>161</v>
      </c>
      <c r="BM240" s="222" t="s">
        <v>833</v>
      </c>
    </row>
    <row r="241" spans="2:51" s="14" customFormat="1" ht="12">
      <c r="B241" s="247"/>
      <c r="C241" s="248"/>
      <c r="D241" s="225" t="s">
        <v>163</v>
      </c>
      <c r="E241" s="249" t="s">
        <v>1</v>
      </c>
      <c r="F241" s="250" t="s">
        <v>792</v>
      </c>
      <c r="G241" s="248"/>
      <c r="H241" s="251">
        <v>21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AT241" s="257" t="s">
        <v>163</v>
      </c>
      <c r="AU241" s="257" t="s">
        <v>91</v>
      </c>
      <c r="AV241" s="14" t="s">
        <v>91</v>
      </c>
      <c r="AW241" s="14" t="s">
        <v>35</v>
      </c>
      <c r="AX241" s="14" t="s">
        <v>82</v>
      </c>
      <c r="AY241" s="257" t="s">
        <v>157</v>
      </c>
    </row>
    <row r="242" spans="2:51" s="14" customFormat="1" ht="12">
      <c r="B242" s="247"/>
      <c r="C242" s="248"/>
      <c r="D242" s="225" t="s">
        <v>163</v>
      </c>
      <c r="E242" s="249" t="s">
        <v>1</v>
      </c>
      <c r="F242" s="250" t="s">
        <v>834</v>
      </c>
      <c r="G242" s="248"/>
      <c r="H242" s="251">
        <v>-0.44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AT242" s="257" t="s">
        <v>163</v>
      </c>
      <c r="AU242" s="257" t="s">
        <v>91</v>
      </c>
      <c r="AV242" s="14" t="s">
        <v>91</v>
      </c>
      <c r="AW242" s="14" t="s">
        <v>35</v>
      </c>
      <c r="AX242" s="14" t="s">
        <v>82</v>
      </c>
      <c r="AY242" s="257" t="s">
        <v>157</v>
      </c>
    </row>
    <row r="243" spans="2:51" s="13" customFormat="1" ht="12">
      <c r="B243" s="234"/>
      <c r="C243" s="235"/>
      <c r="D243" s="225" t="s">
        <v>163</v>
      </c>
      <c r="E243" s="236" t="s">
        <v>1</v>
      </c>
      <c r="F243" s="237" t="s">
        <v>165</v>
      </c>
      <c r="G243" s="235"/>
      <c r="H243" s="238">
        <v>20.56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AT243" s="244" t="s">
        <v>163</v>
      </c>
      <c r="AU243" s="244" t="s">
        <v>91</v>
      </c>
      <c r="AV243" s="13" t="s">
        <v>161</v>
      </c>
      <c r="AW243" s="13" t="s">
        <v>35</v>
      </c>
      <c r="AX243" s="13" t="s">
        <v>89</v>
      </c>
      <c r="AY243" s="244" t="s">
        <v>157</v>
      </c>
    </row>
    <row r="244" spans="2:63" s="11" customFormat="1" ht="22.9" customHeight="1">
      <c r="B244" s="197"/>
      <c r="C244" s="198"/>
      <c r="D244" s="199" t="s">
        <v>81</v>
      </c>
      <c r="E244" s="245" t="s">
        <v>182</v>
      </c>
      <c r="F244" s="245" t="s">
        <v>420</v>
      </c>
      <c r="G244" s="198"/>
      <c r="H244" s="198"/>
      <c r="I244" s="201"/>
      <c r="J244" s="246">
        <f>BK244</f>
        <v>0</v>
      </c>
      <c r="K244" s="198"/>
      <c r="L244" s="203"/>
      <c r="M244" s="204"/>
      <c r="N244" s="205"/>
      <c r="O244" s="205"/>
      <c r="P244" s="206">
        <f>SUM(P245:P253)</f>
        <v>0</v>
      </c>
      <c r="Q244" s="205"/>
      <c r="R244" s="206">
        <f>SUM(R245:R253)</f>
        <v>36.7905768</v>
      </c>
      <c r="S244" s="205"/>
      <c r="T244" s="207">
        <f>SUM(T245:T253)</f>
        <v>0</v>
      </c>
      <c r="AR244" s="208" t="s">
        <v>89</v>
      </c>
      <c r="AT244" s="209" t="s">
        <v>81</v>
      </c>
      <c r="AU244" s="209" t="s">
        <v>89</v>
      </c>
      <c r="AY244" s="208" t="s">
        <v>157</v>
      </c>
      <c r="BK244" s="210">
        <f>SUM(BK245:BK253)</f>
        <v>0</v>
      </c>
    </row>
    <row r="245" spans="2:65" s="1" customFormat="1" ht="16.5" customHeight="1">
      <c r="B245" s="35"/>
      <c r="C245" s="211" t="s">
        <v>339</v>
      </c>
      <c r="D245" s="211" t="s">
        <v>158</v>
      </c>
      <c r="E245" s="212" t="s">
        <v>835</v>
      </c>
      <c r="F245" s="213" t="s">
        <v>836</v>
      </c>
      <c r="G245" s="214" t="s">
        <v>175</v>
      </c>
      <c r="H245" s="215">
        <v>20.48</v>
      </c>
      <c r="I245" s="216"/>
      <c r="J245" s="217">
        <f>ROUND(I245*H245,2)</f>
        <v>0</v>
      </c>
      <c r="K245" s="213" t="s">
        <v>170</v>
      </c>
      <c r="L245" s="37"/>
      <c r="M245" s="218" t="s">
        <v>1</v>
      </c>
      <c r="N245" s="219" t="s">
        <v>47</v>
      </c>
      <c r="O245" s="67"/>
      <c r="P245" s="220">
        <f>O245*H245</f>
        <v>0</v>
      </c>
      <c r="Q245" s="220">
        <v>0.299</v>
      </c>
      <c r="R245" s="220">
        <f>Q245*H245</f>
        <v>6.12352</v>
      </c>
      <c r="S245" s="220">
        <v>0</v>
      </c>
      <c r="T245" s="221">
        <f>S245*H245</f>
        <v>0</v>
      </c>
      <c r="AR245" s="222" t="s">
        <v>161</v>
      </c>
      <c r="AT245" s="222" t="s">
        <v>158</v>
      </c>
      <c r="AU245" s="222" t="s">
        <v>91</v>
      </c>
      <c r="AY245" s="17" t="s">
        <v>157</v>
      </c>
      <c r="BE245" s="115">
        <f>IF(N245="základní",J245,0)</f>
        <v>0</v>
      </c>
      <c r="BF245" s="115">
        <f>IF(N245="snížená",J245,0)</f>
        <v>0</v>
      </c>
      <c r="BG245" s="115">
        <f>IF(N245="zákl. přenesená",J245,0)</f>
        <v>0</v>
      </c>
      <c r="BH245" s="115">
        <f>IF(N245="sníž. přenesená",J245,0)</f>
        <v>0</v>
      </c>
      <c r="BI245" s="115">
        <f>IF(N245="nulová",J245,0)</f>
        <v>0</v>
      </c>
      <c r="BJ245" s="17" t="s">
        <v>89</v>
      </c>
      <c r="BK245" s="115">
        <f>ROUND(I245*H245,2)</f>
        <v>0</v>
      </c>
      <c r="BL245" s="17" t="s">
        <v>161</v>
      </c>
      <c r="BM245" s="222" t="s">
        <v>837</v>
      </c>
    </row>
    <row r="246" spans="2:65" s="1" customFormat="1" ht="16.5" customHeight="1">
      <c r="B246" s="35"/>
      <c r="C246" s="211" t="s">
        <v>343</v>
      </c>
      <c r="D246" s="211" t="s">
        <v>158</v>
      </c>
      <c r="E246" s="212" t="s">
        <v>838</v>
      </c>
      <c r="F246" s="213" t="s">
        <v>839</v>
      </c>
      <c r="G246" s="214" t="s">
        <v>175</v>
      </c>
      <c r="H246" s="215">
        <v>32.03</v>
      </c>
      <c r="I246" s="216"/>
      <c r="J246" s="217">
        <f>ROUND(I246*H246,2)</f>
        <v>0</v>
      </c>
      <c r="K246" s="213" t="s">
        <v>170</v>
      </c>
      <c r="L246" s="37"/>
      <c r="M246" s="218" t="s">
        <v>1</v>
      </c>
      <c r="N246" s="219" t="s">
        <v>47</v>
      </c>
      <c r="O246" s="67"/>
      <c r="P246" s="220">
        <f>O246*H246</f>
        <v>0</v>
      </c>
      <c r="Q246" s="220">
        <v>0.567</v>
      </c>
      <c r="R246" s="220">
        <f>Q246*H246</f>
        <v>18.161009999999997</v>
      </c>
      <c r="S246" s="220">
        <v>0</v>
      </c>
      <c r="T246" s="221">
        <f>S246*H246</f>
        <v>0</v>
      </c>
      <c r="AR246" s="222" t="s">
        <v>161</v>
      </c>
      <c r="AT246" s="222" t="s">
        <v>158</v>
      </c>
      <c r="AU246" s="222" t="s">
        <v>91</v>
      </c>
      <c r="AY246" s="17" t="s">
        <v>157</v>
      </c>
      <c r="BE246" s="115">
        <f>IF(N246="základní",J246,0)</f>
        <v>0</v>
      </c>
      <c r="BF246" s="115">
        <f>IF(N246="snížená",J246,0)</f>
        <v>0</v>
      </c>
      <c r="BG246" s="115">
        <f>IF(N246="zákl. přenesená",J246,0)</f>
        <v>0</v>
      </c>
      <c r="BH246" s="115">
        <f>IF(N246="sníž. přenesená",J246,0)</f>
        <v>0</v>
      </c>
      <c r="BI246" s="115">
        <f>IF(N246="nulová",J246,0)</f>
        <v>0</v>
      </c>
      <c r="BJ246" s="17" t="s">
        <v>89</v>
      </c>
      <c r="BK246" s="115">
        <f>ROUND(I246*H246,2)</f>
        <v>0</v>
      </c>
      <c r="BL246" s="17" t="s">
        <v>161</v>
      </c>
      <c r="BM246" s="222" t="s">
        <v>840</v>
      </c>
    </row>
    <row r="247" spans="2:65" s="1" customFormat="1" ht="16.5" customHeight="1">
      <c r="B247" s="35"/>
      <c r="C247" s="211" t="s">
        <v>349</v>
      </c>
      <c r="D247" s="211" t="s">
        <v>158</v>
      </c>
      <c r="E247" s="212" t="s">
        <v>841</v>
      </c>
      <c r="F247" s="213" t="s">
        <v>842</v>
      </c>
      <c r="G247" s="214" t="s">
        <v>175</v>
      </c>
      <c r="H247" s="215">
        <v>32.03</v>
      </c>
      <c r="I247" s="216"/>
      <c r="J247" s="217">
        <f>ROUND(I247*H247,2)</f>
        <v>0</v>
      </c>
      <c r="K247" s="213" t="s">
        <v>170</v>
      </c>
      <c r="L247" s="37"/>
      <c r="M247" s="218" t="s">
        <v>1</v>
      </c>
      <c r="N247" s="219" t="s">
        <v>47</v>
      </c>
      <c r="O247" s="67"/>
      <c r="P247" s="220">
        <f>O247*H247</f>
        <v>0</v>
      </c>
      <c r="Q247" s="220">
        <v>0.13188</v>
      </c>
      <c r="R247" s="220">
        <f>Q247*H247</f>
        <v>4.2241164</v>
      </c>
      <c r="S247" s="220">
        <v>0</v>
      </c>
      <c r="T247" s="221">
        <f>S247*H247</f>
        <v>0</v>
      </c>
      <c r="AR247" s="222" t="s">
        <v>161</v>
      </c>
      <c r="AT247" s="222" t="s">
        <v>158</v>
      </c>
      <c r="AU247" s="222" t="s">
        <v>91</v>
      </c>
      <c r="AY247" s="17" t="s">
        <v>157</v>
      </c>
      <c r="BE247" s="115">
        <f>IF(N247="základní",J247,0)</f>
        <v>0</v>
      </c>
      <c r="BF247" s="115">
        <f>IF(N247="snížená",J247,0)</f>
        <v>0</v>
      </c>
      <c r="BG247" s="115">
        <f>IF(N247="zákl. přenesená",J247,0)</f>
        <v>0</v>
      </c>
      <c r="BH247" s="115">
        <f>IF(N247="sníž. přenesená",J247,0)</f>
        <v>0</v>
      </c>
      <c r="BI247" s="115">
        <f>IF(N247="nulová",J247,0)</f>
        <v>0</v>
      </c>
      <c r="BJ247" s="17" t="s">
        <v>89</v>
      </c>
      <c r="BK247" s="115">
        <f>ROUND(I247*H247,2)</f>
        <v>0</v>
      </c>
      <c r="BL247" s="17" t="s">
        <v>161</v>
      </c>
      <c r="BM247" s="222" t="s">
        <v>843</v>
      </c>
    </row>
    <row r="248" spans="2:65" s="1" customFormat="1" ht="16.5" customHeight="1">
      <c r="B248" s="35"/>
      <c r="C248" s="211" t="s">
        <v>353</v>
      </c>
      <c r="D248" s="211" t="s">
        <v>158</v>
      </c>
      <c r="E248" s="212" t="s">
        <v>844</v>
      </c>
      <c r="F248" s="213" t="s">
        <v>845</v>
      </c>
      <c r="G248" s="214" t="s">
        <v>175</v>
      </c>
      <c r="H248" s="215">
        <v>64.06</v>
      </c>
      <c r="I248" s="216"/>
      <c r="J248" s="217">
        <f>ROUND(I248*H248,2)</f>
        <v>0</v>
      </c>
      <c r="K248" s="213" t="s">
        <v>170</v>
      </c>
      <c r="L248" s="37"/>
      <c r="M248" s="218" t="s">
        <v>1</v>
      </c>
      <c r="N248" s="219" t="s">
        <v>47</v>
      </c>
      <c r="O248" s="67"/>
      <c r="P248" s="220">
        <f>O248*H248</f>
        <v>0</v>
      </c>
      <c r="Q248" s="220">
        <v>0.00031</v>
      </c>
      <c r="R248" s="220">
        <f>Q248*H248</f>
        <v>0.0198586</v>
      </c>
      <c r="S248" s="220">
        <v>0</v>
      </c>
      <c r="T248" s="221">
        <f>S248*H248</f>
        <v>0</v>
      </c>
      <c r="AR248" s="222" t="s">
        <v>161</v>
      </c>
      <c r="AT248" s="222" t="s">
        <v>158</v>
      </c>
      <c r="AU248" s="222" t="s">
        <v>91</v>
      </c>
      <c r="AY248" s="17" t="s">
        <v>157</v>
      </c>
      <c r="BE248" s="115">
        <f>IF(N248="základní",J248,0)</f>
        <v>0</v>
      </c>
      <c r="BF248" s="115">
        <f>IF(N248="snížená",J248,0)</f>
        <v>0</v>
      </c>
      <c r="BG248" s="115">
        <f>IF(N248="zákl. přenesená",J248,0)</f>
        <v>0</v>
      </c>
      <c r="BH248" s="115">
        <f>IF(N248="sníž. přenesená",J248,0)</f>
        <v>0</v>
      </c>
      <c r="BI248" s="115">
        <f>IF(N248="nulová",J248,0)</f>
        <v>0</v>
      </c>
      <c r="BJ248" s="17" t="s">
        <v>89</v>
      </c>
      <c r="BK248" s="115">
        <f>ROUND(I248*H248,2)</f>
        <v>0</v>
      </c>
      <c r="BL248" s="17" t="s">
        <v>161</v>
      </c>
      <c r="BM248" s="222" t="s">
        <v>846</v>
      </c>
    </row>
    <row r="249" spans="2:51" s="14" customFormat="1" ht="12">
      <c r="B249" s="247"/>
      <c r="C249" s="248"/>
      <c r="D249" s="225" t="s">
        <v>163</v>
      </c>
      <c r="E249" s="249" t="s">
        <v>1</v>
      </c>
      <c r="F249" s="250" t="s">
        <v>847</v>
      </c>
      <c r="G249" s="248"/>
      <c r="H249" s="251">
        <v>64.06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AT249" s="257" t="s">
        <v>163</v>
      </c>
      <c r="AU249" s="257" t="s">
        <v>91</v>
      </c>
      <c r="AV249" s="14" t="s">
        <v>91</v>
      </c>
      <c r="AW249" s="14" t="s">
        <v>35</v>
      </c>
      <c r="AX249" s="14" t="s">
        <v>89</v>
      </c>
      <c r="AY249" s="257" t="s">
        <v>157</v>
      </c>
    </row>
    <row r="250" spans="2:65" s="1" customFormat="1" ht="16.5" customHeight="1">
      <c r="B250" s="35"/>
      <c r="C250" s="211" t="s">
        <v>361</v>
      </c>
      <c r="D250" s="211" t="s">
        <v>158</v>
      </c>
      <c r="E250" s="212" t="s">
        <v>848</v>
      </c>
      <c r="F250" s="213" t="s">
        <v>849</v>
      </c>
      <c r="G250" s="214" t="s">
        <v>175</v>
      </c>
      <c r="H250" s="215">
        <v>32.03</v>
      </c>
      <c r="I250" s="216"/>
      <c r="J250" s="217">
        <f>ROUND(I250*H250,2)</f>
        <v>0</v>
      </c>
      <c r="K250" s="213" t="s">
        <v>170</v>
      </c>
      <c r="L250" s="37"/>
      <c r="M250" s="218" t="s">
        <v>1</v>
      </c>
      <c r="N250" s="219" t="s">
        <v>47</v>
      </c>
      <c r="O250" s="67"/>
      <c r="P250" s="220">
        <f>O250*H250</f>
        <v>0</v>
      </c>
      <c r="Q250" s="220">
        <v>0.12966</v>
      </c>
      <c r="R250" s="220">
        <f>Q250*H250</f>
        <v>4.1530098</v>
      </c>
      <c r="S250" s="220">
        <v>0</v>
      </c>
      <c r="T250" s="221">
        <f>S250*H250</f>
        <v>0</v>
      </c>
      <c r="AR250" s="222" t="s">
        <v>161</v>
      </c>
      <c r="AT250" s="222" t="s">
        <v>158</v>
      </c>
      <c r="AU250" s="222" t="s">
        <v>91</v>
      </c>
      <c r="AY250" s="17" t="s">
        <v>157</v>
      </c>
      <c r="BE250" s="115">
        <f>IF(N250="základní",J250,0)</f>
        <v>0</v>
      </c>
      <c r="BF250" s="115">
        <f>IF(N250="snížená",J250,0)</f>
        <v>0</v>
      </c>
      <c r="BG250" s="115">
        <f>IF(N250="zákl. přenesená",J250,0)</f>
        <v>0</v>
      </c>
      <c r="BH250" s="115">
        <f>IF(N250="sníž. přenesená",J250,0)</f>
        <v>0</v>
      </c>
      <c r="BI250" s="115">
        <f>IF(N250="nulová",J250,0)</f>
        <v>0</v>
      </c>
      <c r="BJ250" s="17" t="s">
        <v>89</v>
      </c>
      <c r="BK250" s="115">
        <f>ROUND(I250*H250,2)</f>
        <v>0</v>
      </c>
      <c r="BL250" s="17" t="s">
        <v>161</v>
      </c>
      <c r="BM250" s="222" t="s">
        <v>850</v>
      </c>
    </row>
    <row r="251" spans="2:65" s="1" customFormat="1" ht="16.5" customHeight="1">
      <c r="B251" s="35"/>
      <c r="C251" s="211" t="s">
        <v>366</v>
      </c>
      <c r="D251" s="211" t="s">
        <v>158</v>
      </c>
      <c r="E251" s="212" t="s">
        <v>851</v>
      </c>
      <c r="F251" s="213" t="s">
        <v>852</v>
      </c>
      <c r="G251" s="214" t="s">
        <v>175</v>
      </c>
      <c r="H251" s="215">
        <v>20.48</v>
      </c>
      <c r="I251" s="216"/>
      <c r="J251" s="217">
        <f>ROUND(I251*H251,2)</f>
        <v>0</v>
      </c>
      <c r="K251" s="213" t="s">
        <v>170</v>
      </c>
      <c r="L251" s="37"/>
      <c r="M251" s="218" t="s">
        <v>1</v>
      </c>
      <c r="N251" s="219" t="s">
        <v>47</v>
      </c>
      <c r="O251" s="67"/>
      <c r="P251" s="220">
        <f>O251*H251</f>
        <v>0</v>
      </c>
      <c r="Q251" s="220">
        <v>0.08425</v>
      </c>
      <c r="R251" s="220">
        <f>Q251*H251</f>
        <v>1.72544</v>
      </c>
      <c r="S251" s="220">
        <v>0</v>
      </c>
      <c r="T251" s="221">
        <f>S251*H251</f>
        <v>0</v>
      </c>
      <c r="AR251" s="222" t="s">
        <v>161</v>
      </c>
      <c r="AT251" s="222" t="s">
        <v>158</v>
      </c>
      <c r="AU251" s="222" t="s">
        <v>91</v>
      </c>
      <c r="AY251" s="17" t="s">
        <v>157</v>
      </c>
      <c r="BE251" s="115">
        <f>IF(N251="základní",J251,0)</f>
        <v>0</v>
      </c>
      <c r="BF251" s="115">
        <f>IF(N251="snížená",J251,0)</f>
        <v>0</v>
      </c>
      <c r="BG251" s="115">
        <f>IF(N251="zákl. přenesená",J251,0)</f>
        <v>0</v>
      </c>
      <c r="BH251" s="115">
        <f>IF(N251="sníž. přenesená",J251,0)</f>
        <v>0</v>
      </c>
      <c r="BI251" s="115">
        <f>IF(N251="nulová",J251,0)</f>
        <v>0</v>
      </c>
      <c r="BJ251" s="17" t="s">
        <v>89</v>
      </c>
      <c r="BK251" s="115">
        <f>ROUND(I251*H251,2)</f>
        <v>0</v>
      </c>
      <c r="BL251" s="17" t="s">
        <v>161</v>
      </c>
      <c r="BM251" s="222" t="s">
        <v>853</v>
      </c>
    </row>
    <row r="252" spans="2:65" s="1" customFormat="1" ht="16.5" customHeight="1">
      <c r="B252" s="35"/>
      <c r="C252" s="258" t="s">
        <v>371</v>
      </c>
      <c r="D252" s="258" t="s">
        <v>354</v>
      </c>
      <c r="E252" s="259" t="s">
        <v>854</v>
      </c>
      <c r="F252" s="260" t="s">
        <v>855</v>
      </c>
      <c r="G252" s="261" t="s">
        <v>175</v>
      </c>
      <c r="H252" s="262">
        <v>21.094</v>
      </c>
      <c r="I252" s="263"/>
      <c r="J252" s="264">
        <f>ROUND(I252*H252,2)</f>
        <v>0</v>
      </c>
      <c r="K252" s="260" t="s">
        <v>170</v>
      </c>
      <c r="L252" s="265"/>
      <c r="M252" s="266" t="s">
        <v>1</v>
      </c>
      <c r="N252" s="267" t="s">
        <v>47</v>
      </c>
      <c r="O252" s="67"/>
      <c r="P252" s="220">
        <f>O252*H252</f>
        <v>0</v>
      </c>
      <c r="Q252" s="220">
        <v>0.113</v>
      </c>
      <c r="R252" s="220">
        <f>Q252*H252</f>
        <v>2.3836220000000004</v>
      </c>
      <c r="S252" s="220">
        <v>0</v>
      </c>
      <c r="T252" s="221">
        <f>S252*H252</f>
        <v>0</v>
      </c>
      <c r="AR252" s="222" t="s">
        <v>198</v>
      </c>
      <c r="AT252" s="222" t="s">
        <v>354</v>
      </c>
      <c r="AU252" s="222" t="s">
        <v>91</v>
      </c>
      <c r="AY252" s="17" t="s">
        <v>157</v>
      </c>
      <c r="BE252" s="115">
        <f>IF(N252="základní",J252,0)</f>
        <v>0</v>
      </c>
      <c r="BF252" s="115">
        <f>IF(N252="snížená",J252,0)</f>
        <v>0</v>
      </c>
      <c r="BG252" s="115">
        <f>IF(N252="zákl. přenesená",J252,0)</f>
        <v>0</v>
      </c>
      <c r="BH252" s="115">
        <f>IF(N252="sníž. přenesená",J252,0)</f>
        <v>0</v>
      </c>
      <c r="BI252" s="115">
        <f>IF(N252="nulová",J252,0)</f>
        <v>0</v>
      </c>
      <c r="BJ252" s="17" t="s">
        <v>89</v>
      </c>
      <c r="BK252" s="115">
        <f>ROUND(I252*H252,2)</f>
        <v>0</v>
      </c>
      <c r="BL252" s="17" t="s">
        <v>161</v>
      </c>
      <c r="BM252" s="222" t="s">
        <v>856</v>
      </c>
    </row>
    <row r="253" spans="2:51" s="14" customFormat="1" ht="12">
      <c r="B253" s="247"/>
      <c r="C253" s="248"/>
      <c r="D253" s="225" t="s">
        <v>163</v>
      </c>
      <c r="E253" s="248"/>
      <c r="F253" s="250" t="s">
        <v>857</v>
      </c>
      <c r="G253" s="248"/>
      <c r="H253" s="251">
        <v>21.094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AT253" s="257" t="s">
        <v>163</v>
      </c>
      <c r="AU253" s="257" t="s">
        <v>91</v>
      </c>
      <c r="AV253" s="14" t="s">
        <v>91</v>
      </c>
      <c r="AW253" s="14" t="s">
        <v>4</v>
      </c>
      <c r="AX253" s="14" t="s">
        <v>89</v>
      </c>
      <c r="AY253" s="257" t="s">
        <v>157</v>
      </c>
    </row>
    <row r="254" spans="2:63" s="11" customFormat="1" ht="22.9" customHeight="1">
      <c r="B254" s="197"/>
      <c r="C254" s="198"/>
      <c r="D254" s="199" t="s">
        <v>81</v>
      </c>
      <c r="E254" s="245" t="s">
        <v>198</v>
      </c>
      <c r="F254" s="245" t="s">
        <v>439</v>
      </c>
      <c r="G254" s="198"/>
      <c r="H254" s="198"/>
      <c r="I254" s="201"/>
      <c r="J254" s="246">
        <f>BK254</f>
        <v>0</v>
      </c>
      <c r="K254" s="198"/>
      <c r="L254" s="203"/>
      <c r="M254" s="204"/>
      <c r="N254" s="205"/>
      <c r="O254" s="205"/>
      <c r="P254" s="206">
        <f>SUM(P255:P259)</f>
        <v>0</v>
      </c>
      <c r="Q254" s="205"/>
      <c r="R254" s="206">
        <f>SUM(R255:R259)</f>
        <v>0.0347082</v>
      </c>
      <c r="S254" s="205"/>
      <c r="T254" s="207">
        <f>SUM(T255:T259)</f>
        <v>0.21</v>
      </c>
      <c r="AR254" s="208" t="s">
        <v>89</v>
      </c>
      <c r="AT254" s="209" t="s">
        <v>81</v>
      </c>
      <c r="AU254" s="209" t="s">
        <v>89</v>
      </c>
      <c r="AY254" s="208" t="s">
        <v>157</v>
      </c>
      <c r="BK254" s="210">
        <f>SUM(BK255:BK259)</f>
        <v>0</v>
      </c>
    </row>
    <row r="255" spans="2:65" s="1" customFormat="1" ht="16.5" customHeight="1">
      <c r="B255" s="35"/>
      <c r="C255" s="211" t="s">
        <v>376</v>
      </c>
      <c r="D255" s="211" t="s">
        <v>158</v>
      </c>
      <c r="E255" s="212" t="s">
        <v>858</v>
      </c>
      <c r="F255" s="213" t="s">
        <v>859</v>
      </c>
      <c r="G255" s="214" t="s">
        <v>185</v>
      </c>
      <c r="H255" s="215">
        <v>14</v>
      </c>
      <c r="I255" s="216"/>
      <c r="J255" s="217">
        <f>ROUND(I255*H255,2)</f>
        <v>0</v>
      </c>
      <c r="K255" s="213" t="s">
        <v>170</v>
      </c>
      <c r="L255" s="37"/>
      <c r="M255" s="218" t="s">
        <v>1</v>
      </c>
      <c r="N255" s="219" t="s">
        <v>47</v>
      </c>
      <c r="O255" s="67"/>
      <c r="P255" s="220">
        <f>O255*H255</f>
        <v>0</v>
      </c>
      <c r="Q255" s="220">
        <v>1E-05</v>
      </c>
      <c r="R255" s="220">
        <f>Q255*H255</f>
        <v>0.00014000000000000001</v>
      </c>
      <c r="S255" s="220">
        <v>0</v>
      </c>
      <c r="T255" s="221">
        <f>S255*H255</f>
        <v>0</v>
      </c>
      <c r="AR255" s="222" t="s">
        <v>161</v>
      </c>
      <c r="AT255" s="222" t="s">
        <v>158</v>
      </c>
      <c r="AU255" s="222" t="s">
        <v>91</v>
      </c>
      <c r="AY255" s="17" t="s">
        <v>157</v>
      </c>
      <c r="BE255" s="115">
        <f>IF(N255="základní",J255,0)</f>
        <v>0</v>
      </c>
      <c r="BF255" s="115">
        <f>IF(N255="snížená",J255,0)</f>
        <v>0</v>
      </c>
      <c r="BG255" s="115">
        <f>IF(N255="zákl. přenesená",J255,0)</f>
        <v>0</v>
      </c>
      <c r="BH255" s="115">
        <f>IF(N255="sníž. přenesená",J255,0)</f>
        <v>0</v>
      </c>
      <c r="BI255" s="115">
        <f>IF(N255="nulová",J255,0)</f>
        <v>0</v>
      </c>
      <c r="BJ255" s="17" t="s">
        <v>89</v>
      </c>
      <c r="BK255" s="115">
        <f>ROUND(I255*H255,2)</f>
        <v>0</v>
      </c>
      <c r="BL255" s="17" t="s">
        <v>161</v>
      </c>
      <c r="BM255" s="222" t="s">
        <v>860</v>
      </c>
    </row>
    <row r="256" spans="2:65" s="1" customFormat="1" ht="16.5" customHeight="1">
      <c r="B256" s="35"/>
      <c r="C256" s="258" t="s">
        <v>380</v>
      </c>
      <c r="D256" s="258" t="s">
        <v>354</v>
      </c>
      <c r="E256" s="259" t="s">
        <v>861</v>
      </c>
      <c r="F256" s="260" t="s">
        <v>862</v>
      </c>
      <c r="G256" s="261" t="s">
        <v>185</v>
      </c>
      <c r="H256" s="262">
        <v>14.21</v>
      </c>
      <c r="I256" s="263"/>
      <c r="J256" s="264">
        <f>ROUND(I256*H256,2)</f>
        <v>0</v>
      </c>
      <c r="K256" s="260" t="s">
        <v>170</v>
      </c>
      <c r="L256" s="265"/>
      <c r="M256" s="266" t="s">
        <v>1</v>
      </c>
      <c r="N256" s="267" t="s">
        <v>47</v>
      </c>
      <c r="O256" s="67"/>
      <c r="P256" s="220">
        <f>O256*H256</f>
        <v>0</v>
      </c>
      <c r="Q256" s="220">
        <v>0.00242</v>
      </c>
      <c r="R256" s="220">
        <f>Q256*H256</f>
        <v>0.0343882</v>
      </c>
      <c r="S256" s="220">
        <v>0</v>
      </c>
      <c r="T256" s="221">
        <f>S256*H256</f>
        <v>0</v>
      </c>
      <c r="AR256" s="222" t="s">
        <v>198</v>
      </c>
      <c r="AT256" s="222" t="s">
        <v>354</v>
      </c>
      <c r="AU256" s="222" t="s">
        <v>91</v>
      </c>
      <c r="AY256" s="17" t="s">
        <v>157</v>
      </c>
      <c r="BE256" s="115">
        <f>IF(N256="základní",J256,0)</f>
        <v>0</v>
      </c>
      <c r="BF256" s="115">
        <f>IF(N256="snížená",J256,0)</f>
        <v>0</v>
      </c>
      <c r="BG256" s="115">
        <f>IF(N256="zákl. přenesená",J256,0)</f>
        <v>0</v>
      </c>
      <c r="BH256" s="115">
        <f>IF(N256="sníž. přenesená",J256,0)</f>
        <v>0</v>
      </c>
      <c r="BI256" s="115">
        <f>IF(N256="nulová",J256,0)</f>
        <v>0</v>
      </c>
      <c r="BJ256" s="17" t="s">
        <v>89</v>
      </c>
      <c r="BK256" s="115">
        <f>ROUND(I256*H256,2)</f>
        <v>0</v>
      </c>
      <c r="BL256" s="17" t="s">
        <v>161</v>
      </c>
      <c r="BM256" s="222" t="s">
        <v>863</v>
      </c>
    </row>
    <row r="257" spans="2:51" s="14" customFormat="1" ht="12">
      <c r="B257" s="247"/>
      <c r="C257" s="248"/>
      <c r="D257" s="225" t="s">
        <v>163</v>
      </c>
      <c r="E257" s="248"/>
      <c r="F257" s="250" t="s">
        <v>864</v>
      </c>
      <c r="G257" s="248"/>
      <c r="H257" s="251">
        <v>14.21</v>
      </c>
      <c r="I257" s="252"/>
      <c r="J257" s="248"/>
      <c r="K257" s="248"/>
      <c r="L257" s="253"/>
      <c r="M257" s="254"/>
      <c r="N257" s="255"/>
      <c r="O257" s="255"/>
      <c r="P257" s="255"/>
      <c r="Q257" s="255"/>
      <c r="R257" s="255"/>
      <c r="S257" s="255"/>
      <c r="T257" s="256"/>
      <c r="AT257" s="257" t="s">
        <v>163</v>
      </c>
      <c r="AU257" s="257" t="s">
        <v>91</v>
      </c>
      <c r="AV257" s="14" t="s">
        <v>91</v>
      </c>
      <c r="AW257" s="14" t="s">
        <v>4</v>
      </c>
      <c r="AX257" s="14" t="s">
        <v>89</v>
      </c>
      <c r="AY257" s="257" t="s">
        <v>157</v>
      </c>
    </row>
    <row r="258" spans="2:65" s="1" customFormat="1" ht="16.5" customHeight="1">
      <c r="B258" s="35"/>
      <c r="C258" s="211" t="s">
        <v>384</v>
      </c>
      <c r="D258" s="211" t="s">
        <v>158</v>
      </c>
      <c r="E258" s="212" t="s">
        <v>865</v>
      </c>
      <c r="F258" s="213" t="s">
        <v>866</v>
      </c>
      <c r="G258" s="214" t="s">
        <v>185</v>
      </c>
      <c r="H258" s="215">
        <v>14</v>
      </c>
      <c r="I258" s="216"/>
      <c r="J258" s="217">
        <f>ROUND(I258*H258,2)</f>
        <v>0</v>
      </c>
      <c r="K258" s="213" t="s">
        <v>170</v>
      </c>
      <c r="L258" s="37"/>
      <c r="M258" s="218" t="s">
        <v>1</v>
      </c>
      <c r="N258" s="219" t="s">
        <v>47</v>
      </c>
      <c r="O258" s="67"/>
      <c r="P258" s="220">
        <f>O258*H258</f>
        <v>0</v>
      </c>
      <c r="Q258" s="220">
        <v>0</v>
      </c>
      <c r="R258" s="220">
        <f>Q258*H258</f>
        <v>0</v>
      </c>
      <c r="S258" s="220">
        <v>0.015</v>
      </c>
      <c r="T258" s="221">
        <f>S258*H258</f>
        <v>0.21</v>
      </c>
      <c r="AR258" s="222" t="s">
        <v>161</v>
      </c>
      <c r="AT258" s="222" t="s">
        <v>158</v>
      </c>
      <c r="AU258" s="222" t="s">
        <v>91</v>
      </c>
      <c r="AY258" s="17" t="s">
        <v>157</v>
      </c>
      <c r="BE258" s="115">
        <f>IF(N258="základní",J258,0)</f>
        <v>0</v>
      </c>
      <c r="BF258" s="115">
        <f>IF(N258="snížená",J258,0)</f>
        <v>0</v>
      </c>
      <c r="BG258" s="115">
        <f>IF(N258="zákl. přenesená",J258,0)</f>
        <v>0</v>
      </c>
      <c r="BH258" s="115">
        <f>IF(N258="sníž. přenesená",J258,0)</f>
        <v>0</v>
      </c>
      <c r="BI258" s="115">
        <f>IF(N258="nulová",J258,0)</f>
        <v>0</v>
      </c>
      <c r="BJ258" s="17" t="s">
        <v>89</v>
      </c>
      <c r="BK258" s="115">
        <f>ROUND(I258*H258,2)</f>
        <v>0</v>
      </c>
      <c r="BL258" s="17" t="s">
        <v>161</v>
      </c>
      <c r="BM258" s="222" t="s">
        <v>867</v>
      </c>
    </row>
    <row r="259" spans="2:65" s="1" customFormat="1" ht="16.5" customHeight="1">
      <c r="B259" s="35"/>
      <c r="C259" s="211" t="s">
        <v>389</v>
      </c>
      <c r="D259" s="211" t="s">
        <v>158</v>
      </c>
      <c r="E259" s="212" t="s">
        <v>868</v>
      </c>
      <c r="F259" s="213" t="s">
        <v>869</v>
      </c>
      <c r="G259" s="214" t="s">
        <v>870</v>
      </c>
      <c r="H259" s="215">
        <v>1</v>
      </c>
      <c r="I259" s="216"/>
      <c r="J259" s="217">
        <f>ROUND(I259*H259,2)</f>
        <v>0</v>
      </c>
      <c r="K259" s="213" t="s">
        <v>170</v>
      </c>
      <c r="L259" s="37"/>
      <c r="M259" s="218" t="s">
        <v>1</v>
      </c>
      <c r="N259" s="219" t="s">
        <v>47</v>
      </c>
      <c r="O259" s="67"/>
      <c r="P259" s="220">
        <f>O259*H259</f>
        <v>0</v>
      </c>
      <c r="Q259" s="220">
        <v>0.00018</v>
      </c>
      <c r="R259" s="220">
        <f>Q259*H259</f>
        <v>0.00018</v>
      </c>
      <c r="S259" s="220">
        <v>0</v>
      </c>
      <c r="T259" s="221">
        <f>S259*H259</f>
        <v>0</v>
      </c>
      <c r="AR259" s="222" t="s">
        <v>161</v>
      </c>
      <c r="AT259" s="222" t="s">
        <v>158</v>
      </c>
      <c r="AU259" s="222" t="s">
        <v>91</v>
      </c>
      <c r="AY259" s="17" t="s">
        <v>157</v>
      </c>
      <c r="BE259" s="115">
        <f>IF(N259="základní",J259,0)</f>
        <v>0</v>
      </c>
      <c r="BF259" s="115">
        <f>IF(N259="snížená",J259,0)</f>
        <v>0</v>
      </c>
      <c r="BG259" s="115">
        <f>IF(N259="zákl. přenesená",J259,0)</f>
        <v>0</v>
      </c>
      <c r="BH259" s="115">
        <f>IF(N259="sníž. přenesená",J259,0)</f>
        <v>0</v>
      </c>
      <c r="BI259" s="115">
        <f>IF(N259="nulová",J259,0)</f>
        <v>0</v>
      </c>
      <c r="BJ259" s="17" t="s">
        <v>89</v>
      </c>
      <c r="BK259" s="115">
        <f>ROUND(I259*H259,2)</f>
        <v>0</v>
      </c>
      <c r="BL259" s="17" t="s">
        <v>161</v>
      </c>
      <c r="BM259" s="222" t="s">
        <v>871</v>
      </c>
    </row>
    <row r="260" spans="2:63" s="11" customFormat="1" ht="22.9" customHeight="1">
      <c r="B260" s="197"/>
      <c r="C260" s="198"/>
      <c r="D260" s="199" t="s">
        <v>81</v>
      </c>
      <c r="E260" s="245" t="s">
        <v>202</v>
      </c>
      <c r="F260" s="245" t="s">
        <v>633</v>
      </c>
      <c r="G260" s="198"/>
      <c r="H260" s="198"/>
      <c r="I260" s="201"/>
      <c r="J260" s="246">
        <f>BK260</f>
        <v>0</v>
      </c>
      <c r="K260" s="198"/>
      <c r="L260" s="203"/>
      <c r="M260" s="204"/>
      <c r="N260" s="205"/>
      <c r="O260" s="205"/>
      <c r="P260" s="206">
        <f>SUM(P261:P264)</f>
        <v>0</v>
      </c>
      <c r="Q260" s="205"/>
      <c r="R260" s="206">
        <f>SUM(R261:R264)</f>
        <v>0.07868</v>
      </c>
      <c r="S260" s="205"/>
      <c r="T260" s="207">
        <f>SUM(T261:T264)</f>
        <v>0</v>
      </c>
      <c r="AR260" s="208" t="s">
        <v>89</v>
      </c>
      <c r="AT260" s="209" t="s">
        <v>81</v>
      </c>
      <c r="AU260" s="209" t="s">
        <v>89</v>
      </c>
      <c r="AY260" s="208" t="s">
        <v>157</v>
      </c>
      <c r="BK260" s="210">
        <f>SUM(BK261:BK264)</f>
        <v>0</v>
      </c>
    </row>
    <row r="261" spans="2:65" s="1" customFormat="1" ht="16.5" customHeight="1">
      <c r="B261" s="35"/>
      <c r="C261" s="211" t="s">
        <v>395</v>
      </c>
      <c r="D261" s="211" t="s">
        <v>158</v>
      </c>
      <c r="E261" s="212" t="s">
        <v>872</v>
      </c>
      <c r="F261" s="213" t="s">
        <v>873</v>
      </c>
      <c r="G261" s="214" t="s">
        <v>185</v>
      </c>
      <c r="H261" s="215">
        <v>28</v>
      </c>
      <c r="I261" s="216"/>
      <c r="J261" s="217">
        <f>ROUND(I261*H261,2)</f>
        <v>0</v>
      </c>
      <c r="K261" s="213" t="s">
        <v>170</v>
      </c>
      <c r="L261" s="37"/>
      <c r="M261" s="218" t="s">
        <v>1</v>
      </c>
      <c r="N261" s="219" t="s">
        <v>47</v>
      </c>
      <c r="O261" s="67"/>
      <c r="P261" s="220">
        <f>O261*H261</f>
        <v>0</v>
      </c>
      <c r="Q261" s="220">
        <v>5E-05</v>
      </c>
      <c r="R261" s="220">
        <f>Q261*H261</f>
        <v>0.0014</v>
      </c>
      <c r="S261" s="220">
        <v>0</v>
      </c>
      <c r="T261" s="221">
        <f>S261*H261</f>
        <v>0</v>
      </c>
      <c r="AR261" s="222" t="s">
        <v>161</v>
      </c>
      <c r="AT261" s="222" t="s">
        <v>158</v>
      </c>
      <c r="AU261" s="222" t="s">
        <v>91</v>
      </c>
      <c r="AY261" s="17" t="s">
        <v>157</v>
      </c>
      <c r="BE261" s="115">
        <f>IF(N261="základní",J261,0)</f>
        <v>0</v>
      </c>
      <c r="BF261" s="115">
        <f>IF(N261="snížená",J261,0)</f>
        <v>0</v>
      </c>
      <c r="BG261" s="115">
        <f>IF(N261="zákl. přenesená",J261,0)</f>
        <v>0</v>
      </c>
      <c r="BH261" s="115">
        <f>IF(N261="sníž. přenesená",J261,0)</f>
        <v>0</v>
      </c>
      <c r="BI261" s="115">
        <f>IF(N261="nulová",J261,0)</f>
        <v>0</v>
      </c>
      <c r="BJ261" s="17" t="s">
        <v>89</v>
      </c>
      <c r="BK261" s="115">
        <f>ROUND(I261*H261,2)</f>
        <v>0</v>
      </c>
      <c r="BL261" s="17" t="s">
        <v>161</v>
      </c>
      <c r="BM261" s="222" t="s">
        <v>874</v>
      </c>
    </row>
    <row r="262" spans="2:51" s="14" customFormat="1" ht="12">
      <c r="B262" s="247"/>
      <c r="C262" s="248"/>
      <c r="D262" s="225" t="s">
        <v>163</v>
      </c>
      <c r="E262" s="249" t="s">
        <v>1</v>
      </c>
      <c r="F262" s="250" t="s">
        <v>875</v>
      </c>
      <c r="G262" s="248"/>
      <c r="H262" s="251">
        <v>28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163</v>
      </c>
      <c r="AU262" s="257" t="s">
        <v>91</v>
      </c>
      <c r="AV262" s="14" t="s">
        <v>91</v>
      </c>
      <c r="AW262" s="14" t="s">
        <v>35</v>
      </c>
      <c r="AX262" s="14" t="s">
        <v>82</v>
      </c>
      <c r="AY262" s="257" t="s">
        <v>157</v>
      </c>
    </row>
    <row r="263" spans="2:51" s="13" customFormat="1" ht="12">
      <c r="B263" s="234"/>
      <c r="C263" s="235"/>
      <c r="D263" s="225" t="s">
        <v>163</v>
      </c>
      <c r="E263" s="236" t="s">
        <v>1</v>
      </c>
      <c r="F263" s="237" t="s">
        <v>165</v>
      </c>
      <c r="G263" s="235"/>
      <c r="H263" s="238">
        <v>28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AT263" s="244" t="s">
        <v>163</v>
      </c>
      <c r="AU263" s="244" t="s">
        <v>91</v>
      </c>
      <c r="AV263" s="13" t="s">
        <v>161</v>
      </c>
      <c r="AW263" s="13" t="s">
        <v>35</v>
      </c>
      <c r="AX263" s="13" t="s">
        <v>89</v>
      </c>
      <c r="AY263" s="244" t="s">
        <v>157</v>
      </c>
    </row>
    <row r="264" spans="2:65" s="1" customFormat="1" ht="16.5" customHeight="1">
      <c r="B264" s="35"/>
      <c r="C264" s="211" t="s">
        <v>400</v>
      </c>
      <c r="D264" s="211" t="s">
        <v>158</v>
      </c>
      <c r="E264" s="212" t="s">
        <v>876</v>
      </c>
      <c r="F264" s="213" t="s">
        <v>877</v>
      </c>
      <c r="G264" s="214" t="s">
        <v>185</v>
      </c>
      <c r="H264" s="215">
        <v>28</v>
      </c>
      <c r="I264" s="216"/>
      <c r="J264" s="217">
        <f>ROUND(I264*H264,2)</f>
        <v>0</v>
      </c>
      <c r="K264" s="213" t="s">
        <v>170</v>
      </c>
      <c r="L264" s="37"/>
      <c r="M264" s="218" t="s">
        <v>1</v>
      </c>
      <c r="N264" s="219" t="s">
        <v>47</v>
      </c>
      <c r="O264" s="67"/>
      <c r="P264" s="220">
        <f>O264*H264</f>
        <v>0</v>
      </c>
      <c r="Q264" s="220">
        <v>0.00276</v>
      </c>
      <c r="R264" s="220">
        <f>Q264*H264</f>
        <v>0.07728</v>
      </c>
      <c r="S264" s="220">
        <v>0</v>
      </c>
      <c r="T264" s="221">
        <f>S264*H264</f>
        <v>0</v>
      </c>
      <c r="AR264" s="222" t="s">
        <v>161</v>
      </c>
      <c r="AT264" s="222" t="s">
        <v>158</v>
      </c>
      <c r="AU264" s="222" t="s">
        <v>91</v>
      </c>
      <c r="AY264" s="17" t="s">
        <v>157</v>
      </c>
      <c r="BE264" s="115">
        <f>IF(N264="základní",J264,0)</f>
        <v>0</v>
      </c>
      <c r="BF264" s="115">
        <f>IF(N264="snížená",J264,0)</f>
        <v>0</v>
      </c>
      <c r="BG264" s="115">
        <f>IF(N264="zákl. přenesená",J264,0)</f>
        <v>0</v>
      </c>
      <c r="BH264" s="115">
        <f>IF(N264="sníž. přenesená",J264,0)</f>
        <v>0</v>
      </c>
      <c r="BI264" s="115">
        <f>IF(N264="nulová",J264,0)</f>
        <v>0</v>
      </c>
      <c r="BJ264" s="17" t="s">
        <v>89</v>
      </c>
      <c r="BK264" s="115">
        <f>ROUND(I264*H264,2)</f>
        <v>0</v>
      </c>
      <c r="BL264" s="17" t="s">
        <v>161</v>
      </c>
      <c r="BM264" s="222" t="s">
        <v>878</v>
      </c>
    </row>
    <row r="265" spans="2:63" s="11" customFormat="1" ht="22.9" customHeight="1">
      <c r="B265" s="197"/>
      <c r="C265" s="198"/>
      <c r="D265" s="199" t="s">
        <v>81</v>
      </c>
      <c r="E265" s="245" t="s">
        <v>645</v>
      </c>
      <c r="F265" s="245" t="s">
        <v>646</v>
      </c>
      <c r="G265" s="198"/>
      <c r="H265" s="198"/>
      <c r="I265" s="201"/>
      <c r="J265" s="246">
        <f>BK265</f>
        <v>0</v>
      </c>
      <c r="K265" s="198"/>
      <c r="L265" s="203"/>
      <c r="M265" s="204"/>
      <c r="N265" s="205"/>
      <c r="O265" s="205"/>
      <c r="P265" s="206">
        <f>SUM(P266:P271)</f>
        <v>0</v>
      </c>
      <c r="Q265" s="205"/>
      <c r="R265" s="206">
        <f>SUM(R266:R271)</f>
        <v>0</v>
      </c>
      <c r="S265" s="205"/>
      <c r="T265" s="207">
        <f>SUM(T266:T271)</f>
        <v>0</v>
      </c>
      <c r="AR265" s="208" t="s">
        <v>89</v>
      </c>
      <c r="AT265" s="209" t="s">
        <v>81</v>
      </c>
      <c r="AU265" s="209" t="s">
        <v>89</v>
      </c>
      <c r="AY265" s="208" t="s">
        <v>157</v>
      </c>
      <c r="BK265" s="210">
        <f>SUM(BK266:BK271)</f>
        <v>0</v>
      </c>
    </row>
    <row r="266" spans="2:65" s="1" customFormat="1" ht="16.5" customHeight="1">
      <c r="B266" s="35"/>
      <c r="C266" s="211" t="s">
        <v>405</v>
      </c>
      <c r="D266" s="211" t="s">
        <v>158</v>
      </c>
      <c r="E266" s="212" t="s">
        <v>648</v>
      </c>
      <c r="F266" s="213" t="s">
        <v>649</v>
      </c>
      <c r="G266" s="214" t="s">
        <v>336</v>
      </c>
      <c r="H266" s="215">
        <v>45.687</v>
      </c>
      <c r="I266" s="216"/>
      <c r="J266" s="217">
        <f>ROUND(I266*H266,2)</f>
        <v>0</v>
      </c>
      <c r="K266" s="213" t="s">
        <v>170</v>
      </c>
      <c r="L266" s="37"/>
      <c r="M266" s="218" t="s">
        <v>1</v>
      </c>
      <c r="N266" s="219" t="s">
        <v>47</v>
      </c>
      <c r="O266" s="67"/>
      <c r="P266" s="220">
        <f>O266*H266</f>
        <v>0</v>
      </c>
      <c r="Q266" s="220">
        <v>0</v>
      </c>
      <c r="R266" s="220">
        <f>Q266*H266</f>
        <v>0</v>
      </c>
      <c r="S266" s="220">
        <v>0</v>
      </c>
      <c r="T266" s="221">
        <f>S266*H266</f>
        <v>0</v>
      </c>
      <c r="AR266" s="222" t="s">
        <v>161</v>
      </c>
      <c r="AT266" s="222" t="s">
        <v>158</v>
      </c>
      <c r="AU266" s="222" t="s">
        <v>91</v>
      </c>
      <c r="AY266" s="17" t="s">
        <v>157</v>
      </c>
      <c r="BE266" s="115">
        <f>IF(N266="základní",J266,0)</f>
        <v>0</v>
      </c>
      <c r="BF266" s="115">
        <f>IF(N266="snížená",J266,0)</f>
        <v>0</v>
      </c>
      <c r="BG266" s="115">
        <f>IF(N266="zákl. přenesená",J266,0)</f>
        <v>0</v>
      </c>
      <c r="BH266" s="115">
        <f>IF(N266="sníž. přenesená",J266,0)</f>
        <v>0</v>
      </c>
      <c r="BI266" s="115">
        <f>IF(N266="nulová",J266,0)</f>
        <v>0</v>
      </c>
      <c r="BJ266" s="17" t="s">
        <v>89</v>
      </c>
      <c r="BK266" s="115">
        <f>ROUND(I266*H266,2)</f>
        <v>0</v>
      </c>
      <c r="BL266" s="17" t="s">
        <v>161</v>
      </c>
      <c r="BM266" s="222" t="s">
        <v>879</v>
      </c>
    </row>
    <row r="267" spans="2:65" s="1" customFormat="1" ht="16.5" customHeight="1">
      <c r="B267" s="35"/>
      <c r="C267" s="211" t="s">
        <v>410</v>
      </c>
      <c r="D267" s="211" t="s">
        <v>158</v>
      </c>
      <c r="E267" s="212" t="s">
        <v>652</v>
      </c>
      <c r="F267" s="213" t="s">
        <v>653</v>
      </c>
      <c r="G267" s="214" t="s">
        <v>336</v>
      </c>
      <c r="H267" s="215">
        <v>45.687</v>
      </c>
      <c r="I267" s="216"/>
      <c r="J267" s="217">
        <f>ROUND(I267*H267,2)</f>
        <v>0</v>
      </c>
      <c r="K267" s="213" t="s">
        <v>170</v>
      </c>
      <c r="L267" s="37"/>
      <c r="M267" s="218" t="s">
        <v>1</v>
      </c>
      <c r="N267" s="219" t="s">
        <v>47</v>
      </c>
      <c r="O267" s="67"/>
      <c r="P267" s="220">
        <f>O267*H267</f>
        <v>0</v>
      </c>
      <c r="Q267" s="220">
        <v>0</v>
      </c>
      <c r="R267" s="220">
        <f>Q267*H267</f>
        <v>0</v>
      </c>
      <c r="S267" s="220">
        <v>0</v>
      </c>
      <c r="T267" s="221">
        <f>S267*H267</f>
        <v>0</v>
      </c>
      <c r="AR267" s="222" t="s">
        <v>161</v>
      </c>
      <c r="AT267" s="222" t="s">
        <v>158</v>
      </c>
      <c r="AU267" s="222" t="s">
        <v>91</v>
      </c>
      <c r="AY267" s="17" t="s">
        <v>157</v>
      </c>
      <c r="BE267" s="115">
        <f>IF(N267="základní",J267,0)</f>
        <v>0</v>
      </c>
      <c r="BF267" s="115">
        <f>IF(N267="snížená",J267,0)</f>
        <v>0</v>
      </c>
      <c r="BG267" s="115">
        <f>IF(N267="zákl. přenesená",J267,0)</f>
        <v>0</v>
      </c>
      <c r="BH267" s="115">
        <f>IF(N267="sníž. přenesená",J267,0)</f>
        <v>0</v>
      </c>
      <c r="BI267" s="115">
        <f>IF(N267="nulová",J267,0)</f>
        <v>0</v>
      </c>
      <c r="BJ267" s="17" t="s">
        <v>89</v>
      </c>
      <c r="BK267" s="115">
        <f>ROUND(I267*H267,2)</f>
        <v>0</v>
      </c>
      <c r="BL267" s="17" t="s">
        <v>161</v>
      </c>
      <c r="BM267" s="222" t="s">
        <v>880</v>
      </c>
    </row>
    <row r="268" spans="2:65" s="1" customFormat="1" ht="16.5" customHeight="1">
      <c r="B268" s="35"/>
      <c r="C268" s="211" t="s">
        <v>415</v>
      </c>
      <c r="D268" s="211" t="s">
        <v>158</v>
      </c>
      <c r="E268" s="212" t="s">
        <v>656</v>
      </c>
      <c r="F268" s="213" t="s">
        <v>657</v>
      </c>
      <c r="G268" s="214" t="s">
        <v>336</v>
      </c>
      <c r="H268" s="215">
        <v>868.053</v>
      </c>
      <c r="I268" s="216"/>
      <c r="J268" s="217">
        <f>ROUND(I268*H268,2)</f>
        <v>0</v>
      </c>
      <c r="K268" s="213" t="s">
        <v>170</v>
      </c>
      <c r="L268" s="37"/>
      <c r="M268" s="218" t="s">
        <v>1</v>
      </c>
      <c r="N268" s="219" t="s">
        <v>47</v>
      </c>
      <c r="O268" s="67"/>
      <c r="P268" s="220">
        <f>O268*H268</f>
        <v>0</v>
      </c>
      <c r="Q268" s="220">
        <v>0</v>
      </c>
      <c r="R268" s="220">
        <f>Q268*H268</f>
        <v>0</v>
      </c>
      <c r="S268" s="220">
        <v>0</v>
      </c>
      <c r="T268" s="221">
        <f>S268*H268</f>
        <v>0</v>
      </c>
      <c r="AR268" s="222" t="s">
        <v>161</v>
      </c>
      <c r="AT268" s="222" t="s">
        <v>158</v>
      </c>
      <c r="AU268" s="222" t="s">
        <v>91</v>
      </c>
      <c r="AY268" s="17" t="s">
        <v>157</v>
      </c>
      <c r="BE268" s="115">
        <f>IF(N268="základní",J268,0)</f>
        <v>0</v>
      </c>
      <c r="BF268" s="115">
        <f>IF(N268="snížená",J268,0)</f>
        <v>0</v>
      </c>
      <c r="BG268" s="115">
        <f>IF(N268="zákl. přenesená",J268,0)</f>
        <v>0</v>
      </c>
      <c r="BH268" s="115">
        <f>IF(N268="sníž. přenesená",J268,0)</f>
        <v>0</v>
      </c>
      <c r="BI268" s="115">
        <f>IF(N268="nulová",J268,0)</f>
        <v>0</v>
      </c>
      <c r="BJ268" s="17" t="s">
        <v>89</v>
      </c>
      <c r="BK268" s="115">
        <f>ROUND(I268*H268,2)</f>
        <v>0</v>
      </c>
      <c r="BL268" s="17" t="s">
        <v>161</v>
      </c>
      <c r="BM268" s="222" t="s">
        <v>881</v>
      </c>
    </row>
    <row r="269" spans="2:51" s="14" customFormat="1" ht="12">
      <c r="B269" s="247"/>
      <c r="C269" s="248"/>
      <c r="D269" s="225" t="s">
        <v>163</v>
      </c>
      <c r="E269" s="248"/>
      <c r="F269" s="250" t="s">
        <v>882</v>
      </c>
      <c r="G269" s="248"/>
      <c r="H269" s="251">
        <v>868.053</v>
      </c>
      <c r="I269" s="252"/>
      <c r="J269" s="248"/>
      <c r="K269" s="248"/>
      <c r="L269" s="253"/>
      <c r="M269" s="254"/>
      <c r="N269" s="255"/>
      <c r="O269" s="255"/>
      <c r="P269" s="255"/>
      <c r="Q269" s="255"/>
      <c r="R269" s="255"/>
      <c r="S269" s="255"/>
      <c r="T269" s="256"/>
      <c r="AT269" s="257" t="s">
        <v>163</v>
      </c>
      <c r="AU269" s="257" t="s">
        <v>91</v>
      </c>
      <c r="AV269" s="14" t="s">
        <v>91</v>
      </c>
      <c r="AW269" s="14" t="s">
        <v>4</v>
      </c>
      <c r="AX269" s="14" t="s">
        <v>89</v>
      </c>
      <c r="AY269" s="257" t="s">
        <v>157</v>
      </c>
    </row>
    <row r="270" spans="2:65" s="1" customFormat="1" ht="16.5" customHeight="1">
      <c r="B270" s="35"/>
      <c r="C270" s="211" t="s">
        <v>421</v>
      </c>
      <c r="D270" s="211" t="s">
        <v>158</v>
      </c>
      <c r="E270" s="212" t="s">
        <v>661</v>
      </c>
      <c r="F270" s="213" t="s">
        <v>662</v>
      </c>
      <c r="G270" s="214" t="s">
        <v>336</v>
      </c>
      <c r="H270" s="215">
        <v>45.687</v>
      </c>
      <c r="I270" s="216"/>
      <c r="J270" s="217">
        <f>ROUND(I270*H270,2)</f>
        <v>0</v>
      </c>
      <c r="K270" s="213" t="s">
        <v>170</v>
      </c>
      <c r="L270" s="37"/>
      <c r="M270" s="218" t="s">
        <v>1</v>
      </c>
      <c r="N270" s="219" t="s">
        <v>47</v>
      </c>
      <c r="O270" s="67"/>
      <c r="P270" s="220">
        <f>O270*H270</f>
        <v>0</v>
      </c>
      <c r="Q270" s="220">
        <v>0</v>
      </c>
      <c r="R270" s="220">
        <f>Q270*H270</f>
        <v>0</v>
      </c>
      <c r="S270" s="220">
        <v>0</v>
      </c>
      <c r="T270" s="221">
        <f>S270*H270</f>
        <v>0</v>
      </c>
      <c r="AR270" s="222" t="s">
        <v>161</v>
      </c>
      <c r="AT270" s="222" t="s">
        <v>158</v>
      </c>
      <c r="AU270" s="222" t="s">
        <v>91</v>
      </c>
      <c r="AY270" s="17" t="s">
        <v>157</v>
      </c>
      <c r="BE270" s="115">
        <f>IF(N270="základní",J270,0)</f>
        <v>0</v>
      </c>
      <c r="BF270" s="115">
        <f>IF(N270="snížená",J270,0)</f>
        <v>0</v>
      </c>
      <c r="BG270" s="115">
        <f>IF(N270="zákl. přenesená",J270,0)</f>
        <v>0</v>
      </c>
      <c r="BH270" s="115">
        <f>IF(N270="sníž. přenesená",J270,0)</f>
        <v>0</v>
      </c>
      <c r="BI270" s="115">
        <f>IF(N270="nulová",J270,0)</f>
        <v>0</v>
      </c>
      <c r="BJ270" s="17" t="s">
        <v>89</v>
      </c>
      <c r="BK270" s="115">
        <f>ROUND(I270*H270,2)</f>
        <v>0</v>
      </c>
      <c r="BL270" s="17" t="s">
        <v>161</v>
      </c>
      <c r="BM270" s="222" t="s">
        <v>883</v>
      </c>
    </row>
    <row r="271" spans="2:65" s="1" customFormat="1" ht="16.5" customHeight="1">
      <c r="B271" s="35"/>
      <c r="C271" s="211" t="s">
        <v>425</v>
      </c>
      <c r="D271" s="211" t="s">
        <v>158</v>
      </c>
      <c r="E271" s="212" t="s">
        <v>665</v>
      </c>
      <c r="F271" s="213" t="s">
        <v>666</v>
      </c>
      <c r="G271" s="214" t="s">
        <v>336</v>
      </c>
      <c r="H271" s="215">
        <v>45.687</v>
      </c>
      <c r="I271" s="216"/>
      <c r="J271" s="217">
        <f>ROUND(I271*H271,2)</f>
        <v>0</v>
      </c>
      <c r="K271" s="213" t="s">
        <v>170</v>
      </c>
      <c r="L271" s="37"/>
      <c r="M271" s="218" t="s">
        <v>1</v>
      </c>
      <c r="N271" s="219" t="s">
        <v>47</v>
      </c>
      <c r="O271" s="67"/>
      <c r="P271" s="220">
        <f>O271*H271</f>
        <v>0</v>
      </c>
      <c r="Q271" s="220">
        <v>0</v>
      </c>
      <c r="R271" s="220">
        <f>Q271*H271</f>
        <v>0</v>
      </c>
      <c r="S271" s="220">
        <v>0</v>
      </c>
      <c r="T271" s="221">
        <f>S271*H271</f>
        <v>0</v>
      </c>
      <c r="AR271" s="222" t="s">
        <v>161</v>
      </c>
      <c r="AT271" s="222" t="s">
        <v>158</v>
      </c>
      <c r="AU271" s="222" t="s">
        <v>91</v>
      </c>
      <c r="AY271" s="17" t="s">
        <v>157</v>
      </c>
      <c r="BE271" s="115">
        <f>IF(N271="základní",J271,0)</f>
        <v>0</v>
      </c>
      <c r="BF271" s="115">
        <f>IF(N271="snížená",J271,0)</f>
        <v>0</v>
      </c>
      <c r="BG271" s="115">
        <f>IF(N271="zákl. přenesená",J271,0)</f>
        <v>0</v>
      </c>
      <c r="BH271" s="115">
        <f>IF(N271="sníž. přenesená",J271,0)</f>
        <v>0</v>
      </c>
      <c r="BI271" s="115">
        <f>IF(N271="nulová",J271,0)</f>
        <v>0</v>
      </c>
      <c r="BJ271" s="17" t="s">
        <v>89</v>
      </c>
      <c r="BK271" s="115">
        <f>ROUND(I271*H271,2)</f>
        <v>0</v>
      </c>
      <c r="BL271" s="17" t="s">
        <v>161</v>
      </c>
      <c r="BM271" s="222" t="s">
        <v>884</v>
      </c>
    </row>
    <row r="272" spans="2:63" s="11" customFormat="1" ht="22.9" customHeight="1">
      <c r="B272" s="197"/>
      <c r="C272" s="198"/>
      <c r="D272" s="199" t="s">
        <v>81</v>
      </c>
      <c r="E272" s="245" t="s">
        <v>668</v>
      </c>
      <c r="F272" s="245" t="s">
        <v>669</v>
      </c>
      <c r="G272" s="198"/>
      <c r="H272" s="198"/>
      <c r="I272" s="201"/>
      <c r="J272" s="246">
        <f>BK272</f>
        <v>0</v>
      </c>
      <c r="K272" s="198"/>
      <c r="L272" s="203"/>
      <c r="M272" s="204"/>
      <c r="N272" s="205"/>
      <c r="O272" s="205"/>
      <c r="P272" s="206">
        <f>P273</f>
        <v>0</v>
      </c>
      <c r="Q272" s="205"/>
      <c r="R272" s="206">
        <f>R273</f>
        <v>0</v>
      </c>
      <c r="S272" s="205"/>
      <c r="T272" s="207">
        <f>T273</f>
        <v>0</v>
      </c>
      <c r="AR272" s="208" t="s">
        <v>89</v>
      </c>
      <c r="AT272" s="209" t="s">
        <v>81</v>
      </c>
      <c r="AU272" s="209" t="s">
        <v>89</v>
      </c>
      <c r="AY272" s="208" t="s">
        <v>157</v>
      </c>
      <c r="BK272" s="210">
        <f>BK273</f>
        <v>0</v>
      </c>
    </row>
    <row r="273" spans="2:65" s="1" customFormat="1" ht="16.5" customHeight="1">
      <c r="B273" s="35"/>
      <c r="C273" s="211" t="s">
        <v>429</v>
      </c>
      <c r="D273" s="211" t="s">
        <v>158</v>
      </c>
      <c r="E273" s="212" t="s">
        <v>671</v>
      </c>
      <c r="F273" s="213" t="s">
        <v>672</v>
      </c>
      <c r="G273" s="214" t="s">
        <v>336</v>
      </c>
      <c r="H273" s="215">
        <v>89.358</v>
      </c>
      <c r="I273" s="216"/>
      <c r="J273" s="217">
        <f>ROUND(I273*H273,2)</f>
        <v>0</v>
      </c>
      <c r="K273" s="213" t="s">
        <v>170</v>
      </c>
      <c r="L273" s="37"/>
      <c r="M273" s="279" t="s">
        <v>1</v>
      </c>
      <c r="N273" s="280" t="s">
        <v>47</v>
      </c>
      <c r="O273" s="281"/>
      <c r="P273" s="282">
        <f>O273*H273</f>
        <v>0</v>
      </c>
      <c r="Q273" s="282">
        <v>0</v>
      </c>
      <c r="R273" s="282">
        <f>Q273*H273</f>
        <v>0</v>
      </c>
      <c r="S273" s="282">
        <v>0</v>
      </c>
      <c r="T273" s="283">
        <f>S273*H273</f>
        <v>0</v>
      </c>
      <c r="AR273" s="222" t="s">
        <v>161</v>
      </c>
      <c r="AT273" s="222" t="s">
        <v>158</v>
      </c>
      <c r="AU273" s="222" t="s">
        <v>91</v>
      </c>
      <c r="AY273" s="17" t="s">
        <v>157</v>
      </c>
      <c r="BE273" s="115">
        <f>IF(N273="základní",J273,0)</f>
        <v>0</v>
      </c>
      <c r="BF273" s="115">
        <f>IF(N273="snížená",J273,0)</f>
        <v>0</v>
      </c>
      <c r="BG273" s="115">
        <f>IF(N273="zákl. přenesená",J273,0)</f>
        <v>0</v>
      </c>
      <c r="BH273" s="115">
        <f>IF(N273="sníž. přenesená",J273,0)</f>
        <v>0</v>
      </c>
      <c r="BI273" s="115">
        <f>IF(N273="nulová",J273,0)</f>
        <v>0</v>
      </c>
      <c r="BJ273" s="17" t="s">
        <v>89</v>
      </c>
      <c r="BK273" s="115">
        <f>ROUND(I273*H273,2)</f>
        <v>0</v>
      </c>
      <c r="BL273" s="17" t="s">
        <v>161</v>
      </c>
      <c r="BM273" s="222" t="s">
        <v>885</v>
      </c>
    </row>
    <row r="274" spans="2:12" s="1" customFormat="1" ht="6.95" customHeight="1">
      <c r="B274" s="50"/>
      <c r="C274" s="51"/>
      <c r="D274" s="51"/>
      <c r="E274" s="51"/>
      <c r="F274" s="51"/>
      <c r="G274" s="51"/>
      <c r="H274" s="51"/>
      <c r="I274" s="159"/>
      <c r="J274" s="51"/>
      <c r="K274" s="51"/>
      <c r="L274" s="37"/>
    </row>
  </sheetData>
  <sheetProtection algorithmName="SHA-512" hashValue="yGPVl0SF9xKte9p55o/TtIMoyBg0liXggl6YGYZ7pc40XdAzUKdlQO2VQJnEbwNSo9aeUQf3Qj1zV0PGqyls4w==" saltValue="GFdRcGwNZqrXU60ApfqN7Q==" spinCount="100000" sheet="1" objects="1" scenarios="1" formatColumns="0" formatRows="0" autoFilter="0"/>
  <autoFilter ref="C138:K273"/>
  <mergeCells count="17">
    <mergeCell ref="E29:H29"/>
    <mergeCell ref="L2:V2"/>
    <mergeCell ref="E7:H7"/>
    <mergeCell ref="E9:H9"/>
    <mergeCell ref="E11:H11"/>
    <mergeCell ref="E20:H20"/>
    <mergeCell ref="E131:H131"/>
    <mergeCell ref="E85:H85"/>
    <mergeCell ref="E87:H87"/>
    <mergeCell ref="E89:H89"/>
    <mergeCell ref="D112:F112"/>
    <mergeCell ref="D113:F113"/>
    <mergeCell ref="D114:F114"/>
    <mergeCell ref="D115:F115"/>
    <mergeCell ref="D116:F116"/>
    <mergeCell ref="E127:H127"/>
    <mergeCell ref="E129:H129"/>
  </mergeCells>
  <printOptions/>
  <pageMargins left="0.39375" right="0.39375" top="0.39375" bottom="0.39375" header="0" footer="0"/>
  <pageSetup blackAndWhite="1" fitToHeight="100" horizontalDpi="600" verticalDpi="600" orientation="portrait" paperSize="9" scale="6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M203"/>
  <sheetViews>
    <sheetView showGridLines="0" view="pageBreakPreview" zoomScale="60" workbookViewId="0" topLeftCell="A172">
      <selection activeCell="G32" sqref="G3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1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7" t="s">
        <v>102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20"/>
      <c r="AT3" s="17" t="s">
        <v>91</v>
      </c>
    </row>
    <row r="4" spans="2:46" ht="24.95" customHeight="1">
      <c r="B4" s="20"/>
      <c r="D4" s="123" t="s">
        <v>110</v>
      </c>
      <c r="L4" s="20"/>
      <c r="M4" s="1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5" t="s">
        <v>15</v>
      </c>
      <c r="L6" s="20"/>
    </row>
    <row r="7" spans="2:12" ht="16.5" customHeight="1">
      <c r="B7" s="20"/>
      <c r="E7" s="342" t="str">
        <f>'Rekapitulace zakázky'!K6</f>
        <v>ZŠ Jana Wericha - rekonstrukce kanalizace - II.</v>
      </c>
      <c r="F7" s="343"/>
      <c r="G7" s="343"/>
      <c r="H7" s="343"/>
      <c r="L7" s="20"/>
    </row>
    <row r="8" spans="2:12" s="1" customFormat="1" ht="12" customHeight="1">
      <c r="B8" s="37"/>
      <c r="D8" s="125" t="s">
        <v>111</v>
      </c>
      <c r="I8" s="126"/>
      <c r="L8" s="37"/>
    </row>
    <row r="9" spans="2:12" s="1" customFormat="1" ht="36.95" customHeight="1">
      <c r="B9" s="37"/>
      <c r="E9" s="345" t="s">
        <v>886</v>
      </c>
      <c r="F9" s="344"/>
      <c r="G9" s="344"/>
      <c r="H9" s="344"/>
      <c r="I9" s="126"/>
      <c r="L9" s="37"/>
    </row>
    <row r="10" spans="2:12" s="1" customFormat="1" ht="12">
      <c r="B10" s="37"/>
      <c r="I10" s="126"/>
      <c r="L10" s="37"/>
    </row>
    <row r="11" spans="2:12" s="1" customFormat="1" ht="12" customHeight="1">
      <c r="B11" s="37"/>
      <c r="D11" s="125" t="s">
        <v>17</v>
      </c>
      <c r="F11" s="106" t="s">
        <v>1</v>
      </c>
      <c r="I11" s="127" t="s">
        <v>18</v>
      </c>
      <c r="J11" s="106" t="s">
        <v>1</v>
      </c>
      <c r="L11" s="37"/>
    </row>
    <row r="12" spans="2:12" s="1" customFormat="1" ht="12" customHeight="1">
      <c r="B12" s="37"/>
      <c r="D12" s="125" t="s">
        <v>19</v>
      </c>
      <c r="F12" s="106" t="s">
        <v>20</v>
      </c>
      <c r="I12" s="127" t="s">
        <v>21</v>
      </c>
      <c r="J12" s="128" t="str">
        <f>'Rekapitulace zakázky'!AN8</f>
        <v>3. 4. 2019</v>
      </c>
      <c r="L12" s="37"/>
    </row>
    <row r="13" spans="2:12" s="1" customFormat="1" ht="10.9" customHeight="1">
      <c r="B13" s="37"/>
      <c r="I13" s="126"/>
      <c r="L13" s="37"/>
    </row>
    <row r="14" spans="2:12" s="1" customFormat="1" ht="12" customHeight="1">
      <c r="B14" s="37"/>
      <c r="D14" s="125" t="s">
        <v>23</v>
      </c>
      <c r="I14" s="127" t="s">
        <v>24</v>
      </c>
      <c r="J14" s="106" t="s">
        <v>25</v>
      </c>
      <c r="L14" s="37"/>
    </row>
    <row r="15" spans="2:12" s="1" customFormat="1" ht="18" customHeight="1">
      <c r="B15" s="37"/>
      <c r="E15" s="106" t="s">
        <v>26</v>
      </c>
      <c r="I15" s="127" t="s">
        <v>27</v>
      </c>
      <c r="J15" s="106" t="s">
        <v>28</v>
      </c>
      <c r="L15" s="37"/>
    </row>
    <row r="16" spans="2:12" s="1" customFormat="1" ht="6.95" customHeight="1">
      <c r="B16" s="37"/>
      <c r="I16" s="126"/>
      <c r="L16" s="37"/>
    </row>
    <row r="17" spans="2:12" s="1" customFormat="1" ht="12" customHeight="1">
      <c r="B17" s="37"/>
      <c r="D17" s="125" t="s">
        <v>29</v>
      </c>
      <c r="I17" s="127" t="s">
        <v>24</v>
      </c>
      <c r="J17" s="30" t="str">
        <f>'Rekapitulace zakázky'!AN13</f>
        <v>Vyplň údaj</v>
      </c>
      <c r="L17" s="37"/>
    </row>
    <row r="18" spans="2:12" s="1" customFormat="1" ht="18" customHeight="1">
      <c r="B18" s="37"/>
      <c r="E18" s="346" t="str">
        <f>'Rekapitulace zakázky'!E14</f>
        <v>Vyplň údaj</v>
      </c>
      <c r="F18" s="347"/>
      <c r="G18" s="347"/>
      <c r="H18" s="347"/>
      <c r="I18" s="127" t="s">
        <v>27</v>
      </c>
      <c r="J18" s="30" t="str">
        <f>'Rekapitulace zakázky'!AN14</f>
        <v>Vyplň údaj</v>
      </c>
      <c r="L18" s="37"/>
    </row>
    <row r="19" spans="2:12" s="1" customFormat="1" ht="6.95" customHeight="1">
      <c r="B19" s="37"/>
      <c r="I19" s="126"/>
      <c r="L19" s="37"/>
    </row>
    <row r="20" spans="2:12" s="1" customFormat="1" ht="12" customHeight="1">
      <c r="B20" s="37"/>
      <c r="D20" s="125" t="s">
        <v>31</v>
      </c>
      <c r="I20" s="127" t="s">
        <v>24</v>
      </c>
      <c r="J20" s="106" t="s">
        <v>32</v>
      </c>
      <c r="L20" s="37"/>
    </row>
    <row r="21" spans="2:12" s="1" customFormat="1" ht="18" customHeight="1">
      <c r="B21" s="37"/>
      <c r="E21" s="106" t="s">
        <v>33</v>
      </c>
      <c r="I21" s="127" t="s">
        <v>27</v>
      </c>
      <c r="J21" s="106" t="s">
        <v>34</v>
      </c>
      <c r="L21" s="37"/>
    </row>
    <row r="22" spans="2:12" s="1" customFormat="1" ht="6.95" customHeight="1">
      <c r="B22" s="37"/>
      <c r="I22" s="126"/>
      <c r="L22" s="37"/>
    </row>
    <row r="23" spans="2:12" s="1" customFormat="1" ht="12" customHeight="1">
      <c r="B23" s="37"/>
      <c r="D23" s="125" t="s">
        <v>36</v>
      </c>
      <c r="I23" s="127" t="s">
        <v>24</v>
      </c>
      <c r="J23" s="106" t="s">
        <v>1</v>
      </c>
      <c r="L23" s="37"/>
    </row>
    <row r="24" spans="2:12" s="1" customFormat="1" ht="18" customHeight="1">
      <c r="B24" s="37"/>
      <c r="E24" s="106" t="s">
        <v>887</v>
      </c>
      <c r="I24" s="127" t="s">
        <v>27</v>
      </c>
      <c r="J24" s="106" t="s">
        <v>1</v>
      </c>
      <c r="L24" s="37"/>
    </row>
    <row r="25" spans="2:12" s="1" customFormat="1" ht="6.95" customHeight="1">
      <c r="B25" s="37"/>
      <c r="I25" s="126"/>
      <c r="L25" s="37"/>
    </row>
    <row r="26" spans="2:12" s="1" customFormat="1" ht="12" customHeight="1">
      <c r="B26" s="37"/>
      <c r="D26" s="125" t="s">
        <v>38</v>
      </c>
      <c r="I26" s="126"/>
      <c r="L26" s="37"/>
    </row>
    <row r="27" spans="2:12" s="7" customFormat="1" ht="27.75" customHeight="1">
      <c r="B27" s="129"/>
      <c r="E27" s="341" t="s">
        <v>39</v>
      </c>
      <c r="F27" s="341"/>
      <c r="G27" s="341"/>
      <c r="H27" s="341"/>
      <c r="I27" s="130"/>
      <c r="L27" s="129"/>
    </row>
    <row r="28" spans="2:12" s="1" customFormat="1" ht="6.95" customHeight="1">
      <c r="B28" s="37"/>
      <c r="I28" s="126"/>
      <c r="L28" s="37"/>
    </row>
    <row r="29" spans="2:12" s="1" customFormat="1" ht="6.95" customHeight="1">
      <c r="B29" s="37"/>
      <c r="D29" s="63"/>
      <c r="E29" s="63"/>
      <c r="F29" s="63"/>
      <c r="G29" s="63"/>
      <c r="H29" s="63"/>
      <c r="I29" s="131"/>
      <c r="J29" s="63"/>
      <c r="K29" s="63"/>
      <c r="L29" s="37"/>
    </row>
    <row r="30" spans="2:12" s="1" customFormat="1" ht="14.45" customHeight="1">
      <c r="B30" s="37"/>
      <c r="D30" s="106" t="s">
        <v>115</v>
      </c>
      <c r="I30" s="126"/>
      <c r="J30" s="132">
        <f>J96</f>
        <v>0</v>
      </c>
      <c r="L30" s="37"/>
    </row>
    <row r="31" spans="2:12" s="1" customFormat="1" ht="14.45" customHeight="1">
      <c r="B31" s="37"/>
      <c r="D31" s="133" t="s">
        <v>106</v>
      </c>
      <c r="I31" s="126"/>
      <c r="J31" s="132">
        <f>J104</f>
        <v>0</v>
      </c>
      <c r="L31" s="37"/>
    </row>
    <row r="32" spans="2:12" s="1" customFormat="1" ht="25.35" customHeight="1">
      <c r="B32" s="37"/>
      <c r="D32" s="134" t="s">
        <v>42</v>
      </c>
      <c r="I32" s="126"/>
      <c r="J32" s="135">
        <f>ROUND(J30+J31,2)</f>
        <v>0</v>
      </c>
      <c r="L32" s="37"/>
    </row>
    <row r="33" spans="2:12" s="1" customFormat="1" ht="6.95" customHeight="1">
      <c r="B33" s="37"/>
      <c r="D33" s="63"/>
      <c r="E33" s="63"/>
      <c r="F33" s="63"/>
      <c r="G33" s="63"/>
      <c r="H33" s="63"/>
      <c r="I33" s="131"/>
      <c r="J33" s="63"/>
      <c r="K33" s="63"/>
      <c r="L33" s="37"/>
    </row>
    <row r="34" spans="2:12" s="1" customFormat="1" ht="14.45" customHeight="1">
      <c r="B34" s="37"/>
      <c r="F34" s="136" t="s">
        <v>44</v>
      </c>
      <c r="I34" s="137" t="s">
        <v>43</v>
      </c>
      <c r="J34" s="136" t="s">
        <v>45</v>
      </c>
      <c r="L34" s="37"/>
    </row>
    <row r="35" spans="2:12" s="1" customFormat="1" ht="14.45" customHeight="1">
      <c r="B35" s="37"/>
      <c r="D35" s="138" t="s">
        <v>46</v>
      </c>
      <c r="E35" s="125" t="s">
        <v>47</v>
      </c>
      <c r="F35" s="139">
        <f>ROUND((SUM(BE104:BE110)+SUM(BE130:BE202)),2)</f>
        <v>0</v>
      </c>
      <c r="I35" s="140">
        <v>0.21</v>
      </c>
      <c r="J35" s="139">
        <f>ROUND(((SUM(BE104:BE110)+SUM(BE130:BE202))*I35),2)</f>
        <v>0</v>
      </c>
      <c r="L35" s="37"/>
    </row>
    <row r="36" spans="2:12" s="1" customFormat="1" ht="14.45" customHeight="1">
      <c r="B36" s="37"/>
      <c r="E36" s="125" t="s">
        <v>48</v>
      </c>
      <c r="F36" s="139">
        <f>ROUND((SUM(BF104:BF110)+SUM(BF130:BF202)),2)</f>
        <v>0</v>
      </c>
      <c r="I36" s="140">
        <v>0.15</v>
      </c>
      <c r="J36" s="139">
        <f>ROUND(((SUM(BF104:BF110)+SUM(BF130:BF202))*I36),2)</f>
        <v>0</v>
      </c>
      <c r="L36" s="37"/>
    </row>
    <row r="37" spans="2:12" s="1" customFormat="1" ht="14.45" customHeight="1" hidden="1">
      <c r="B37" s="37"/>
      <c r="E37" s="125" t="s">
        <v>49</v>
      </c>
      <c r="F37" s="139">
        <f>ROUND((SUM(BG104:BG110)+SUM(BG130:BG202)),2)</f>
        <v>0</v>
      </c>
      <c r="I37" s="140">
        <v>0.21</v>
      </c>
      <c r="J37" s="139">
        <f>0</f>
        <v>0</v>
      </c>
      <c r="L37" s="37"/>
    </row>
    <row r="38" spans="2:12" s="1" customFormat="1" ht="14.45" customHeight="1" hidden="1">
      <c r="B38" s="37"/>
      <c r="E38" s="125" t="s">
        <v>50</v>
      </c>
      <c r="F38" s="139">
        <f>ROUND((SUM(BH104:BH110)+SUM(BH130:BH202)),2)</f>
        <v>0</v>
      </c>
      <c r="I38" s="140">
        <v>0.15</v>
      </c>
      <c r="J38" s="139">
        <f>0</f>
        <v>0</v>
      </c>
      <c r="L38" s="37"/>
    </row>
    <row r="39" spans="2:12" s="1" customFormat="1" ht="14.45" customHeight="1" hidden="1">
      <c r="B39" s="37"/>
      <c r="E39" s="125" t="s">
        <v>51</v>
      </c>
      <c r="F39" s="139">
        <f>ROUND((SUM(BI104:BI110)+SUM(BI130:BI202)),2)</f>
        <v>0</v>
      </c>
      <c r="I39" s="140">
        <v>0</v>
      </c>
      <c r="J39" s="139">
        <f>0</f>
        <v>0</v>
      </c>
      <c r="L39" s="37"/>
    </row>
    <row r="40" spans="2:12" s="1" customFormat="1" ht="6.95" customHeight="1">
      <c r="B40" s="37"/>
      <c r="I40" s="126"/>
      <c r="L40" s="37"/>
    </row>
    <row r="41" spans="2:12" s="1" customFormat="1" ht="25.35" customHeight="1">
      <c r="B41" s="37"/>
      <c r="C41" s="141"/>
      <c r="D41" s="142" t="s">
        <v>52</v>
      </c>
      <c r="E41" s="143"/>
      <c r="F41" s="143"/>
      <c r="G41" s="144" t="s">
        <v>53</v>
      </c>
      <c r="H41" s="145" t="s">
        <v>54</v>
      </c>
      <c r="I41" s="146"/>
      <c r="J41" s="147">
        <f>SUM(J32:J39)</f>
        <v>0</v>
      </c>
      <c r="K41" s="148"/>
      <c r="L41" s="37"/>
    </row>
    <row r="42" spans="2:12" s="1" customFormat="1" ht="14.45" customHeight="1">
      <c r="B42" s="37"/>
      <c r="I42" s="126"/>
      <c r="L42" s="37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49" t="s">
        <v>55</v>
      </c>
      <c r="E50" s="150"/>
      <c r="F50" s="150"/>
      <c r="G50" s="149" t="s">
        <v>56</v>
      </c>
      <c r="H50" s="150"/>
      <c r="I50" s="151"/>
      <c r="J50" s="150"/>
      <c r="K50" s="150"/>
      <c r="L50" s="37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7"/>
      <c r="D61" s="152" t="s">
        <v>57</v>
      </c>
      <c r="E61" s="153"/>
      <c r="F61" s="154" t="s">
        <v>58</v>
      </c>
      <c r="G61" s="152" t="s">
        <v>57</v>
      </c>
      <c r="H61" s="153"/>
      <c r="I61" s="155"/>
      <c r="J61" s="156" t="s">
        <v>58</v>
      </c>
      <c r="K61" s="153"/>
      <c r="L61" s="37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7"/>
      <c r="D65" s="149" t="s">
        <v>59</v>
      </c>
      <c r="E65" s="150"/>
      <c r="F65" s="150"/>
      <c r="G65" s="149" t="s">
        <v>60</v>
      </c>
      <c r="H65" s="150"/>
      <c r="I65" s="151"/>
      <c r="J65" s="150"/>
      <c r="K65" s="150"/>
      <c r="L65" s="37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7"/>
      <c r="D76" s="152" t="s">
        <v>57</v>
      </c>
      <c r="E76" s="153"/>
      <c r="F76" s="154" t="s">
        <v>58</v>
      </c>
      <c r="G76" s="152" t="s">
        <v>57</v>
      </c>
      <c r="H76" s="153"/>
      <c r="I76" s="155"/>
      <c r="J76" s="156" t="s">
        <v>58</v>
      </c>
      <c r="K76" s="153"/>
      <c r="L76" s="37"/>
    </row>
    <row r="77" spans="2:12" s="1" customFormat="1" ht="14.45" customHeight="1"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37"/>
    </row>
    <row r="81" spans="2:12" s="1" customFormat="1" ht="6.95" customHeight="1"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37"/>
    </row>
    <row r="82" spans="2:12" s="1" customFormat="1" ht="24.95" customHeight="1">
      <c r="B82" s="35"/>
      <c r="C82" s="23" t="s">
        <v>116</v>
      </c>
      <c r="D82" s="36"/>
      <c r="E82" s="36"/>
      <c r="F82" s="36"/>
      <c r="G82" s="36"/>
      <c r="H82" s="36"/>
      <c r="I82" s="126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26"/>
      <c r="J83" s="36"/>
      <c r="K83" s="36"/>
      <c r="L83" s="37"/>
    </row>
    <row r="84" spans="2:12" s="1" customFormat="1" ht="12" customHeight="1">
      <c r="B84" s="35"/>
      <c r="C84" s="29" t="s">
        <v>15</v>
      </c>
      <c r="D84" s="36"/>
      <c r="E84" s="36"/>
      <c r="F84" s="36"/>
      <c r="G84" s="36"/>
      <c r="H84" s="36"/>
      <c r="I84" s="126"/>
      <c r="J84" s="36"/>
      <c r="K84" s="36"/>
      <c r="L84" s="37"/>
    </row>
    <row r="85" spans="2:12" s="1" customFormat="1" ht="16.5" customHeight="1">
      <c r="B85" s="35"/>
      <c r="C85" s="36"/>
      <c r="D85" s="36"/>
      <c r="E85" s="337" t="str">
        <f>E7</f>
        <v>ZŠ Jana Wericha - rekonstrukce kanalizace - II.</v>
      </c>
      <c r="F85" s="338"/>
      <c r="G85" s="338"/>
      <c r="H85" s="338"/>
      <c r="I85" s="126"/>
      <c r="J85" s="36"/>
      <c r="K85" s="36"/>
      <c r="L85" s="37"/>
    </row>
    <row r="86" spans="2:12" s="1" customFormat="1" ht="12" customHeight="1">
      <c r="B86" s="35"/>
      <c r="C86" s="29" t="s">
        <v>111</v>
      </c>
      <c r="D86" s="36"/>
      <c r="E86" s="36"/>
      <c r="F86" s="36"/>
      <c r="G86" s="36"/>
      <c r="H86" s="36"/>
      <c r="I86" s="126"/>
      <c r="J86" s="36"/>
      <c r="K86" s="36"/>
      <c r="L86" s="37"/>
    </row>
    <row r="87" spans="2:12" s="1" customFormat="1" ht="16.5" customHeight="1">
      <c r="B87" s="35"/>
      <c r="C87" s="36"/>
      <c r="D87" s="36"/>
      <c r="E87" s="294" t="str">
        <f>E9</f>
        <v>0419-01.2 - Elektroinstalace</v>
      </c>
      <c r="F87" s="336"/>
      <c r="G87" s="336"/>
      <c r="H87" s="336"/>
      <c r="I87" s="126"/>
      <c r="J87" s="36"/>
      <c r="K87" s="36"/>
      <c r="L87" s="37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26"/>
      <c r="J88" s="36"/>
      <c r="K88" s="36"/>
      <c r="L88" s="37"/>
    </row>
    <row r="89" spans="2:12" s="1" customFormat="1" ht="12" customHeight="1">
      <c r="B89" s="35"/>
      <c r="C89" s="29" t="s">
        <v>19</v>
      </c>
      <c r="D89" s="36"/>
      <c r="E89" s="36"/>
      <c r="F89" s="27" t="str">
        <f>F12</f>
        <v>Praha 6 - Řepy</v>
      </c>
      <c r="G89" s="36"/>
      <c r="H89" s="36"/>
      <c r="I89" s="127" t="s">
        <v>21</v>
      </c>
      <c r="J89" s="62" t="str">
        <f>IF(J12="","",J12)</f>
        <v>3. 4. 2019</v>
      </c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26"/>
      <c r="J90" s="36"/>
      <c r="K90" s="36"/>
      <c r="L90" s="37"/>
    </row>
    <row r="91" spans="2:12" s="1" customFormat="1" ht="15.2" customHeight="1">
      <c r="B91" s="35"/>
      <c r="C91" s="29" t="s">
        <v>23</v>
      </c>
      <c r="D91" s="36"/>
      <c r="E91" s="36"/>
      <c r="F91" s="27" t="str">
        <f>E15</f>
        <v>Městská část Praha 17, Žalanského 291/12b, Praha 6</v>
      </c>
      <c r="G91" s="36"/>
      <c r="H91" s="36"/>
      <c r="I91" s="127" t="s">
        <v>31</v>
      </c>
      <c r="J91" s="32" t="str">
        <f>E21</f>
        <v>AQUECON a.s.</v>
      </c>
      <c r="K91" s="36"/>
      <c r="L91" s="37"/>
    </row>
    <row r="92" spans="2:12" s="1" customFormat="1" ht="15.2" customHeight="1"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127" t="s">
        <v>36</v>
      </c>
      <c r="J92" s="32" t="str">
        <f>E24</f>
        <v>Milan Šíla</v>
      </c>
      <c r="K92" s="36"/>
      <c r="L92" s="37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26"/>
      <c r="J93" s="36"/>
      <c r="K93" s="36"/>
      <c r="L93" s="37"/>
    </row>
    <row r="94" spans="2:12" s="1" customFormat="1" ht="29.25" customHeight="1">
      <c r="B94" s="35"/>
      <c r="C94" s="163" t="s">
        <v>117</v>
      </c>
      <c r="D94" s="117"/>
      <c r="E94" s="117"/>
      <c r="F94" s="117"/>
      <c r="G94" s="117"/>
      <c r="H94" s="117"/>
      <c r="I94" s="164"/>
      <c r="J94" s="165" t="s">
        <v>118</v>
      </c>
      <c r="K94" s="117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26"/>
      <c r="J95" s="36"/>
      <c r="K95" s="36"/>
      <c r="L95" s="37"/>
    </row>
    <row r="96" spans="2:47" s="1" customFormat="1" ht="22.9" customHeight="1">
      <c r="B96" s="35"/>
      <c r="C96" s="166" t="s">
        <v>119</v>
      </c>
      <c r="D96" s="36"/>
      <c r="E96" s="36"/>
      <c r="F96" s="36"/>
      <c r="G96" s="36"/>
      <c r="H96" s="36"/>
      <c r="I96" s="126"/>
      <c r="J96" s="80">
        <f>J130</f>
        <v>0</v>
      </c>
      <c r="K96" s="36"/>
      <c r="L96" s="37"/>
      <c r="AU96" s="17" t="s">
        <v>120</v>
      </c>
    </row>
    <row r="97" spans="2:12" s="8" customFormat="1" ht="24.95" customHeight="1">
      <c r="B97" s="167"/>
      <c r="C97" s="168"/>
      <c r="D97" s="169" t="s">
        <v>888</v>
      </c>
      <c r="E97" s="170"/>
      <c r="F97" s="170"/>
      <c r="G97" s="170"/>
      <c r="H97" s="170"/>
      <c r="I97" s="171"/>
      <c r="J97" s="172">
        <f>J131</f>
        <v>0</v>
      </c>
      <c r="K97" s="168"/>
      <c r="L97" s="173"/>
    </row>
    <row r="98" spans="2:12" s="9" customFormat="1" ht="19.9" customHeight="1">
      <c r="B98" s="174"/>
      <c r="C98" s="100"/>
      <c r="D98" s="175" t="s">
        <v>889</v>
      </c>
      <c r="E98" s="176"/>
      <c r="F98" s="176"/>
      <c r="G98" s="176"/>
      <c r="H98" s="176"/>
      <c r="I98" s="177"/>
      <c r="J98" s="178">
        <f>J135</f>
        <v>0</v>
      </c>
      <c r="K98" s="100"/>
      <c r="L98" s="179"/>
    </row>
    <row r="99" spans="2:12" s="9" customFormat="1" ht="19.9" customHeight="1">
      <c r="B99" s="174"/>
      <c r="C99" s="100"/>
      <c r="D99" s="175" t="s">
        <v>890</v>
      </c>
      <c r="E99" s="176"/>
      <c r="F99" s="176"/>
      <c r="G99" s="176"/>
      <c r="H99" s="176"/>
      <c r="I99" s="177"/>
      <c r="J99" s="178">
        <f>J151</f>
        <v>0</v>
      </c>
      <c r="K99" s="100"/>
      <c r="L99" s="179"/>
    </row>
    <row r="100" spans="2:12" s="9" customFormat="1" ht="19.9" customHeight="1">
      <c r="B100" s="174"/>
      <c r="C100" s="100"/>
      <c r="D100" s="175" t="s">
        <v>891</v>
      </c>
      <c r="E100" s="176"/>
      <c r="F100" s="176"/>
      <c r="G100" s="176"/>
      <c r="H100" s="176"/>
      <c r="I100" s="177"/>
      <c r="J100" s="178">
        <f>J179</f>
        <v>0</v>
      </c>
      <c r="K100" s="100"/>
      <c r="L100" s="179"/>
    </row>
    <row r="101" spans="2:12" s="9" customFormat="1" ht="19.9" customHeight="1">
      <c r="B101" s="174"/>
      <c r="C101" s="100"/>
      <c r="D101" s="175" t="s">
        <v>892</v>
      </c>
      <c r="E101" s="176"/>
      <c r="F101" s="176"/>
      <c r="G101" s="176"/>
      <c r="H101" s="176"/>
      <c r="I101" s="177"/>
      <c r="J101" s="178">
        <f>J191</f>
        <v>0</v>
      </c>
      <c r="K101" s="100"/>
      <c r="L101" s="179"/>
    </row>
    <row r="102" spans="2:12" s="1" customFormat="1" ht="21.75" customHeight="1">
      <c r="B102" s="35"/>
      <c r="C102" s="36"/>
      <c r="D102" s="36"/>
      <c r="E102" s="36"/>
      <c r="F102" s="36"/>
      <c r="G102" s="36"/>
      <c r="H102" s="36"/>
      <c r="I102" s="126"/>
      <c r="J102" s="36"/>
      <c r="K102" s="36"/>
      <c r="L102" s="37"/>
    </row>
    <row r="103" spans="2:12" s="1" customFormat="1" ht="6.95" customHeight="1">
      <c r="B103" s="35"/>
      <c r="C103" s="36"/>
      <c r="D103" s="36"/>
      <c r="E103" s="36"/>
      <c r="F103" s="36"/>
      <c r="G103" s="36"/>
      <c r="H103" s="36"/>
      <c r="I103" s="126"/>
      <c r="J103" s="36"/>
      <c r="K103" s="36"/>
      <c r="L103" s="37"/>
    </row>
    <row r="104" spans="2:14" s="1" customFormat="1" ht="29.25" customHeight="1">
      <c r="B104" s="35"/>
      <c r="C104" s="166" t="s">
        <v>136</v>
      </c>
      <c r="D104" s="36"/>
      <c r="E104" s="36"/>
      <c r="F104" s="36"/>
      <c r="G104" s="36"/>
      <c r="H104" s="36"/>
      <c r="I104" s="126"/>
      <c r="J104" s="180">
        <f>ROUND(J105+J106+J107+J108+J109,2)</f>
        <v>0</v>
      </c>
      <c r="K104" s="36"/>
      <c r="L104" s="37"/>
      <c r="N104" s="181" t="s">
        <v>46</v>
      </c>
    </row>
    <row r="105" spans="2:65" s="1" customFormat="1" ht="18" customHeight="1">
      <c r="B105" s="35"/>
      <c r="C105" s="36"/>
      <c r="D105" s="339" t="s">
        <v>137</v>
      </c>
      <c r="E105" s="340"/>
      <c r="F105" s="340"/>
      <c r="G105" s="36"/>
      <c r="H105" s="36"/>
      <c r="I105" s="126"/>
      <c r="J105" s="112">
        <v>0</v>
      </c>
      <c r="K105" s="36"/>
      <c r="L105" s="182"/>
      <c r="M105" s="126"/>
      <c r="N105" s="183" t="s">
        <v>47</v>
      </c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84" t="s">
        <v>138</v>
      </c>
      <c r="AZ105" s="126"/>
      <c r="BA105" s="126"/>
      <c r="BB105" s="126"/>
      <c r="BC105" s="126"/>
      <c r="BD105" s="126"/>
      <c r="BE105" s="185">
        <f aca="true" t="shared" si="0" ref="BE105:BE109">IF(N105="základní",J105,0)</f>
        <v>0</v>
      </c>
      <c r="BF105" s="185">
        <f aca="true" t="shared" si="1" ref="BF105:BF109">IF(N105="snížená",J105,0)</f>
        <v>0</v>
      </c>
      <c r="BG105" s="185">
        <f aca="true" t="shared" si="2" ref="BG105:BG109">IF(N105="zákl. přenesená",J105,0)</f>
        <v>0</v>
      </c>
      <c r="BH105" s="185">
        <f aca="true" t="shared" si="3" ref="BH105:BH109">IF(N105="sníž. přenesená",J105,0)</f>
        <v>0</v>
      </c>
      <c r="BI105" s="185">
        <f aca="true" t="shared" si="4" ref="BI105:BI109">IF(N105="nulová",J105,0)</f>
        <v>0</v>
      </c>
      <c r="BJ105" s="184" t="s">
        <v>89</v>
      </c>
      <c r="BK105" s="126"/>
      <c r="BL105" s="126"/>
      <c r="BM105" s="126"/>
    </row>
    <row r="106" spans="2:65" s="1" customFormat="1" ht="18" customHeight="1">
      <c r="B106" s="35"/>
      <c r="C106" s="36"/>
      <c r="D106" s="339" t="s">
        <v>139</v>
      </c>
      <c r="E106" s="340"/>
      <c r="F106" s="340"/>
      <c r="G106" s="36"/>
      <c r="H106" s="36"/>
      <c r="I106" s="126"/>
      <c r="J106" s="112">
        <v>0</v>
      </c>
      <c r="K106" s="36"/>
      <c r="L106" s="182"/>
      <c r="M106" s="126"/>
      <c r="N106" s="183" t="s">
        <v>47</v>
      </c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84" t="s">
        <v>138</v>
      </c>
      <c r="AZ106" s="126"/>
      <c r="BA106" s="126"/>
      <c r="BB106" s="126"/>
      <c r="BC106" s="126"/>
      <c r="BD106" s="126"/>
      <c r="BE106" s="185">
        <f t="shared" si="0"/>
        <v>0</v>
      </c>
      <c r="BF106" s="185">
        <f t="shared" si="1"/>
        <v>0</v>
      </c>
      <c r="BG106" s="185">
        <f t="shared" si="2"/>
        <v>0</v>
      </c>
      <c r="BH106" s="185">
        <f t="shared" si="3"/>
        <v>0</v>
      </c>
      <c r="BI106" s="185">
        <f t="shared" si="4"/>
        <v>0</v>
      </c>
      <c r="BJ106" s="184" t="s">
        <v>89</v>
      </c>
      <c r="BK106" s="126"/>
      <c r="BL106" s="126"/>
      <c r="BM106" s="126"/>
    </row>
    <row r="107" spans="2:65" s="1" customFormat="1" ht="18" customHeight="1">
      <c r="B107" s="35"/>
      <c r="C107" s="36"/>
      <c r="D107" s="339" t="s">
        <v>140</v>
      </c>
      <c r="E107" s="340"/>
      <c r="F107" s="340"/>
      <c r="G107" s="36"/>
      <c r="H107" s="36"/>
      <c r="I107" s="126"/>
      <c r="J107" s="112">
        <v>0</v>
      </c>
      <c r="K107" s="36"/>
      <c r="L107" s="182"/>
      <c r="M107" s="126"/>
      <c r="N107" s="183" t="s">
        <v>47</v>
      </c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84" t="s">
        <v>138</v>
      </c>
      <c r="AZ107" s="126"/>
      <c r="BA107" s="126"/>
      <c r="BB107" s="126"/>
      <c r="BC107" s="126"/>
      <c r="BD107" s="126"/>
      <c r="BE107" s="185">
        <f t="shared" si="0"/>
        <v>0</v>
      </c>
      <c r="BF107" s="185">
        <f t="shared" si="1"/>
        <v>0</v>
      </c>
      <c r="BG107" s="185">
        <f t="shared" si="2"/>
        <v>0</v>
      </c>
      <c r="BH107" s="185">
        <f t="shared" si="3"/>
        <v>0</v>
      </c>
      <c r="BI107" s="185">
        <f t="shared" si="4"/>
        <v>0</v>
      </c>
      <c r="BJ107" s="184" t="s">
        <v>89</v>
      </c>
      <c r="BK107" s="126"/>
      <c r="BL107" s="126"/>
      <c r="BM107" s="126"/>
    </row>
    <row r="108" spans="2:65" s="1" customFormat="1" ht="18" customHeight="1">
      <c r="B108" s="35"/>
      <c r="C108" s="36"/>
      <c r="D108" s="339" t="s">
        <v>141</v>
      </c>
      <c r="E108" s="340"/>
      <c r="F108" s="340"/>
      <c r="G108" s="36"/>
      <c r="H108" s="36"/>
      <c r="I108" s="126"/>
      <c r="J108" s="112">
        <v>0</v>
      </c>
      <c r="K108" s="36"/>
      <c r="L108" s="182"/>
      <c r="M108" s="126"/>
      <c r="N108" s="183" t="s">
        <v>47</v>
      </c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84" t="s">
        <v>138</v>
      </c>
      <c r="AZ108" s="126"/>
      <c r="BA108" s="126"/>
      <c r="BB108" s="126"/>
      <c r="BC108" s="126"/>
      <c r="BD108" s="126"/>
      <c r="BE108" s="185">
        <f t="shared" si="0"/>
        <v>0</v>
      </c>
      <c r="BF108" s="185">
        <f t="shared" si="1"/>
        <v>0</v>
      </c>
      <c r="BG108" s="185">
        <f t="shared" si="2"/>
        <v>0</v>
      </c>
      <c r="BH108" s="185">
        <f t="shared" si="3"/>
        <v>0</v>
      </c>
      <c r="BI108" s="185">
        <f t="shared" si="4"/>
        <v>0</v>
      </c>
      <c r="BJ108" s="184" t="s">
        <v>89</v>
      </c>
      <c r="BK108" s="126"/>
      <c r="BL108" s="126"/>
      <c r="BM108" s="126"/>
    </row>
    <row r="109" spans="2:65" s="1" customFormat="1" ht="18" customHeight="1">
      <c r="B109" s="35"/>
      <c r="C109" s="36"/>
      <c r="D109" s="339" t="s">
        <v>106</v>
      </c>
      <c r="E109" s="340"/>
      <c r="F109" s="340"/>
      <c r="G109" s="36"/>
      <c r="H109" s="36"/>
      <c r="I109" s="126"/>
      <c r="J109" s="112">
        <v>0</v>
      </c>
      <c r="K109" s="36"/>
      <c r="L109" s="182"/>
      <c r="M109" s="126"/>
      <c r="N109" s="183" t="s">
        <v>47</v>
      </c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84" t="s">
        <v>138</v>
      </c>
      <c r="AZ109" s="126"/>
      <c r="BA109" s="126"/>
      <c r="BB109" s="126"/>
      <c r="BC109" s="126"/>
      <c r="BD109" s="126"/>
      <c r="BE109" s="185">
        <f t="shared" si="0"/>
        <v>0</v>
      </c>
      <c r="BF109" s="185">
        <f t="shared" si="1"/>
        <v>0</v>
      </c>
      <c r="BG109" s="185">
        <f t="shared" si="2"/>
        <v>0</v>
      </c>
      <c r="BH109" s="185">
        <f t="shared" si="3"/>
        <v>0</v>
      </c>
      <c r="BI109" s="185">
        <f t="shared" si="4"/>
        <v>0</v>
      </c>
      <c r="BJ109" s="184" t="s">
        <v>89</v>
      </c>
      <c r="BK109" s="126"/>
      <c r="BL109" s="126"/>
      <c r="BM109" s="126"/>
    </row>
    <row r="110" spans="2:12" s="1" customFormat="1" ht="12">
      <c r="B110" s="35"/>
      <c r="C110" s="36"/>
      <c r="D110" s="36"/>
      <c r="E110" s="36"/>
      <c r="F110" s="36"/>
      <c r="G110" s="36"/>
      <c r="H110" s="36"/>
      <c r="I110" s="126"/>
      <c r="J110" s="36"/>
      <c r="K110" s="36"/>
      <c r="L110" s="37"/>
    </row>
    <row r="111" spans="2:12" s="1" customFormat="1" ht="29.25" customHeight="1">
      <c r="B111" s="35"/>
      <c r="C111" s="116" t="s">
        <v>109</v>
      </c>
      <c r="D111" s="117"/>
      <c r="E111" s="117"/>
      <c r="F111" s="117"/>
      <c r="G111" s="117"/>
      <c r="H111" s="117"/>
      <c r="I111" s="164"/>
      <c r="J111" s="118">
        <f>ROUND(J96+J104,2)</f>
        <v>0</v>
      </c>
      <c r="K111" s="117"/>
      <c r="L111" s="37"/>
    </row>
    <row r="112" spans="2:12" s="1" customFormat="1" ht="6.95" customHeight="1">
      <c r="B112" s="50"/>
      <c r="C112" s="51"/>
      <c r="D112" s="51"/>
      <c r="E112" s="51"/>
      <c r="F112" s="51"/>
      <c r="G112" s="51"/>
      <c r="H112" s="51"/>
      <c r="I112" s="159"/>
      <c r="J112" s="51"/>
      <c r="K112" s="51"/>
      <c r="L112" s="37"/>
    </row>
    <row r="116" spans="2:12" s="1" customFormat="1" ht="6.95" customHeight="1">
      <c r="B116" s="52"/>
      <c r="C116" s="53"/>
      <c r="D116" s="53"/>
      <c r="E116" s="53"/>
      <c r="F116" s="53"/>
      <c r="G116" s="53"/>
      <c r="H116" s="53"/>
      <c r="I116" s="162"/>
      <c r="J116" s="53"/>
      <c r="K116" s="53"/>
      <c r="L116" s="37"/>
    </row>
    <row r="117" spans="2:12" s="1" customFormat="1" ht="24.95" customHeight="1">
      <c r="B117" s="35"/>
      <c r="C117" s="23" t="s">
        <v>142</v>
      </c>
      <c r="D117" s="36"/>
      <c r="E117" s="36"/>
      <c r="F117" s="36"/>
      <c r="G117" s="36"/>
      <c r="H117" s="36"/>
      <c r="I117" s="126"/>
      <c r="J117" s="36"/>
      <c r="K117" s="36"/>
      <c r="L117" s="37"/>
    </row>
    <row r="118" spans="2:12" s="1" customFormat="1" ht="6.95" customHeight="1">
      <c r="B118" s="35"/>
      <c r="C118" s="36"/>
      <c r="D118" s="36"/>
      <c r="E118" s="36"/>
      <c r="F118" s="36"/>
      <c r="G118" s="36"/>
      <c r="H118" s="36"/>
      <c r="I118" s="126"/>
      <c r="J118" s="36"/>
      <c r="K118" s="36"/>
      <c r="L118" s="37"/>
    </row>
    <row r="119" spans="2:12" s="1" customFormat="1" ht="12" customHeight="1">
      <c r="B119" s="35"/>
      <c r="C119" s="29" t="s">
        <v>15</v>
      </c>
      <c r="D119" s="36"/>
      <c r="E119" s="36"/>
      <c r="F119" s="36"/>
      <c r="G119" s="36"/>
      <c r="H119" s="36"/>
      <c r="I119" s="126"/>
      <c r="J119" s="36"/>
      <c r="K119" s="36"/>
      <c r="L119" s="37"/>
    </row>
    <row r="120" spans="2:12" s="1" customFormat="1" ht="16.5" customHeight="1">
      <c r="B120" s="35"/>
      <c r="C120" s="36"/>
      <c r="D120" s="36"/>
      <c r="E120" s="337" t="str">
        <f>E7</f>
        <v>ZŠ Jana Wericha - rekonstrukce kanalizace - II.</v>
      </c>
      <c r="F120" s="338"/>
      <c r="G120" s="338"/>
      <c r="H120" s="338"/>
      <c r="I120" s="126"/>
      <c r="J120" s="36"/>
      <c r="K120" s="36"/>
      <c r="L120" s="37"/>
    </row>
    <row r="121" spans="2:12" s="1" customFormat="1" ht="12" customHeight="1">
      <c r="B121" s="35"/>
      <c r="C121" s="29" t="s">
        <v>111</v>
      </c>
      <c r="D121" s="36"/>
      <c r="E121" s="36"/>
      <c r="F121" s="36"/>
      <c r="G121" s="36"/>
      <c r="H121" s="36"/>
      <c r="I121" s="126"/>
      <c r="J121" s="36"/>
      <c r="K121" s="36"/>
      <c r="L121" s="37"/>
    </row>
    <row r="122" spans="2:12" s="1" customFormat="1" ht="16.5" customHeight="1">
      <c r="B122" s="35"/>
      <c r="C122" s="36"/>
      <c r="D122" s="36"/>
      <c r="E122" s="294" t="str">
        <f>E9</f>
        <v>0419-01.2 - Elektroinstalace</v>
      </c>
      <c r="F122" s="336"/>
      <c r="G122" s="336"/>
      <c r="H122" s="336"/>
      <c r="I122" s="126"/>
      <c r="J122" s="36"/>
      <c r="K122" s="36"/>
      <c r="L122" s="37"/>
    </row>
    <row r="123" spans="2:12" s="1" customFormat="1" ht="6.95" customHeight="1">
      <c r="B123" s="35"/>
      <c r="C123" s="36"/>
      <c r="D123" s="36"/>
      <c r="E123" s="36"/>
      <c r="F123" s="36"/>
      <c r="G123" s="36"/>
      <c r="H123" s="36"/>
      <c r="I123" s="126"/>
      <c r="J123" s="36"/>
      <c r="K123" s="36"/>
      <c r="L123" s="37"/>
    </row>
    <row r="124" spans="2:12" s="1" customFormat="1" ht="12" customHeight="1">
      <c r="B124" s="35"/>
      <c r="C124" s="29" t="s">
        <v>19</v>
      </c>
      <c r="D124" s="36"/>
      <c r="E124" s="36"/>
      <c r="F124" s="27" t="str">
        <f>F12</f>
        <v>Praha 6 - Řepy</v>
      </c>
      <c r="G124" s="36"/>
      <c r="H124" s="36"/>
      <c r="I124" s="127" t="s">
        <v>21</v>
      </c>
      <c r="J124" s="62" t="str">
        <f>IF(J12="","",J12)</f>
        <v>3. 4. 2019</v>
      </c>
      <c r="K124" s="36"/>
      <c r="L124" s="37"/>
    </row>
    <row r="125" spans="2:12" s="1" customFormat="1" ht="6.95" customHeight="1">
      <c r="B125" s="35"/>
      <c r="C125" s="36"/>
      <c r="D125" s="36"/>
      <c r="E125" s="36"/>
      <c r="F125" s="36"/>
      <c r="G125" s="36"/>
      <c r="H125" s="36"/>
      <c r="I125" s="126"/>
      <c r="J125" s="36"/>
      <c r="K125" s="36"/>
      <c r="L125" s="37"/>
    </row>
    <row r="126" spans="2:12" s="1" customFormat="1" ht="15.2" customHeight="1">
      <c r="B126" s="35"/>
      <c r="C126" s="29" t="s">
        <v>23</v>
      </c>
      <c r="D126" s="36"/>
      <c r="E126" s="36"/>
      <c r="F126" s="27" t="str">
        <f>E15</f>
        <v>Městská část Praha 17, Žalanského 291/12b, Praha 6</v>
      </c>
      <c r="G126" s="36"/>
      <c r="H126" s="36"/>
      <c r="I126" s="127" t="s">
        <v>31</v>
      </c>
      <c r="J126" s="32" t="str">
        <f>E21</f>
        <v>AQUECON a.s.</v>
      </c>
      <c r="K126" s="36"/>
      <c r="L126" s="37"/>
    </row>
    <row r="127" spans="2:12" s="1" customFormat="1" ht="15.2" customHeight="1">
      <c r="B127" s="35"/>
      <c r="C127" s="29" t="s">
        <v>29</v>
      </c>
      <c r="D127" s="36"/>
      <c r="E127" s="36"/>
      <c r="F127" s="27" t="str">
        <f>IF(E18="","",E18)</f>
        <v>Vyplň údaj</v>
      </c>
      <c r="G127" s="36"/>
      <c r="H127" s="36"/>
      <c r="I127" s="127" t="s">
        <v>36</v>
      </c>
      <c r="J127" s="32" t="str">
        <f>E24</f>
        <v>Milan Šíla</v>
      </c>
      <c r="K127" s="36"/>
      <c r="L127" s="37"/>
    </row>
    <row r="128" spans="2:12" s="1" customFormat="1" ht="10.35" customHeight="1">
      <c r="B128" s="35"/>
      <c r="C128" s="36"/>
      <c r="D128" s="36"/>
      <c r="E128" s="36"/>
      <c r="F128" s="36"/>
      <c r="G128" s="36"/>
      <c r="H128" s="36"/>
      <c r="I128" s="126"/>
      <c r="J128" s="36"/>
      <c r="K128" s="36"/>
      <c r="L128" s="37"/>
    </row>
    <row r="129" spans="2:20" s="10" customFormat="1" ht="29.25" customHeight="1">
      <c r="B129" s="186"/>
      <c r="C129" s="187" t="s">
        <v>143</v>
      </c>
      <c r="D129" s="188" t="s">
        <v>67</v>
      </c>
      <c r="E129" s="188" t="s">
        <v>63</v>
      </c>
      <c r="F129" s="188" t="s">
        <v>64</v>
      </c>
      <c r="G129" s="188" t="s">
        <v>144</v>
      </c>
      <c r="H129" s="188" t="s">
        <v>145</v>
      </c>
      <c r="I129" s="189" t="s">
        <v>146</v>
      </c>
      <c r="J129" s="190" t="s">
        <v>118</v>
      </c>
      <c r="K129" s="191" t="s">
        <v>147</v>
      </c>
      <c r="L129" s="192"/>
      <c r="M129" s="71" t="s">
        <v>1</v>
      </c>
      <c r="N129" s="72" t="s">
        <v>46</v>
      </c>
      <c r="O129" s="72" t="s">
        <v>148</v>
      </c>
      <c r="P129" s="72" t="s">
        <v>149</v>
      </c>
      <c r="Q129" s="72" t="s">
        <v>150</v>
      </c>
      <c r="R129" s="72" t="s">
        <v>151</v>
      </c>
      <c r="S129" s="72" t="s">
        <v>152</v>
      </c>
      <c r="T129" s="73" t="s">
        <v>153</v>
      </c>
    </row>
    <row r="130" spans="2:63" s="1" customFormat="1" ht="22.9" customHeight="1">
      <c r="B130" s="35"/>
      <c r="C130" s="78" t="s">
        <v>154</v>
      </c>
      <c r="D130" s="36"/>
      <c r="E130" s="36"/>
      <c r="F130" s="36"/>
      <c r="G130" s="36"/>
      <c r="H130" s="36"/>
      <c r="I130" s="126"/>
      <c r="J130" s="193">
        <f>BK130</f>
        <v>0</v>
      </c>
      <c r="K130" s="36"/>
      <c r="L130" s="37"/>
      <c r="M130" s="74"/>
      <c r="N130" s="75"/>
      <c r="O130" s="75"/>
      <c r="P130" s="194">
        <f>P131</f>
        <v>0</v>
      </c>
      <c r="Q130" s="75"/>
      <c r="R130" s="194">
        <f>R131</f>
        <v>0</v>
      </c>
      <c r="S130" s="75"/>
      <c r="T130" s="195">
        <f>T131</f>
        <v>0</v>
      </c>
      <c r="AT130" s="17" t="s">
        <v>81</v>
      </c>
      <c r="AU130" s="17" t="s">
        <v>120</v>
      </c>
      <c r="BK130" s="196">
        <f>BK131</f>
        <v>0</v>
      </c>
    </row>
    <row r="131" spans="2:63" s="11" customFormat="1" ht="25.9" customHeight="1">
      <c r="B131" s="197"/>
      <c r="C131" s="198"/>
      <c r="D131" s="199" t="s">
        <v>81</v>
      </c>
      <c r="E131" s="200" t="s">
        <v>893</v>
      </c>
      <c r="F131" s="200" t="s">
        <v>894</v>
      </c>
      <c r="G131" s="198"/>
      <c r="H131" s="198"/>
      <c r="I131" s="201"/>
      <c r="J131" s="202">
        <f>BK131</f>
        <v>0</v>
      </c>
      <c r="K131" s="198"/>
      <c r="L131" s="203"/>
      <c r="M131" s="204"/>
      <c r="N131" s="205"/>
      <c r="O131" s="205"/>
      <c r="P131" s="206">
        <f>P132+SUM(P133:P135)+P151+P179+P191</f>
        <v>0</v>
      </c>
      <c r="Q131" s="205"/>
      <c r="R131" s="206">
        <f>R132+SUM(R133:R135)+R151+R179+R191</f>
        <v>0</v>
      </c>
      <c r="S131" s="205"/>
      <c r="T131" s="207">
        <f>T132+SUM(T133:T135)+T151+T179+T191</f>
        <v>0</v>
      </c>
      <c r="AR131" s="208" t="s">
        <v>89</v>
      </c>
      <c r="AT131" s="209" t="s">
        <v>81</v>
      </c>
      <c r="AU131" s="209" t="s">
        <v>82</v>
      </c>
      <c r="AY131" s="208" t="s">
        <v>157</v>
      </c>
      <c r="BK131" s="210">
        <f>BK132+SUM(BK133:BK135)+BK151+BK179+BK191</f>
        <v>0</v>
      </c>
    </row>
    <row r="132" spans="2:65" s="1" customFormat="1" ht="16.5" customHeight="1">
      <c r="B132" s="35"/>
      <c r="C132" s="211" t="s">
        <v>89</v>
      </c>
      <c r="D132" s="211" t="s">
        <v>158</v>
      </c>
      <c r="E132" s="212" t="s">
        <v>159</v>
      </c>
      <c r="F132" s="213" t="s">
        <v>160</v>
      </c>
      <c r="G132" s="214" t="s">
        <v>1</v>
      </c>
      <c r="H132" s="215">
        <v>0</v>
      </c>
      <c r="I132" s="284"/>
      <c r="J132" s="217">
        <f>ROUND(I132*H132,2)</f>
        <v>0</v>
      </c>
      <c r="K132" s="213" t="s">
        <v>1</v>
      </c>
      <c r="L132" s="37"/>
      <c r="M132" s="218" t="s">
        <v>1</v>
      </c>
      <c r="N132" s="219" t="s">
        <v>47</v>
      </c>
      <c r="O132" s="67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AR132" s="222" t="s">
        <v>161</v>
      </c>
      <c r="AT132" s="222" t="s">
        <v>158</v>
      </c>
      <c r="AU132" s="222" t="s">
        <v>89</v>
      </c>
      <c r="AY132" s="17" t="s">
        <v>157</v>
      </c>
      <c r="BE132" s="115">
        <f>IF(N132="základní",J132,0)</f>
        <v>0</v>
      </c>
      <c r="BF132" s="115">
        <f>IF(N132="snížená",J132,0)</f>
        <v>0</v>
      </c>
      <c r="BG132" s="115">
        <f>IF(N132="zákl. přenesená",J132,0)</f>
        <v>0</v>
      </c>
      <c r="BH132" s="115">
        <f>IF(N132="sníž. přenesená",J132,0)</f>
        <v>0</v>
      </c>
      <c r="BI132" s="115">
        <f>IF(N132="nulová",J132,0)</f>
        <v>0</v>
      </c>
      <c r="BJ132" s="17" t="s">
        <v>89</v>
      </c>
      <c r="BK132" s="115">
        <f>ROUND(I132*H132,2)</f>
        <v>0</v>
      </c>
      <c r="BL132" s="17" t="s">
        <v>161</v>
      </c>
      <c r="BM132" s="222" t="s">
        <v>895</v>
      </c>
    </row>
    <row r="133" spans="2:51" s="12" customFormat="1" ht="12">
      <c r="B133" s="223"/>
      <c r="C133" s="224"/>
      <c r="D133" s="225" t="s">
        <v>163</v>
      </c>
      <c r="E133" s="226" t="s">
        <v>1</v>
      </c>
      <c r="F133" s="227" t="s">
        <v>164</v>
      </c>
      <c r="G133" s="224"/>
      <c r="H133" s="226" t="s">
        <v>1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163</v>
      </c>
      <c r="AU133" s="233" t="s">
        <v>89</v>
      </c>
      <c r="AV133" s="12" t="s">
        <v>89</v>
      </c>
      <c r="AW133" s="12" t="s">
        <v>35</v>
      </c>
      <c r="AX133" s="12" t="s">
        <v>82</v>
      </c>
      <c r="AY133" s="233" t="s">
        <v>157</v>
      </c>
    </row>
    <row r="134" spans="2:51" s="13" customFormat="1" ht="12">
      <c r="B134" s="234"/>
      <c r="C134" s="235"/>
      <c r="D134" s="225" t="s">
        <v>163</v>
      </c>
      <c r="E134" s="236" t="s">
        <v>1</v>
      </c>
      <c r="F134" s="237" t="s">
        <v>165</v>
      </c>
      <c r="G134" s="235"/>
      <c r="H134" s="238">
        <v>0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163</v>
      </c>
      <c r="AU134" s="244" t="s">
        <v>89</v>
      </c>
      <c r="AV134" s="13" t="s">
        <v>161</v>
      </c>
      <c r="AW134" s="13" t="s">
        <v>35</v>
      </c>
      <c r="AX134" s="13" t="s">
        <v>89</v>
      </c>
      <c r="AY134" s="244" t="s">
        <v>157</v>
      </c>
    </row>
    <row r="135" spans="2:63" s="11" customFormat="1" ht="22.9" customHeight="1">
      <c r="B135" s="197"/>
      <c r="C135" s="198"/>
      <c r="D135" s="199" t="s">
        <v>81</v>
      </c>
      <c r="E135" s="245" t="s">
        <v>896</v>
      </c>
      <c r="F135" s="245" t="s">
        <v>897</v>
      </c>
      <c r="G135" s="198"/>
      <c r="H135" s="198"/>
      <c r="I135" s="201"/>
      <c r="J135" s="246">
        <f>BK135</f>
        <v>0</v>
      </c>
      <c r="K135" s="198"/>
      <c r="L135" s="203"/>
      <c r="M135" s="204"/>
      <c r="N135" s="205"/>
      <c r="O135" s="205"/>
      <c r="P135" s="206">
        <f>SUM(P136:P150)</f>
        <v>0</v>
      </c>
      <c r="Q135" s="205"/>
      <c r="R135" s="206">
        <f>SUM(R136:R150)</f>
        <v>0</v>
      </c>
      <c r="S135" s="205"/>
      <c r="T135" s="207">
        <f>SUM(T136:T150)</f>
        <v>0</v>
      </c>
      <c r="AR135" s="208" t="s">
        <v>89</v>
      </c>
      <c r="AT135" s="209" t="s">
        <v>81</v>
      </c>
      <c r="AU135" s="209" t="s">
        <v>89</v>
      </c>
      <c r="AY135" s="208" t="s">
        <v>157</v>
      </c>
      <c r="BK135" s="210">
        <f>SUM(BK136:BK150)</f>
        <v>0</v>
      </c>
    </row>
    <row r="136" spans="2:65" s="1" customFormat="1" ht="24" customHeight="1">
      <c r="B136" s="35"/>
      <c r="C136" s="258" t="s">
        <v>91</v>
      </c>
      <c r="D136" s="258" t="s">
        <v>354</v>
      </c>
      <c r="E136" s="259" t="s">
        <v>898</v>
      </c>
      <c r="F136" s="260" t="s">
        <v>899</v>
      </c>
      <c r="G136" s="261" t="s">
        <v>900</v>
      </c>
      <c r="H136" s="262">
        <v>1</v>
      </c>
      <c r="I136" s="263"/>
      <c r="J136" s="264">
        <f>ROUND(I136*H136,2)</f>
        <v>0</v>
      </c>
      <c r="K136" s="260" t="s">
        <v>1</v>
      </c>
      <c r="L136" s="265"/>
      <c r="M136" s="266" t="s">
        <v>1</v>
      </c>
      <c r="N136" s="267" t="s">
        <v>47</v>
      </c>
      <c r="O136" s="67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AR136" s="222" t="s">
        <v>198</v>
      </c>
      <c r="AT136" s="222" t="s">
        <v>354</v>
      </c>
      <c r="AU136" s="222" t="s">
        <v>91</v>
      </c>
      <c r="AY136" s="17" t="s">
        <v>157</v>
      </c>
      <c r="BE136" s="115">
        <f>IF(N136="základní",J136,0)</f>
        <v>0</v>
      </c>
      <c r="BF136" s="115">
        <f>IF(N136="snížená",J136,0)</f>
        <v>0</v>
      </c>
      <c r="BG136" s="115">
        <f>IF(N136="zákl. přenesená",J136,0)</f>
        <v>0</v>
      </c>
      <c r="BH136" s="115">
        <f>IF(N136="sníž. přenesená",J136,0)</f>
        <v>0</v>
      </c>
      <c r="BI136" s="115">
        <f>IF(N136="nulová",J136,0)</f>
        <v>0</v>
      </c>
      <c r="BJ136" s="17" t="s">
        <v>89</v>
      </c>
      <c r="BK136" s="115">
        <f>ROUND(I136*H136,2)</f>
        <v>0</v>
      </c>
      <c r="BL136" s="17" t="s">
        <v>161</v>
      </c>
      <c r="BM136" s="222" t="s">
        <v>901</v>
      </c>
    </row>
    <row r="137" spans="2:65" s="1" customFormat="1" ht="36" customHeight="1">
      <c r="B137" s="35"/>
      <c r="C137" s="258" t="s">
        <v>172</v>
      </c>
      <c r="D137" s="258" t="s">
        <v>354</v>
      </c>
      <c r="E137" s="259" t="s">
        <v>902</v>
      </c>
      <c r="F137" s="260" t="s">
        <v>903</v>
      </c>
      <c r="G137" s="261" t="s">
        <v>543</v>
      </c>
      <c r="H137" s="262">
        <v>1</v>
      </c>
      <c r="I137" s="263"/>
      <c r="J137" s="264">
        <f>ROUND(I137*H137,2)</f>
        <v>0</v>
      </c>
      <c r="K137" s="260" t="s">
        <v>1</v>
      </c>
      <c r="L137" s="265"/>
      <c r="M137" s="266" t="s">
        <v>1</v>
      </c>
      <c r="N137" s="267" t="s">
        <v>47</v>
      </c>
      <c r="O137" s="67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AR137" s="222" t="s">
        <v>198</v>
      </c>
      <c r="AT137" s="222" t="s">
        <v>354</v>
      </c>
      <c r="AU137" s="222" t="s">
        <v>91</v>
      </c>
      <c r="AY137" s="17" t="s">
        <v>157</v>
      </c>
      <c r="BE137" s="115">
        <f>IF(N137="základní",J137,0)</f>
        <v>0</v>
      </c>
      <c r="BF137" s="115">
        <f>IF(N137="snížená",J137,0)</f>
        <v>0</v>
      </c>
      <c r="BG137" s="115">
        <f>IF(N137="zákl. přenesená",J137,0)</f>
        <v>0</v>
      </c>
      <c r="BH137" s="115">
        <f>IF(N137="sníž. přenesená",J137,0)</f>
        <v>0</v>
      </c>
      <c r="BI137" s="115">
        <f>IF(N137="nulová",J137,0)</f>
        <v>0</v>
      </c>
      <c r="BJ137" s="17" t="s">
        <v>89</v>
      </c>
      <c r="BK137" s="115">
        <f>ROUND(I137*H137,2)</f>
        <v>0</v>
      </c>
      <c r="BL137" s="17" t="s">
        <v>161</v>
      </c>
      <c r="BM137" s="222" t="s">
        <v>904</v>
      </c>
    </row>
    <row r="138" spans="2:51" s="12" customFormat="1" ht="12">
      <c r="B138" s="223"/>
      <c r="C138" s="224"/>
      <c r="D138" s="225" t="s">
        <v>163</v>
      </c>
      <c r="E138" s="226" t="s">
        <v>1</v>
      </c>
      <c r="F138" s="227" t="s">
        <v>905</v>
      </c>
      <c r="G138" s="224"/>
      <c r="H138" s="226" t="s">
        <v>1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163</v>
      </c>
      <c r="AU138" s="233" t="s">
        <v>91</v>
      </c>
      <c r="AV138" s="12" t="s">
        <v>89</v>
      </c>
      <c r="AW138" s="12" t="s">
        <v>35</v>
      </c>
      <c r="AX138" s="12" t="s">
        <v>82</v>
      </c>
      <c r="AY138" s="233" t="s">
        <v>157</v>
      </c>
    </row>
    <row r="139" spans="2:51" s="14" customFormat="1" ht="12">
      <c r="B139" s="247"/>
      <c r="C139" s="248"/>
      <c r="D139" s="225" t="s">
        <v>163</v>
      </c>
      <c r="E139" s="249" t="s">
        <v>1</v>
      </c>
      <c r="F139" s="250" t="s">
        <v>89</v>
      </c>
      <c r="G139" s="248"/>
      <c r="H139" s="251">
        <v>1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163</v>
      </c>
      <c r="AU139" s="257" t="s">
        <v>91</v>
      </c>
      <c r="AV139" s="14" t="s">
        <v>91</v>
      </c>
      <c r="AW139" s="14" t="s">
        <v>35</v>
      </c>
      <c r="AX139" s="14" t="s">
        <v>89</v>
      </c>
      <c r="AY139" s="257" t="s">
        <v>157</v>
      </c>
    </row>
    <row r="140" spans="2:65" s="1" customFormat="1" ht="24" customHeight="1">
      <c r="B140" s="35"/>
      <c r="C140" s="211" t="s">
        <v>161</v>
      </c>
      <c r="D140" s="211" t="s">
        <v>158</v>
      </c>
      <c r="E140" s="212" t="s">
        <v>906</v>
      </c>
      <c r="F140" s="213" t="s">
        <v>907</v>
      </c>
      <c r="G140" s="214" t="s">
        <v>543</v>
      </c>
      <c r="H140" s="215">
        <v>1</v>
      </c>
      <c r="I140" s="216"/>
      <c r="J140" s="217">
        <f aca="true" t="shared" si="5" ref="J140:J150">ROUND(I140*H140,2)</f>
        <v>0</v>
      </c>
      <c r="K140" s="213" t="s">
        <v>1</v>
      </c>
      <c r="L140" s="37"/>
      <c r="M140" s="218" t="s">
        <v>1</v>
      </c>
      <c r="N140" s="219" t="s">
        <v>47</v>
      </c>
      <c r="O140" s="67"/>
      <c r="P140" s="220">
        <f aca="true" t="shared" si="6" ref="P140:P150">O140*H140</f>
        <v>0</v>
      </c>
      <c r="Q140" s="220">
        <v>0</v>
      </c>
      <c r="R140" s="220">
        <f aca="true" t="shared" si="7" ref="R140:R150">Q140*H140</f>
        <v>0</v>
      </c>
      <c r="S140" s="220">
        <v>0</v>
      </c>
      <c r="T140" s="221">
        <f aca="true" t="shared" si="8" ref="T140:T150">S140*H140</f>
        <v>0</v>
      </c>
      <c r="AR140" s="222" t="s">
        <v>161</v>
      </c>
      <c r="AT140" s="222" t="s">
        <v>158</v>
      </c>
      <c r="AU140" s="222" t="s">
        <v>91</v>
      </c>
      <c r="AY140" s="17" t="s">
        <v>157</v>
      </c>
      <c r="BE140" s="115">
        <f aca="true" t="shared" si="9" ref="BE140:BE150">IF(N140="základní",J140,0)</f>
        <v>0</v>
      </c>
      <c r="BF140" s="115">
        <f aca="true" t="shared" si="10" ref="BF140:BF150">IF(N140="snížená",J140,0)</f>
        <v>0</v>
      </c>
      <c r="BG140" s="115">
        <f aca="true" t="shared" si="11" ref="BG140:BG150">IF(N140="zákl. přenesená",J140,0)</f>
        <v>0</v>
      </c>
      <c r="BH140" s="115">
        <f aca="true" t="shared" si="12" ref="BH140:BH150">IF(N140="sníž. přenesená",J140,0)</f>
        <v>0</v>
      </c>
      <c r="BI140" s="115">
        <f aca="true" t="shared" si="13" ref="BI140:BI150">IF(N140="nulová",J140,0)</f>
        <v>0</v>
      </c>
      <c r="BJ140" s="17" t="s">
        <v>89</v>
      </c>
      <c r="BK140" s="115">
        <f aca="true" t="shared" si="14" ref="BK140:BK150">ROUND(I140*H140,2)</f>
        <v>0</v>
      </c>
      <c r="BL140" s="17" t="s">
        <v>161</v>
      </c>
      <c r="BM140" s="222" t="s">
        <v>188</v>
      </c>
    </row>
    <row r="141" spans="2:65" s="1" customFormat="1" ht="16.5" customHeight="1">
      <c r="B141" s="35"/>
      <c r="C141" s="211" t="s">
        <v>182</v>
      </c>
      <c r="D141" s="211" t="s">
        <v>158</v>
      </c>
      <c r="E141" s="212" t="s">
        <v>908</v>
      </c>
      <c r="F141" s="213" t="s">
        <v>909</v>
      </c>
      <c r="G141" s="214" t="s">
        <v>543</v>
      </c>
      <c r="H141" s="215">
        <v>1</v>
      </c>
      <c r="I141" s="216"/>
      <c r="J141" s="217">
        <f t="shared" si="5"/>
        <v>0</v>
      </c>
      <c r="K141" s="213" t="s">
        <v>1</v>
      </c>
      <c r="L141" s="37"/>
      <c r="M141" s="218" t="s">
        <v>1</v>
      </c>
      <c r="N141" s="219" t="s">
        <v>47</v>
      </c>
      <c r="O141" s="67"/>
      <c r="P141" s="220">
        <f t="shared" si="6"/>
        <v>0</v>
      </c>
      <c r="Q141" s="220">
        <v>0</v>
      </c>
      <c r="R141" s="220">
        <f t="shared" si="7"/>
        <v>0</v>
      </c>
      <c r="S141" s="220">
        <v>0</v>
      </c>
      <c r="T141" s="221">
        <f t="shared" si="8"/>
        <v>0</v>
      </c>
      <c r="AR141" s="222" t="s">
        <v>161</v>
      </c>
      <c r="AT141" s="222" t="s">
        <v>158</v>
      </c>
      <c r="AU141" s="222" t="s">
        <v>91</v>
      </c>
      <c r="AY141" s="17" t="s">
        <v>157</v>
      </c>
      <c r="BE141" s="115">
        <f t="shared" si="9"/>
        <v>0</v>
      </c>
      <c r="BF141" s="115">
        <f t="shared" si="10"/>
        <v>0</v>
      </c>
      <c r="BG141" s="115">
        <f t="shared" si="11"/>
        <v>0</v>
      </c>
      <c r="BH141" s="115">
        <f t="shared" si="12"/>
        <v>0</v>
      </c>
      <c r="BI141" s="115">
        <f t="shared" si="13"/>
        <v>0</v>
      </c>
      <c r="BJ141" s="17" t="s">
        <v>89</v>
      </c>
      <c r="BK141" s="115">
        <f t="shared" si="14"/>
        <v>0</v>
      </c>
      <c r="BL141" s="17" t="s">
        <v>161</v>
      </c>
      <c r="BM141" s="222" t="s">
        <v>198</v>
      </c>
    </row>
    <row r="142" spans="2:65" s="1" customFormat="1" ht="16.5" customHeight="1">
      <c r="B142" s="35"/>
      <c r="C142" s="211" t="s">
        <v>188</v>
      </c>
      <c r="D142" s="211" t="s">
        <v>158</v>
      </c>
      <c r="E142" s="212" t="s">
        <v>910</v>
      </c>
      <c r="F142" s="213" t="s">
        <v>911</v>
      </c>
      <c r="G142" s="214" t="s">
        <v>543</v>
      </c>
      <c r="H142" s="215">
        <v>1</v>
      </c>
      <c r="I142" s="216"/>
      <c r="J142" s="217">
        <f t="shared" si="5"/>
        <v>0</v>
      </c>
      <c r="K142" s="213" t="s">
        <v>1</v>
      </c>
      <c r="L142" s="37"/>
      <c r="M142" s="218" t="s">
        <v>1</v>
      </c>
      <c r="N142" s="219" t="s">
        <v>47</v>
      </c>
      <c r="O142" s="67"/>
      <c r="P142" s="220">
        <f t="shared" si="6"/>
        <v>0</v>
      </c>
      <c r="Q142" s="220">
        <v>0</v>
      </c>
      <c r="R142" s="220">
        <f t="shared" si="7"/>
        <v>0</v>
      </c>
      <c r="S142" s="220">
        <v>0</v>
      </c>
      <c r="T142" s="221">
        <f t="shared" si="8"/>
        <v>0</v>
      </c>
      <c r="AR142" s="222" t="s">
        <v>161</v>
      </c>
      <c r="AT142" s="222" t="s">
        <v>158</v>
      </c>
      <c r="AU142" s="222" t="s">
        <v>91</v>
      </c>
      <c r="AY142" s="17" t="s">
        <v>157</v>
      </c>
      <c r="BE142" s="115">
        <f t="shared" si="9"/>
        <v>0</v>
      </c>
      <c r="BF142" s="115">
        <f t="shared" si="10"/>
        <v>0</v>
      </c>
      <c r="BG142" s="115">
        <f t="shared" si="11"/>
        <v>0</v>
      </c>
      <c r="BH142" s="115">
        <f t="shared" si="12"/>
        <v>0</v>
      </c>
      <c r="BI142" s="115">
        <f t="shared" si="13"/>
        <v>0</v>
      </c>
      <c r="BJ142" s="17" t="s">
        <v>89</v>
      </c>
      <c r="BK142" s="115">
        <f t="shared" si="14"/>
        <v>0</v>
      </c>
      <c r="BL142" s="17" t="s">
        <v>161</v>
      </c>
      <c r="BM142" s="222" t="s">
        <v>207</v>
      </c>
    </row>
    <row r="143" spans="2:65" s="1" customFormat="1" ht="24" customHeight="1">
      <c r="B143" s="35"/>
      <c r="C143" s="258" t="s">
        <v>194</v>
      </c>
      <c r="D143" s="258" t="s">
        <v>354</v>
      </c>
      <c r="E143" s="259" t="s">
        <v>912</v>
      </c>
      <c r="F143" s="260" t="s">
        <v>913</v>
      </c>
      <c r="G143" s="261" t="s">
        <v>900</v>
      </c>
      <c r="H143" s="262">
        <v>1</v>
      </c>
      <c r="I143" s="263"/>
      <c r="J143" s="264">
        <f t="shared" si="5"/>
        <v>0</v>
      </c>
      <c r="K143" s="260" t="s">
        <v>1</v>
      </c>
      <c r="L143" s="265"/>
      <c r="M143" s="266" t="s">
        <v>1</v>
      </c>
      <c r="N143" s="267" t="s">
        <v>47</v>
      </c>
      <c r="O143" s="67"/>
      <c r="P143" s="220">
        <f t="shared" si="6"/>
        <v>0</v>
      </c>
      <c r="Q143" s="220">
        <v>0</v>
      </c>
      <c r="R143" s="220">
        <f t="shared" si="7"/>
        <v>0</v>
      </c>
      <c r="S143" s="220">
        <v>0</v>
      </c>
      <c r="T143" s="221">
        <f t="shared" si="8"/>
        <v>0</v>
      </c>
      <c r="AR143" s="222" t="s">
        <v>198</v>
      </c>
      <c r="AT143" s="222" t="s">
        <v>354</v>
      </c>
      <c r="AU143" s="222" t="s">
        <v>91</v>
      </c>
      <c r="AY143" s="17" t="s">
        <v>157</v>
      </c>
      <c r="BE143" s="115">
        <f t="shared" si="9"/>
        <v>0</v>
      </c>
      <c r="BF143" s="115">
        <f t="shared" si="10"/>
        <v>0</v>
      </c>
      <c r="BG143" s="115">
        <f t="shared" si="11"/>
        <v>0</v>
      </c>
      <c r="BH143" s="115">
        <f t="shared" si="12"/>
        <v>0</v>
      </c>
      <c r="BI143" s="115">
        <f t="shared" si="13"/>
        <v>0</v>
      </c>
      <c r="BJ143" s="17" t="s">
        <v>89</v>
      </c>
      <c r="BK143" s="115">
        <f t="shared" si="14"/>
        <v>0</v>
      </c>
      <c r="BL143" s="17" t="s">
        <v>161</v>
      </c>
      <c r="BM143" s="222" t="s">
        <v>914</v>
      </c>
    </row>
    <row r="144" spans="2:65" s="1" customFormat="1" ht="16.5" customHeight="1">
      <c r="B144" s="35"/>
      <c r="C144" s="258" t="s">
        <v>198</v>
      </c>
      <c r="D144" s="258" t="s">
        <v>354</v>
      </c>
      <c r="E144" s="259" t="s">
        <v>915</v>
      </c>
      <c r="F144" s="260" t="s">
        <v>916</v>
      </c>
      <c r="G144" s="261" t="s">
        <v>900</v>
      </c>
      <c r="H144" s="262">
        <v>1</v>
      </c>
      <c r="I144" s="263"/>
      <c r="J144" s="264">
        <f t="shared" si="5"/>
        <v>0</v>
      </c>
      <c r="K144" s="260" t="s">
        <v>1</v>
      </c>
      <c r="L144" s="265"/>
      <c r="M144" s="266" t="s">
        <v>1</v>
      </c>
      <c r="N144" s="267" t="s">
        <v>47</v>
      </c>
      <c r="O144" s="67"/>
      <c r="P144" s="220">
        <f t="shared" si="6"/>
        <v>0</v>
      </c>
      <c r="Q144" s="220">
        <v>0</v>
      </c>
      <c r="R144" s="220">
        <f t="shared" si="7"/>
        <v>0</v>
      </c>
      <c r="S144" s="220">
        <v>0</v>
      </c>
      <c r="T144" s="221">
        <f t="shared" si="8"/>
        <v>0</v>
      </c>
      <c r="AR144" s="222" t="s">
        <v>198</v>
      </c>
      <c r="AT144" s="222" t="s">
        <v>354</v>
      </c>
      <c r="AU144" s="222" t="s">
        <v>91</v>
      </c>
      <c r="AY144" s="17" t="s">
        <v>157</v>
      </c>
      <c r="BE144" s="115">
        <f t="shared" si="9"/>
        <v>0</v>
      </c>
      <c r="BF144" s="115">
        <f t="shared" si="10"/>
        <v>0</v>
      </c>
      <c r="BG144" s="115">
        <f t="shared" si="11"/>
        <v>0</v>
      </c>
      <c r="BH144" s="115">
        <f t="shared" si="12"/>
        <v>0</v>
      </c>
      <c r="BI144" s="115">
        <f t="shared" si="13"/>
        <v>0</v>
      </c>
      <c r="BJ144" s="17" t="s">
        <v>89</v>
      </c>
      <c r="BK144" s="115">
        <f t="shared" si="14"/>
        <v>0</v>
      </c>
      <c r="BL144" s="17" t="s">
        <v>161</v>
      </c>
      <c r="BM144" s="222" t="s">
        <v>917</v>
      </c>
    </row>
    <row r="145" spans="2:65" s="1" customFormat="1" ht="16.5" customHeight="1">
      <c r="B145" s="35"/>
      <c r="C145" s="258" t="s">
        <v>202</v>
      </c>
      <c r="D145" s="258" t="s">
        <v>354</v>
      </c>
      <c r="E145" s="259" t="s">
        <v>918</v>
      </c>
      <c r="F145" s="260" t="s">
        <v>919</v>
      </c>
      <c r="G145" s="261" t="s">
        <v>900</v>
      </c>
      <c r="H145" s="262">
        <v>1</v>
      </c>
      <c r="I145" s="263"/>
      <c r="J145" s="264">
        <f t="shared" si="5"/>
        <v>0</v>
      </c>
      <c r="K145" s="260" t="s">
        <v>1</v>
      </c>
      <c r="L145" s="265"/>
      <c r="M145" s="266" t="s">
        <v>1</v>
      </c>
      <c r="N145" s="267" t="s">
        <v>47</v>
      </c>
      <c r="O145" s="67"/>
      <c r="P145" s="220">
        <f t="shared" si="6"/>
        <v>0</v>
      </c>
      <c r="Q145" s="220">
        <v>0</v>
      </c>
      <c r="R145" s="220">
        <f t="shared" si="7"/>
        <v>0</v>
      </c>
      <c r="S145" s="220">
        <v>0</v>
      </c>
      <c r="T145" s="221">
        <f t="shared" si="8"/>
        <v>0</v>
      </c>
      <c r="AR145" s="222" t="s">
        <v>198</v>
      </c>
      <c r="AT145" s="222" t="s">
        <v>354</v>
      </c>
      <c r="AU145" s="222" t="s">
        <v>91</v>
      </c>
      <c r="AY145" s="17" t="s">
        <v>157</v>
      </c>
      <c r="BE145" s="115">
        <f t="shared" si="9"/>
        <v>0</v>
      </c>
      <c r="BF145" s="115">
        <f t="shared" si="10"/>
        <v>0</v>
      </c>
      <c r="BG145" s="115">
        <f t="shared" si="11"/>
        <v>0</v>
      </c>
      <c r="BH145" s="115">
        <f t="shared" si="12"/>
        <v>0</v>
      </c>
      <c r="BI145" s="115">
        <f t="shared" si="13"/>
        <v>0</v>
      </c>
      <c r="BJ145" s="17" t="s">
        <v>89</v>
      </c>
      <c r="BK145" s="115">
        <f t="shared" si="14"/>
        <v>0</v>
      </c>
      <c r="BL145" s="17" t="s">
        <v>161</v>
      </c>
      <c r="BM145" s="222" t="s">
        <v>920</v>
      </c>
    </row>
    <row r="146" spans="2:65" s="1" customFormat="1" ht="16.5" customHeight="1">
      <c r="B146" s="35"/>
      <c r="C146" s="258" t="s">
        <v>207</v>
      </c>
      <c r="D146" s="258" t="s">
        <v>354</v>
      </c>
      <c r="E146" s="259" t="s">
        <v>921</v>
      </c>
      <c r="F146" s="260" t="s">
        <v>922</v>
      </c>
      <c r="G146" s="261" t="s">
        <v>900</v>
      </c>
      <c r="H146" s="262">
        <v>4</v>
      </c>
      <c r="I146" s="263"/>
      <c r="J146" s="264">
        <f t="shared" si="5"/>
        <v>0</v>
      </c>
      <c r="K146" s="260" t="s">
        <v>1</v>
      </c>
      <c r="L146" s="265"/>
      <c r="M146" s="266" t="s">
        <v>1</v>
      </c>
      <c r="N146" s="267" t="s">
        <v>47</v>
      </c>
      <c r="O146" s="67"/>
      <c r="P146" s="220">
        <f t="shared" si="6"/>
        <v>0</v>
      </c>
      <c r="Q146" s="220">
        <v>0</v>
      </c>
      <c r="R146" s="220">
        <f t="shared" si="7"/>
        <v>0</v>
      </c>
      <c r="S146" s="220">
        <v>0</v>
      </c>
      <c r="T146" s="221">
        <f t="shared" si="8"/>
        <v>0</v>
      </c>
      <c r="AR146" s="222" t="s">
        <v>198</v>
      </c>
      <c r="AT146" s="222" t="s">
        <v>354</v>
      </c>
      <c r="AU146" s="222" t="s">
        <v>91</v>
      </c>
      <c r="AY146" s="17" t="s">
        <v>157</v>
      </c>
      <c r="BE146" s="115">
        <f t="shared" si="9"/>
        <v>0</v>
      </c>
      <c r="BF146" s="115">
        <f t="shared" si="10"/>
        <v>0</v>
      </c>
      <c r="BG146" s="115">
        <f t="shared" si="11"/>
        <v>0</v>
      </c>
      <c r="BH146" s="115">
        <f t="shared" si="12"/>
        <v>0</v>
      </c>
      <c r="BI146" s="115">
        <f t="shared" si="13"/>
        <v>0</v>
      </c>
      <c r="BJ146" s="17" t="s">
        <v>89</v>
      </c>
      <c r="BK146" s="115">
        <f t="shared" si="14"/>
        <v>0</v>
      </c>
      <c r="BL146" s="17" t="s">
        <v>161</v>
      </c>
      <c r="BM146" s="222" t="s">
        <v>923</v>
      </c>
    </row>
    <row r="147" spans="2:65" s="1" customFormat="1" ht="24" customHeight="1">
      <c r="B147" s="35"/>
      <c r="C147" s="258" t="s">
        <v>211</v>
      </c>
      <c r="D147" s="258" t="s">
        <v>354</v>
      </c>
      <c r="E147" s="259" t="s">
        <v>924</v>
      </c>
      <c r="F147" s="260" t="s">
        <v>925</v>
      </c>
      <c r="G147" s="261" t="s">
        <v>900</v>
      </c>
      <c r="H147" s="262">
        <v>1</v>
      </c>
      <c r="I147" s="263"/>
      <c r="J147" s="264">
        <f t="shared" si="5"/>
        <v>0</v>
      </c>
      <c r="K147" s="260" t="s">
        <v>1</v>
      </c>
      <c r="L147" s="265"/>
      <c r="M147" s="266" t="s">
        <v>1</v>
      </c>
      <c r="N147" s="267" t="s">
        <v>47</v>
      </c>
      <c r="O147" s="67"/>
      <c r="P147" s="220">
        <f t="shared" si="6"/>
        <v>0</v>
      </c>
      <c r="Q147" s="220">
        <v>0</v>
      </c>
      <c r="R147" s="220">
        <f t="shared" si="7"/>
        <v>0</v>
      </c>
      <c r="S147" s="220">
        <v>0</v>
      </c>
      <c r="T147" s="221">
        <f t="shared" si="8"/>
        <v>0</v>
      </c>
      <c r="AR147" s="222" t="s">
        <v>198</v>
      </c>
      <c r="AT147" s="222" t="s">
        <v>354</v>
      </c>
      <c r="AU147" s="222" t="s">
        <v>91</v>
      </c>
      <c r="AY147" s="17" t="s">
        <v>157</v>
      </c>
      <c r="BE147" s="115">
        <f t="shared" si="9"/>
        <v>0</v>
      </c>
      <c r="BF147" s="115">
        <f t="shared" si="10"/>
        <v>0</v>
      </c>
      <c r="BG147" s="115">
        <f t="shared" si="11"/>
        <v>0</v>
      </c>
      <c r="BH147" s="115">
        <f t="shared" si="12"/>
        <v>0</v>
      </c>
      <c r="BI147" s="115">
        <f t="shared" si="13"/>
        <v>0</v>
      </c>
      <c r="BJ147" s="17" t="s">
        <v>89</v>
      </c>
      <c r="BK147" s="115">
        <f t="shared" si="14"/>
        <v>0</v>
      </c>
      <c r="BL147" s="17" t="s">
        <v>161</v>
      </c>
      <c r="BM147" s="222" t="s">
        <v>926</v>
      </c>
    </row>
    <row r="148" spans="2:65" s="1" customFormat="1" ht="16.5" customHeight="1">
      <c r="B148" s="35"/>
      <c r="C148" s="258" t="s">
        <v>217</v>
      </c>
      <c r="D148" s="258" t="s">
        <v>354</v>
      </c>
      <c r="E148" s="259" t="s">
        <v>927</v>
      </c>
      <c r="F148" s="260" t="s">
        <v>928</v>
      </c>
      <c r="G148" s="261" t="s">
        <v>900</v>
      </c>
      <c r="H148" s="262">
        <v>10</v>
      </c>
      <c r="I148" s="263"/>
      <c r="J148" s="264">
        <f t="shared" si="5"/>
        <v>0</v>
      </c>
      <c r="K148" s="260" t="s">
        <v>1</v>
      </c>
      <c r="L148" s="265"/>
      <c r="M148" s="266" t="s">
        <v>1</v>
      </c>
      <c r="N148" s="267" t="s">
        <v>47</v>
      </c>
      <c r="O148" s="67"/>
      <c r="P148" s="220">
        <f t="shared" si="6"/>
        <v>0</v>
      </c>
      <c r="Q148" s="220">
        <v>0</v>
      </c>
      <c r="R148" s="220">
        <f t="shared" si="7"/>
        <v>0</v>
      </c>
      <c r="S148" s="220">
        <v>0</v>
      </c>
      <c r="T148" s="221">
        <f t="shared" si="8"/>
        <v>0</v>
      </c>
      <c r="AR148" s="222" t="s">
        <v>198</v>
      </c>
      <c r="AT148" s="222" t="s">
        <v>354</v>
      </c>
      <c r="AU148" s="222" t="s">
        <v>91</v>
      </c>
      <c r="AY148" s="17" t="s">
        <v>157</v>
      </c>
      <c r="BE148" s="115">
        <f t="shared" si="9"/>
        <v>0</v>
      </c>
      <c r="BF148" s="115">
        <f t="shared" si="10"/>
        <v>0</v>
      </c>
      <c r="BG148" s="115">
        <f t="shared" si="11"/>
        <v>0</v>
      </c>
      <c r="BH148" s="115">
        <f t="shared" si="12"/>
        <v>0</v>
      </c>
      <c r="BI148" s="115">
        <f t="shared" si="13"/>
        <v>0</v>
      </c>
      <c r="BJ148" s="17" t="s">
        <v>89</v>
      </c>
      <c r="BK148" s="115">
        <f t="shared" si="14"/>
        <v>0</v>
      </c>
      <c r="BL148" s="17" t="s">
        <v>161</v>
      </c>
      <c r="BM148" s="222" t="s">
        <v>929</v>
      </c>
    </row>
    <row r="149" spans="2:65" s="1" customFormat="1" ht="16.5" customHeight="1">
      <c r="B149" s="35"/>
      <c r="C149" s="258" t="s">
        <v>223</v>
      </c>
      <c r="D149" s="258" t="s">
        <v>354</v>
      </c>
      <c r="E149" s="259" t="s">
        <v>930</v>
      </c>
      <c r="F149" s="260" t="s">
        <v>931</v>
      </c>
      <c r="G149" s="261" t="s">
        <v>900</v>
      </c>
      <c r="H149" s="262">
        <v>12</v>
      </c>
      <c r="I149" s="263"/>
      <c r="J149" s="264">
        <f t="shared" si="5"/>
        <v>0</v>
      </c>
      <c r="K149" s="260" t="s">
        <v>1</v>
      </c>
      <c r="L149" s="265"/>
      <c r="M149" s="266" t="s">
        <v>1</v>
      </c>
      <c r="N149" s="267" t="s">
        <v>47</v>
      </c>
      <c r="O149" s="67"/>
      <c r="P149" s="220">
        <f t="shared" si="6"/>
        <v>0</v>
      </c>
      <c r="Q149" s="220">
        <v>0</v>
      </c>
      <c r="R149" s="220">
        <f t="shared" si="7"/>
        <v>0</v>
      </c>
      <c r="S149" s="220">
        <v>0</v>
      </c>
      <c r="T149" s="221">
        <f t="shared" si="8"/>
        <v>0</v>
      </c>
      <c r="AR149" s="222" t="s">
        <v>198</v>
      </c>
      <c r="AT149" s="222" t="s">
        <v>354</v>
      </c>
      <c r="AU149" s="222" t="s">
        <v>91</v>
      </c>
      <c r="AY149" s="17" t="s">
        <v>157</v>
      </c>
      <c r="BE149" s="115">
        <f t="shared" si="9"/>
        <v>0</v>
      </c>
      <c r="BF149" s="115">
        <f t="shared" si="10"/>
        <v>0</v>
      </c>
      <c r="BG149" s="115">
        <f t="shared" si="11"/>
        <v>0</v>
      </c>
      <c r="BH149" s="115">
        <f t="shared" si="12"/>
        <v>0</v>
      </c>
      <c r="BI149" s="115">
        <f t="shared" si="13"/>
        <v>0</v>
      </c>
      <c r="BJ149" s="17" t="s">
        <v>89</v>
      </c>
      <c r="BK149" s="115">
        <f t="shared" si="14"/>
        <v>0</v>
      </c>
      <c r="BL149" s="17" t="s">
        <v>161</v>
      </c>
      <c r="BM149" s="222" t="s">
        <v>932</v>
      </c>
    </row>
    <row r="150" spans="2:65" s="1" customFormat="1" ht="16.5" customHeight="1">
      <c r="B150" s="35"/>
      <c r="C150" s="258" t="s">
        <v>228</v>
      </c>
      <c r="D150" s="258" t="s">
        <v>354</v>
      </c>
      <c r="E150" s="259" t="s">
        <v>933</v>
      </c>
      <c r="F150" s="260" t="s">
        <v>934</v>
      </c>
      <c r="G150" s="261" t="s">
        <v>900</v>
      </c>
      <c r="H150" s="262">
        <v>12</v>
      </c>
      <c r="I150" s="263"/>
      <c r="J150" s="264">
        <f t="shared" si="5"/>
        <v>0</v>
      </c>
      <c r="K150" s="260" t="s">
        <v>1</v>
      </c>
      <c r="L150" s="265"/>
      <c r="M150" s="266" t="s">
        <v>1</v>
      </c>
      <c r="N150" s="267" t="s">
        <v>47</v>
      </c>
      <c r="O150" s="67"/>
      <c r="P150" s="220">
        <f t="shared" si="6"/>
        <v>0</v>
      </c>
      <c r="Q150" s="220">
        <v>0</v>
      </c>
      <c r="R150" s="220">
        <f t="shared" si="7"/>
        <v>0</v>
      </c>
      <c r="S150" s="220">
        <v>0</v>
      </c>
      <c r="T150" s="221">
        <f t="shared" si="8"/>
        <v>0</v>
      </c>
      <c r="AR150" s="222" t="s">
        <v>198</v>
      </c>
      <c r="AT150" s="222" t="s">
        <v>354</v>
      </c>
      <c r="AU150" s="222" t="s">
        <v>91</v>
      </c>
      <c r="AY150" s="17" t="s">
        <v>157</v>
      </c>
      <c r="BE150" s="115">
        <f t="shared" si="9"/>
        <v>0</v>
      </c>
      <c r="BF150" s="115">
        <f t="shared" si="10"/>
        <v>0</v>
      </c>
      <c r="BG150" s="115">
        <f t="shared" si="11"/>
        <v>0</v>
      </c>
      <c r="BH150" s="115">
        <f t="shared" si="12"/>
        <v>0</v>
      </c>
      <c r="BI150" s="115">
        <f t="shared" si="13"/>
        <v>0</v>
      </c>
      <c r="BJ150" s="17" t="s">
        <v>89</v>
      </c>
      <c r="BK150" s="115">
        <f t="shared" si="14"/>
        <v>0</v>
      </c>
      <c r="BL150" s="17" t="s">
        <v>161</v>
      </c>
      <c r="BM150" s="222" t="s">
        <v>935</v>
      </c>
    </row>
    <row r="151" spans="2:63" s="11" customFormat="1" ht="22.9" customHeight="1">
      <c r="B151" s="197"/>
      <c r="C151" s="198"/>
      <c r="D151" s="199" t="s">
        <v>81</v>
      </c>
      <c r="E151" s="245" t="s">
        <v>936</v>
      </c>
      <c r="F151" s="245" t="s">
        <v>937</v>
      </c>
      <c r="G151" s="198"/>
      <c r="H151" s="198"/>
      <c r="I151" s="201"/>
      <c r="J151" s="246">
        <f>BK151</f>
        <v>0</v>
      </c>
      <c r="K151" s="198"/>
      <c r="L151" s="203"/>
      <c r="M151" s="204"/>
      <c r="N151" s="205"/>
      <c r="O151" s="205"/>
      <c r="P151" s="206">
        <f>SUM(P152:P178)</f>
        <v>0</v>
      </c>
      <c r="Q151" s="205"/>
      <c r="R151" s="206">
        <f>SUM(R152:R178)</f>
        <v>0</v>
      </c>
      <c r="S151" s="205"/>
      <c r="T151" s="207">
        <f>SUM(T152:T178)</f>
        <v>0</v>
      </c>
      <c r="AR151" s="208" t="s">
        <v>89</v>
      </c>
      <c r="AT151" s="209" t="s">
        <v>81</v>
      </c>
      <c r="AU151" s="209" t="s">
        <v>89</v>
      </c>
      <c r="AY151" s="208" t="s">
        <v>157</v>
      </c>
      <c r="BK151" s="210">
        <f>SUM(BK152:BK178)</f>
        <v>0</v>
      </c>
    </row>
    <row r="152" spans="2:65" s="1" customFormat="1" ht="24" customHeight="1">
      <c r="B152" s="35"/>
      <c r="C152" s="258" t="s">
        <v>8</v>
      </c>
      <c r="D152" s="258" t="s">
        <v>354</v>
      </c>
      <c r="E152" s="259" t="s">
        <v>938</v>
      </c>
      <c r="F152" s="260" t="s">
        <v>939</v>
      </c>
      <c r="G152" s="261" t="s">
        <v>900</v>
      </c>
      <c r="H152" s="262">
        <v>1</v>
      </c>
      <c r="I152" s="263"/>
      <c r="J152" s="264">
        <f aca="true" t="shared" si="15" ref="J152:J178">ROUND(I152*H152,2)</f>
        <v>0</v>
      </c>
      <c r="K152" s="260" t="s">
        <v>1</v>
      </c>
      <c r="L152" s="265"/>
      <c r="M152" s="266" t="s">
        <v>1</v>
      </c>
      <c r="N152" s="267" t="s">
        <v>47</v>
      </c>
      <c r="O152" s="67"/>
      <c r="P152" s="220">
        <f aca="true" t="shared" si="16" ref="P152:P178">O152*H152</f>
        <v>0</v>
      </c>
      <c r="Q152" s="220">
        <v>0</v>
      </c>
      <c r="R152" s="220">
        <f aca="true" t="shared" si="17" ref="R152:R178">Q152*H152</f>
        <v>0</v>
      </c>
      <c r="S152" s="220">
        <v>0</v>
      </c>
      <c r="T152" s="221">
        <f aca="true" t="shared" si="18" ref="T152:T178">S152*H152</f>
        <v>0</v>
      </c>
      <c r="AR152" s="222" t="s">
        <v>198</v>
      </c>
      <c r="AT152" s="222" t="s">
        <v>354</v>
      </c>
      <c r="AU152" s="222" t="s">
        <v>91</v>
      </c>
      <c r="AY152" s="17" t="s">
        <v>157</v>
      </c>
      <c r="BE152" s="115">
        <f aca="true" t="shared" si="19" ref="BE152:BE178">IF(N152="základní",J152,0)</f>
        <v>0</v>
      </c>
      <c r="BF152" s="115">
        <f aca="true" t="shared" si="20" ref="BF152:BF178">IF(N152="snížená",J152,0)</f>
        <v>0</v>
      </c>
      <c r="BG152" s="115">
        <f aca="true" t="shared" si="21" ref="BG152:BG178">IF(N152="zákl. přenesená",J152,0)</f>
        <v>0</v>
      </c>
      <c r="BH152" s="115">
        <f aca="true" t="shared" si="22" ref="BH152:BH178">IF(N152="sníž. přenesená",J152,0)</f>
        <v>0</v>
      </c>
      <c r="BI152" s="115">
        <f aca="true" t="shared" si="23" ref="BI152:BI178">IF(N152="nulová",J152,0)</f>
        <v>0</v>
      </c>
      <c r="BJ152" s="17" t="s">
        <v>89</v>
      </c>
      <c r="BK152" s="115">
        <f aca="true" t="shared" si="24" ref="BK152:BK178">ROUND(I152*H152,2)</f>
        <v>0</v>
      </c>
      <c r="BL152" s="17" t="s">
        <v>161</v>
      </c>
      <c r="BM152" s="222" t="s">
        <v>940</v>
      </c>
    </row>
    <row r="153" spans="2:65" s="1" customFormat="1" ht="24" customHeight="1">
      <c r="B153" s="35"/>
      <c r="C153" s="258" t="s">
        <v>236</v>
      </c>
      <c r="D153" s="258" t="s">
        <v>354</v>
      </c>
      <c r="E153" s="259" t="s">
        <v>941</v>
      </c>
      <c r="F153" s="260" t="s">
        <v>942</v>
      </c>
      <c r="G153" s="261" t="s">
        <v>900</v>
      </c>
      <c r="H153" s="262">
        <v>3</v>
      </c>
      <c r="I153" s="263"/>
      <c r="J153" s="264">
        <f t="shared" si="15"/>
        <v>0</v>
      </c>
      <c r="K153" s="260" t="s">
        <v>1</v>
      </c>
      <c r="L153" s="265"/>
      <c r="M153" s="266" t="s">
        <v>1</v>
      </c>
      <c r="N153" s="267" t="s">
        <v>47</v>
      </c>
      <c r="O153" s="67"/>
      <c r="P153" s="220">
        <f t="shared" si="16"/>
        <v>0</v>
      </c>
      <c r="Q153" s="220">
        <v>0</v>
      </c>
      <c r="R153" s="220">
        <f t="shared" si="17"/>
        <v>0</v>
      </c>
      <c r="S153" s="220">
        <v>0</v>
      </c>
      <c r="T153" s="221">
        <f t="shared" si="18"/>
        <v>0</v>
      </c>
      <c r="AR153" s="222" t="s">
        <v>198</v>
      </c>
      <c r="AT153" s="222" t="s">
        <v>354</v>
      </c>
      <c r="AU153" s="222" t="s">
        <v>91</v>
      </c>
      <c r="AY153" s="17" t="s">
        <v>157</v>
      </c>
      <c r="BE153" s="115">
        <f t="shared" si="19"/>
        <v>0</v>
      </c>
      <c r="BF153" s="115">
        <f t="shared" si="20"/>
        <v>0</v>
      </c>
      <c r="BG153" s="115">
        <f t="shared" si="21"/>
        <v>0</v>
      </c>
      <c r="BH153" s="115">
        <f t="shared" si="22"/>
        <v>0</v>
      </c>
      <c r="BI153" s="115">
        <f t="shared" si="23"/>
        <v>0</v>
      </c>
      <c r="BJ153" s="17" t="s">
        <v>89</v>
      </c>
      <c r="BK153" s="115">
        <f t="shared" si="24"/>
        <v>0</v>
      </c>
      <c r="BL153" s="17" t="s">
        <v>161</v>
      </c>
      <c r="BM153" s="222" t="s">
        <v>943</v>
      </c>
    </row>
    <row r="154" spans="2:65" s="1" customFormat="1" ht="16.5" customHeight="1">
      <c r="B154" s="35"/>
      <c r="C154" s="211" t="s">
        <v>240</v>
      </c>
      <c r="D154" s="211" t="s">
        <v>158</v>
      </c>
      <c r="E154" s="212" t="s">
        <v>944</v>
      </c>
      <c r="F154" s="213" t="s">
        <v>945</v>
      </c>
      <c r="G154" s="214" t="s">
        <v>543</v>
      </c>
      <c r="H154" s="215">
        <v>1</v>
      </c>
      <c r="I154" s="216"/>
      <c r="J154" s="217">
        <f t="shared" si="15"/>
        <v>0</v>
      </c>
      <c r="K154" s="213" t="s">
        <v>1</v>
      </c>
      <c r="L154" s="37"/>
      <c r="M154" s="218" t="s">
        <v>1</v>
      </c>
      <c r="N154" s="219" t="s">
        <v>47</v>
      </c>
      <c r="O154" s="67"/>
      <c r="P154" s="220">
        <f t="shared" si="16"/>
        <v>0</v>
      </c>
      <c r="Q154" s="220">
        <v>0</v>
      </c>
      <c r="R154" s="220">
        <f t="shared" si="17"/>
        <v>0</v>
      </c>
      <c r="S154" s="220">
        <v>0</v>
      </c>
      <c r="T154" s="221">
        <f t="shared" si="18"/>
        <v>0</v>
      </c>
      <c r="AR154" s="222" t="s">
        <v>161</v>
      </c>
      <c r="AT154" s="222" t="s">
        <v>158</v>
      </c>
      <c r="AU154" s="222" t="s">
        <v>91</v>
      </c>
      <c r="AY154" s="17" t="s">
        <v>157</v>
      </c>
      <c r="BE154" s="115">
        <f t="shared" si="19"/>
        <v>0</v>
      </c>
      <c r="BF154" s="115">
        <f t="shared" si="20"/>
        <v>0</v>
      </c>
      <c r="BG154" s="115">
        <f t="shared" si="21"/>
        <v>0</v>
      </c>
      <c r="BH154" s="115">
        <f t="shared" si="22"/>
        <v>0</v>
      </c>
      <c r="BI154" s="115">
        <f t="shared" si="23"/>
        <v>0</v>
      </c>
      <c r="BJ154" s="17" t="s">
        <v>89</v>
      </c>
      <c r="BK154" s="115">
        <f t="shared" si="24"/>
        <v>0</v>
      </c>
      <c r="BL154" s="17" t="s">
        <v>161</v>
      </c>
      <c r="BM154" s="222" t="s">
        <v>946</v>
      </c>
    </row>
    <row r="155" spans="2:65" s="1" customFormat="1" ht="16.5" customHeight="1">
      <c r="B155" s="35"/>
      <c r="C155" s="258" t="s">
        <v>245</v>
      </c>
      <c r="D155" s="258" t="s">
        <v>354</v>
      </c>
      <c r="E155" s="259" t="s">
        <v>947</v>
      </c>
      <c r="F155" s="260" t="s">
        <v>948</v>
      </c>
      <c r="G155" s="261" t="s">
        <v>543</v>
      </c>
      <c r="H155" s="262">
        <v>1</v>
      </c>
      <c r="I155" s="263"/>
      <c r="J155" s="264">
        <f t="shared" si="15"/>
        <v>0</v>
      </c>
      <c r="K155" s="260" t="s">
        <v>1</v>
      </c>
      <c r="L155" s="265"/>
      <c r="M155" s="266" t="s">
        <v>1</v>
      </c>
      <c r="N155" s="267" t="s">
        <v>47</v>
      </c>
      <c r="O155" s="67"/>
      <c r="P155" s="220">
        <f t="shared" si="16"/>
        <v>0</v>
      </c>
      <c r="Q155" s="220">
        <v>0</v>
      </c>
      <c r="R155" s="220">
        <f t="shared" si="17"/>
        <v>0</v>
      </c>
      <c r="S155" s="220">
        <v>0</v>
      </c>
      <c r="T155" s="221">
        <f t="shared" si="18"/>
        <v>0</v>
      </c>
      <c r="AR155" s="222" t="s">
        <v>198</v>
      </c>
      <c r="AT155" s="222" t="s">
        <v>354</v>
      </c>
      <c r="AU155" s="222" t="s">
        <v>91</v>
      </c>
      <c r="AY155" s="17" t="s">
        <v>157</v>
      </c>
      <c r="BE155" s="115">
        <f t="shared" si="19"/>
        <v>0</v>
      </c>
      <c r="BF155" s="115">
        <f t="shared" si="20"/>
        <v>0</v>
      </c>
      <c r="BG155" s="115">
        <f t="shared" si="21"/>
        <v>0</v>
      </c>
      <c r="BH155" s="115">
        <f t="shared" si="22"/>
        <v>0</v>
      </c>
      <c r="BI155" s="115">
        <f t="shared" si="23"/>
        <v>0</v>
      </c>
      <c r="BJ155" s="17" t="s">
        <v>89</v>
      </c>
      <c r="BK155" s="115">
        <f t="shared" si="24"/>
        <v>0</v>
      </c>
      <c r="BL155" s="17" t="s">
        <v>161</v>
      </c>
      <c r="BM155" s="222" t="s">
        <v>949</v>
      </c>
    </row>
    <row r="156" spans="2:65" s="1" customFormat="1" ht="16.5" customHeight="1">
      <c r="B156" s="35"/>
      <c r="C156" s="258" t="s">
        <v>250</v>
      </c>
      <c r="D156" s="258" t="s">
        <v>354</v>
      </c>
      <c r="E156" s="259" t="s">
        <v>950</v>
      </c>
      <c r="F156" s="260" t="s">
        <v>951</v>
      </c>
      <c r="G156" s="261" t="s">
        <v>952</v>
      </c>
      <c r="H156" s="262">
        <v>27</v>
      </c>
      <c r="I156" s="263"/>
      <c r="J156" s="264">
        <f t="shared" si="15"/>
        <v>0</v>
      </c>
      <c r="K156" s="260" t="s">
        <v>1</v>
      </c>
      <c r="L156" s="265"/>
      <c r="M156" s="266" t="s">
        <v>1</v>
      </c>
      <c r="N156" s="267" t="s">
        <v>47</v>
      </c>
      <c r="O156" s="67"/>
      <c r="P156" s="220">
        <f t="shared" si="16"/>
        <v>0</v>
      </c>
      <c r="Q156" s="220">
        <v>0</v>
      </c>
      <c r="R156" s="220">
        <f t="shared" si="17"/>
        <v>0</v>
      </c>
      <c r="S156" s="220">
        <v>0</v>
      </c>
      <c r="T156" s="221">
        <f t="shared" si="18"/>
        <v>0</v>
      </c>
      <c r="AR156" s="222" t="s">
        <v>198</v>
      </c>
      <c r="AT156" s="222" t="s">
        <v>354</v>
      </c>
      <c r="AU156" s="222" t="s">
        <v>91</v>
      </c>
      <c r="AY156" s="17" t="s">
        <v>157</v>
      </c>
      <c r="BE156" s="115">
        <f t="shared" si="19"/>
        <v>0</v>
      </c>
      <c r="BF156" s="115">
        <f t="shared" si="20"/>
        <v>0</v>
      </c>
      <c r="BG156" s="115">
        <f t="shared" si="21"/>
        <v>0</v>
      </c>
      <c r="BH156" s="115">
        <f t="shared" si="22"/>
        <v>0</v>
      </c>
      <c r="BI156" s="115">
        <f t="shared" si="23"/>
        <v>0</v>
      </c>
      <c r="BJ156" s="17" t="s">
        <v>89</v>
      </c>
      <c r="BK156" s="115">
        <f t="shared" si="24"/>
        <v>0</v>
      </c>
      <c r="BL156" s="17" t="s">
        <v>161</v>
      </c>
      <c r="BM156" s="222" t="s">
        <v>953</v>
      </c>
    </row>
    <row r="157" spans="2:65" s="1" customFormat="1" ht="16.5" customHeight="1">
      <c r="B157" s="35"/>
      <c r="C157" s="258" t="s">
        <v>254</v>
      </c>
      <c r="D157" s="258" t="s">
        <v>354</v>
      </c>
      <c r="E157" s="259" t="s">
        <v>954</v>
      </c>
      <c r="F157" s="260" t="s">
        <v>955</v>
      </c>
      <c r="G157" s="261" t="s">
        <v>900</v>
      </c>
      <c r="H157" s="262">
        <v>2</v>
      </c>
      <c r="I157" s="263"/>
      <c r="J157" s="264">
        <f t="shared" si="15"/>
        <v>0</v>
      </c>
      <c r="K157" s="260" t="s">
        <v>1</v>
      </c>
      <c r="L157" s="265"/>
      <c r="M157" s="266" t="s">
        <v>1</v>
      </c>
      <c r="N157" s="267" t="s">
        <v>47</v>
      </c>
      <c r="O157" s="67"/>
      <c r="P157" s="220">
        <f t="shared" si="16"/>
        <v>0</v>
      </c>
      <c r="Q157" s="220">
        <v>0</v>
      </c>
      <c r="R157" s="220">
        <f t="shared" si="17"/>
        <v>0</v>
      </c>
      <c r="S157" s="220">
        <v>0</v>
      </c>
      <c r="T157" s="221">
        <f t="shared" si="18"/>
        <v>0</v>
      </c>
      <c r="AR157" s="222" t="s">
        <v>198</v>
      </c>
      <c r="AT157" s="222" t="s">
        <v>354</v>
      </c>
      <c r="AU157" s="222" t="s">
        <v>91</v>
      </c>
      <c r="AY157" s="17" t="s">
        <v>157</v>
      </c>
      <c r="BE157" s="115">
        <f t="shared" si="19"/>
        <v>0</v>
      </c>
      <c r="BF157" s="115">
        <f t="shared" si="20"/>
        <v>0</v>
      </c>
      <c r="BG157" s="115">
        <f t="shared" si="21"/>
        <v>0</v>
      </c>
      <c r="BH157" s="115">
        <f t="shared" si="22"/>
        <v>0</v>
      </c>
      <c r="BI157" s="115">
        <f t="shared" si="23"/>
        <v>0</v>
      </c>
      <c r="BJ157" s="17" t="s">
        <v>89</v>
      </c>
      <c r="BK157" s="115">
        <f t="shared" si="24"/>
        <v>0</v>
      </c>
      <c r="BL157" s="17" t="s">
        <v>161</v>
      </c>
      <c r="BM157" s="222" t="s">
        <v>956</v>
      </c>
    </row>
    <row r="158" spans="2:65" s="1" customFormat="1" ht="16.5" customHeight="1">
      <c r="B158" s="35"/>
      <c r="C158" s="258" t="s">
        <v>7</v>
      </c>
      <c r="D158" s="258" t="s">
        <v>354</v>
      </c>
      <c r="E158" s="259" t="s">
        <v>957</v>
      </c>
      <c r="F158" s="260" t="s">
        <v>958</v>
      </c>
      <c r="G158" s="261" t="s">
        <v>900</v>
      </c>
      <c r="H158" s="262">
        <v>18</v>
      </c>
      <c r="I158" s="263"/>
      <c r="J158" s="264">
        <f t="shared" si="15"/>
        <v>0</v>
      </c>
      <c r="K158" s="260" t="s">
        <v>1</v>
      </c>
      <c r="L158" s="265"/>
      <c r="M158" s="266" t="s">
        <v>1</v>
      </c>
      <c r="N158" s="267" t="s">
        <v>47</v>
      </c>
      <c r="O158" s="67"/>
      <c r="P158" s="220">
        <f t="shared" si="16"/>
        <v>0</v>
      </c>
      <c r="Q158" s="220">
        <v>0</v>
      </c>
      <c r="R158" s="220">
        <f t="shared" si="17"/>
        <v>0</v>
      </c>
      <c r="S158" s="220">
        <v>0</v>
      </c>
      <c r="T158" s="221">
        <f t="shared" si="18"/>
        <v>0</v>
      </c>
      <c r="AR158" s="222" t="s">
        <v>198</v>
      </c>
      <c r="AT158" s="222" t="s">
        <v>354</v>
      </c>
      <c r="AU158" s="222" t="s">
        <v>91</v>
      </c>
      <c r="AY158" s="17" t="s">
        <v>157</v>
      </c>
      <c r="BE158" s="115">
        <f t="shared" si="19"/>
        <v>0</v>
      </c>
      <c r="BF158" s="115">
        <f t="shared" si="20"/>
        <v>0</v>
      </c>
      <c r="BG158" s="115">
        <f t="shared" si="21"/>
        <v>0</v>
      </c>
      <c r="BH158" s="115">
        <f t="shared" si="22"/>
        <v>0</v>
      </c>
      <c r="BI158" s="115">
        <f t="shared" si="23"/>
        <v>0</v>
      </c>
      <c r="BJ158" s="17" t="s">
        <v>89</v>
      </c>
      <c r="BK158" s="115">
        <f t="shared" si="24"/>
        <v>0</v>
      </c>
      <c r="BL158" s="17" t="s">
        <v>161</v>
      </c>
      <c r="BM158" s="222" t="s">
        <v>959</v>
      </c>
    </row>
    <row r="159" spans="2:65" s="1" customFormat="1" ht="16.5" customHeight="1">
      <c r="B159" s="35"/>
      <c r="C159" s="258" t="s">
        <v>262</v>
      </c>
      <c r="D159" s="258" t="s">
        <v>354</v>
      </c>
      <c r="E159" s="259" t="s">
        <v>960</v>
      </c>
      <c r="F159" s="260" t="s">
        <v>961</v>
      </c>
      <c r="G159" s="261" t="s">
        <v>900</v>
      </c>
      <c r="H159" s="262">
        <v>4</v>
      </c>
      <c r="I159" s="263"/>
      <c r="J159" s="264">
        <f t="shared" si="15"/>
        <v>0</v>
      </c>
      <c r="K159" s="260" t="s">
        <v>1</v>
      </c>
      <c r="L159" s="265"/>
      <c r="M159" s="266" t="s">
        <v>1</v>
      </c>
      <c r="N159" s="267" t="s">
        <v>47</v>
      </c>
      <c r="O159" s="67"/>
      <c r="P159" s="220">
        <f t="shared" si="16"/>
        <v>0</v>
      </c>
      <c r="Q159" s="220">
        <v>0</v>
      </c>
      <c r="R159" s="220">
        <f t="shared" si="17"/>
        <v>0</v>
      </c>
      <c r="S159" s="220">
        <v>0</v>
      </c>
      <c r="T159" s="221">
        <f t="shared" si="18"/>
        <v>0</v>
      </c>
      <c r="AR159" s="222" t="s">
        <v>198</v>
      </c>
      <c r="AT159" s="222" t="s">
        <v>354</v>
      </c>
      <c r="AU159" s="222" t="s">
        <v>91</v>
      </c>
      <c r="AY159" s="17" t="s">
        <v>157</v>
      </c>
      <c r="BE159" s="115">
        <f t="shared" si="19"/>
        <v>0</v>
      </c>
      <c r="BF159" s="115">
        <f t="shared" si="20"/>
        <v>0</v>
      </c>
      <c r="BG159" s="115">
        <f t="shared" si="21"/>
        <v>0</v>
      </c>
      <c r="BH159" s="115">
        <f t="shared" si="22"/>
        <v>0</v>
      </c>
      <c r="BI159" s="115">
        <f t="shared" si="23"/>
        <v>0</v>
      </c>
      <c r="BJ159" s="17" t="s">
        <v>89</v>
      </c>
      <c r="BK159" s="115">
        <f t="shared" si="24"/>
        <v>0</v>
      </c>
      <c r="BL159" s="17" t="s">
        <v>161</v>
      </c>
      <c r="BM159" s="222" t="s">
        <v>962</v>
      </c>
    </row>
    <row r="160" spans="2:65" s="1" customFormat="1" ht="16.5" customHeight="1">
      <c r="B160" s="35"/>
      <c r="C160" s="258" t="s">
        <v>267</v>
      </c>
      <c r="D160" s="258" t="s">
        <v>354</v>
      </c>
      <c r="E160" s="259" t="s">
        <v>963</v>
      </c>
      <c r="F160" s="260" t="s">
        <v>964</v>
      </c>
      <c r="G160" s="261" t="s">
        <v>900</v>
      </c>
      <c r="H160" s="262">
        <v>5</v>
      </c>
      <c r="I160" s="263"/>
      <c r="J160" s="264">
        <f t="shared" si="15"/>
        <v>0</v>
      </c>
      <c r="K160" s="260" t="s">
        <v>1</v>
      </c>
      <c r="L160" s="265"/>
      <c r="M160" s="266" t="s">
        <v>1</v>
      </c>
      <c r="N160" s="267" t="s">
        <v>47</v>
      </c>
      <c r="O160" s="67"/>
      <c r="P160" s="220">
        <f t="shared" si="16"/>
        <v>0</v>
      </c>
      <c r="Q160" s="220">
        <v>0</v>
      </c>
      <c r="R160" s="220">
        <f t="shared" si="17"/>
        <v>0</v>
      </c>
      <c r="S160" s="220">
        <v>0</v>
      </c>
      <c r="T160" s="221">
        <f t="shared" si="18"/>
        <v>0</v>
      </c>
      <c r="AR160" s="222" t="s">
        <v>198</v>
      </c>
      <c r="AT160" s="222" t="s">
        <v>354</v>
      </c>
      <c r="AU160" s="222" t="s">
        <v>91</v>
      </c>
      <c r="AY160" s="17" t="s">
        <v>157</v>
      </c>
      <c r="BE160" s="115">
        <f t="shared" si="19"/>
        <v>0</v>
      </c>
      <c r="BF160" s="115">
        <f t="shared" si="20"/>
        <v>0</v>
      </c>
      <c r="BG160" s="115">
        <f t="shared" si="21"/>
        <v>0</v>
      </c>
      <c r="BH160" s="115">
        <f t="shared" si="22"/>
        <v>0</v>
      </c>
      <c r="BI160" s="115">
        <f t="shared" si="23"/>
        <v>0</v>
      </c>
      <c r="BJ160" s="17" t="s">
        <v>89</v>
      </c>
      <c r="BK160" s="115">
        <f t="shared" si="24"/>
        <v>0</v>
      </c>
      <c r="BL160" s="17" t="s">
        <v>161</v>
      </c>
      <c r="BM160" s="222" t="s">
        <v>965</v>
      </c>
    </row>
    <row r="161" spans="2:65" s="1" customFormat="1" ht="16.5" customHeight="1">
      <c r="B161" s="35"/>
      <c r="C161" s="258" t="s">
        <v>271</v>
      </c>
      <c r="D161" s="258" t="s">
        <v>354</v>
      </c>
      <c r="E161" s="259" t="s">
        <v>966</v>
      </c>
      <c r="F161" s="260" t="s">
        <v>967</v>
      </c>
      <c r="G161" s="261" t="s">
        <v>900</v>
      </c>
      <c r="H161" s="262">
        <v>35</v>
      </c>
      <c r="I161" s="263"/>
      <c r="J161" s="264">
        <f t="shared" si="15"/>
        <v>0</v>
      </c>
      <c r="K161" s="260" t="s">
        <v>1</v>
      </c>
      <c r="L161" s="265"/>
      <c r="M161" s="266" t="s">
        <v>1</v>
      </c>
      <c r="N161" s="267" t="s">
        <v>47</v>
      </c>
      <c r="O161" s="67"/>
      <c r="P161" s="220">
        <f t="shared" si="16"/>
        <v>0</v>
      </c>
      <c r="Q161" s="220">
        <v>0</v>
      </c>
      <c r="R161" s="220">
        <f t="shared" si="17"/>
        <v>0</v>
      </c>
      <c r="S161" s="220">
        <v>0</v>
      </c>
      <c r="T161" s="221">
        <f t="shared" si="18"/>
        <v>0</v>
      </c>
      <c r="AR161" s="222" t="s">
        <v>198</v>
      </c>
      <c r="AT161" s="222" t="s">
        <v>354</v>
      </c>
      <c r="AU161" s="222" t="s">
        <v>91</v>
      </c>
      <c r="AY161" s="17" t="s">
        <v>157</v>
      </c>
      <c r="BE161" s="115">
        <f t="shared" si="19"/>
        <v>0</v>
      </c>
      <c r="BF161" s="115">
        <f t="shared" si="20"/>
        <v>0</v>
      </c>
      <c r="BG161" s="115">
        <f t="shared" si="21"/>
        <v>0</v>
      </c>
      <c r="BH161" s="115">
        <f t="shared" si="22"/>
        <v>0</v>
      </c>
      <c r="BI161" s="115">
        <f t="shared" si="23"/>
        <v>0</v>
      </c>
      <c r="BJ161" s="17" t="s">
        <v>89</v>
      </c>
      <c r="BK161" s="115">
        <f t="shared" si="24"/>
        <v>0</v>
      </c>
      <c r="BL161" s="17" t="s">
        <v>161</v>
      </c>
      <c r="BM161" s="222" t="s">
        <v>968</v>
      </c>
    </row>
    <row r="162" spans="2:65" s="1" customFormat="1" ht="24" customHeight="1">
      <c r="B162" s="35"/>
      <c r="C162" s="258" t="s">
        <v>276</v>
      </c>
      <c r="D162" s="258" t="s">
        <v>354</v>
      </c>
      <c r="E162" s="259" t="s">
        <v>969</v>
      </c>
      <c r="F162" s="260" t="s">
        <v>970</v>
      </c>
      <c r="G162" s="261" t="s">
        <v>952</v>
      </c>
      <c r="H162" s="262">
        <v>24</v>
      </c>
      <c r="I162" s="263"/>
      <c r="J162" s="264">
        <f t="shared" si="15"/>
        <v>0</v>
      </c>
      <c r="K162" s="260" t="s">
        <v>1</v>
      </c>
      <c r="L162" s="265"/>
      <c r="M162" s="266" t="s">
        <v>1</v>
      </c>
      <c r="N162" s="267" t="s">
        <v>47</v>
      </c>
      <c r="O162" s="67"/>
      <c r="P162" s="220">
        <f t="shared" si="16"/>
        <v>0</v>
      </c>
      <c r="Q162" s="220">
        <v>0</v>
      </c>
      <c r="R162" s="220">
        <f t="shared" si="17"/>
        <v>0</v>
      </c>
      <c r="S162" s="220">
        <v>0</v>
      </c>
      <c r="T162" s="221">
        <f t="shared" si="18"/>
        <v>0</v>
      </c>
      <c r="AR162" s="222" t="s">
        <v>198</v>
      </c>
      <c r="AT162" s="222" t="s">
        <v>354</v>
      </c>
      <c r="AU162" s="222" t="s">
        <v>91</v>
      </c>
      <c r="AY162" s="17" t="s">
        <v>157</v>
      </c>
      <c r="BE162" s="115">
        <f t="shared" si="19"/>
        <v>0</v>
      </c>
      <c r="BF162" s="115">
        <f t="shared" si="20"/>
        <v>0</v>
      </c>
      <c r="BG162" s="115">
        <f t="shared" si="21"/>
        <v>0</v>
      </c>
      <c r="BH162" s="115">
        <f t="shared" si="22"/>
        <v>0</v>
      </c>
      <c r="BI162" s="115">
        <f t="shared" si="23"/>
        <v>0</v>
      </c>
      <c r="BJ162" s="17" t="s">
        <v>89</v>
      </c>
      <c r="BK162" s="115">
        <f t="shared" si="24"/>
        <v>0</v>
      </c>
      <c r="BL162" s="17" t="s">
        <v>161</v>
      </c>
      <c r="BM162" s="222" t="s">
        <v>971</v>
      </c>
    </row>
    <row r="163" spans="2:65" s="1" customFormat="1" ht="16.5" customHeight="1">
      <c r="B163" s="35"/>
      <c r="C163" s="258" t="s">
        <v>280</v>
      </c>
      <c r="D163" s="258" t="s">
        <v>354</v>
      </c>
      <c r="E163" s="259" t="s">
        <v>972</v>
      </c>
      <c r="F163" s="260" t="s">
        <v>973</v>
      </c>
      <c r="G163" s="261" t="s">
        <v>952</v>
      </c>
      <c r="H163" s="262">
        <v>15</v>
      </c>
      <c r="I163" s="263"/>
      <c r="J163" s="264">
        <f t="shared" si="15"/>
        <v>0</v>
      </c>
      <c r="K163" s="260" t="s">
        <v>1</v>
      </c>
      <c r="L163" s="265"/>
      <c r="M163" s="266" t="s">
        <v>1</v>
      </c>
      <c r="N163" s="267" t="s">
        <v>47</v>
      </c>
      <c r="O163" s="67"/>
      <c r="P163" s="220">
        <f t="shared" si="16"/>
        <v>0</v>
      </c>
      <c r="Q163" s="220">
        <v>0</v>
      </c>
      <c r="R163" s="220">
        <f t="shared" si="17"/>
        <v>0</v>
      </c>
      <c r="S163" s="220">
        <v>0</v>
      </c>
      <c r="T163" s="221">
        <f t="shared" si="18"/>
        <v>0</v>
      </c>
      <c r="AR163" s="222" t="s">
        <v>198</v>
      </c>
      <c r="AT163" s="222" t="s">
        <v>354</v>
      </c>
      <c r="AU163" s="222" t="s">
        <v>91</v>
      </c>
      <c r="AY163" s="17" t="s">
        <v>157</v>
      </c>
      <c r="BE163" s="115">
        <f t="shared" si="19"/>
        <v>0</v>
      </c>
      <c r="BF163" s="115">
        <f t="shared" si="20"/>
        <v>0</v>
      </c>
      <c r="BG163" s="115">
        <f t="shared" si="21"/>
        <v>0</v>
      </c>
      <c r="BH163" s="115">
        <f t="shared" si="22"/>
        <v>0</v>
      </c>
      <c r="BI163" s="115">
        <f t="shared" si="23"/>
        <v>0</v>
      </c>
      <c r="BJ163" s="17" t="s">
        <v>89</v>
      </c>
      <c r="BK163" s="115">
        <f t="shared" si="24"/>
        <v>0</v>
      </c>
      <c r="BL163" s="17" t="s">
        <v>161</v>
      </c>
      <c r="BM163" s="222" t="s">
        <v>974</v>
      </c>
    </row>
    <row r="164" spans="2:65" s="1" customFormat="1" ht="24" customHeight="1">
      <c r="B164" s="35"/>
      <c r="C164" s="258" t="s">
        <v>284</v>
      </c>
      <c r="D164" s="258" t="s">
        <v>354</v>
      </c>
      <c r="E164" s="259" t="s">
        <v>975</v>
      </c>
      <c r="F164" s="260" t="s">
        <v>976</v>
      </c>
      <c r="G164" s="261" t="s">
        <v>952</v>
      </c>
      <c r="H164" s="262">
        <v>6</v>
      </c>
      <c r="I164" s="263"/>
      <c r="J164" s="264">
        <f t="shared" si="15"/>
        <v>0</v>
      </c>
      <c r="K164" s="260" t="s">
        <v>1</v>
      </c>
      <c r="L164" s="265"/>
      <c r="M164" s="266" t="s">
        <v>1</v>
      </c>
      <c r="N164" s="267" t="s">
        <v>47</v>
      </c>
      <c r="O164" s="67"/>
      <c r="P164" s="220">
        <f t="shared" si="16"/>
        <v>0</v>
      </c>
      <c r="Q164" s="220">
        <v>0</v>
      </c>
      <c r="R164" s="220">
        <f t="shared" si="17"/>
        <v>0</v>
      </c>
      <c r="S164" s="220">
        <v>0</v>
      </c>
      <c r="T164" s="221">
        <f t="shared" si="18"/>
        <v>0</v>
      </c>
      <c r="AR164" s="222" t="s">
        <v>198</v>
      </c>
      <c r="AT164" s="222" t="s">
        <v>354</v>
      </c>
      <c r="AU164" s="222" t="s">
        <v>91</v>
      </c>
      <c r="AY164" s="17" t="s">
        <v>157</v>
      </c>
      <c r="BE164" s="115">
        <f t="shared" si="19"/>
        <v>0</v>
      </c>
      <c r="BF164" s="115">
        <f t="shared" si="20"/>
        <v>0</v>
      </c>
      <c r="BG164" s="115">
        <f t="shared" si="21"/>
        <v>0</v>
      </c>
      <c r="BH164" s="115">
        <f t="shared" si="22"/>
        <v>0</v>
      </c>
      <c r="BI164" s="115">
        <f t="shared" si="23"/>
        <v>0</v>
      </c>
      <c r="BJ164" s="17" t="s">
        <v>89</v>
      </c>
      <c r="BK164" s="115">
        <f t="shared" si="24"/>
        <v>0</v>
      </c>
      <c r="BL164" s="17" t="s">
        <v>161</v>
      </c>
      <c r="BM164" s="222" t="s">
        <v>977</v>
      </c>
    </row>
    <row r="165" spans="2:65" s="1" customFormat="1" ht="16.5" customHeight="1">
      <c r="B165" s="35"/>
      <c r="C165" s="258" t="s">
        <v>288</v>
      </c>
      <c r="D165" s="258" t="s">
        <v>354</v>
      </c>
      <c r="E165" s="259" t="s">
        <v>978</v>
      </c>
      <c r="F165" s="260" t="s">
        <v>979</v>
      </c>
      <c r="G165" s="261" t="s">
        <v>900</v>
      </c>
      <c r="H165" s="262">
        <v>2</v>
      </c>
      <c r="I165" s="263"/>
      <c r="J165" s="264">
        <f t="shared" si="15"/>
        <v>0</v>
      </c>
      <c r="K165" s="260" t="s">
        <v>1</v>
      </c>
      <c r="L165" s="265"/>
      <c r="M165" s="266" t="s">
        <v>1</v>
      </c>
      <c r="N165" s="267" t="s">
        <v>47</v>
      </c>
      <c r="O165" s="67"/>
      <c r="P165" s="220">
        <f t="shared" si="16"/>
        <v>0</v>
      </c>
      <c r="Q165" s="220">
        <v>0</v>
      </c>
      <c r="R165" s="220">
        <f t="shared" si="17"/>
        <v>0</v>
      </c>
      <c r="S165" s="220">
        <v>0</v>
      </c>
      <c r="T165" s="221">
        <f t="shared" si="18"/>
        <v>0</v>
      </c>
      <c r="AR165" s="222" t="s">
        <v>198</v>
      </c>
      <c r="AT165" s="222" t="s">
        <v>354</v>
      </c>
      <c r="AU165" s="222" t="s">
        <v>91</v>
      </c>
      <c r="AY165" s="17" t="s">
        <v>157</v>
      </c>
      <c r="BE165" s="115">
        <f t="shared" si="19"/>
        <v>0</v>
      </c>
      <c r="BF165" s="115">
        <f t="shared" si="20"/>
        <v>0</v>
      </c>
      <c r="BG165" s="115">
        <f t="shared" si="21"/>
        <v>0</v>
      </c>
      <c r="BH165" s="115">
        <f t="shared" si="22"/>
        <v>0</v>
      </c>
      <c r="BI165" s="115">
        <f t="shared" si="23"/>
        <v>0</v>
      </c>
      <c r="BJ165" s="17" t="s">
        <v>89</v>
      </c>
      <c r="BK165" s="115">
        <f t="shared" si="24"/>
        <v>0</v>
      </c>
      <c r="BL165" s="17" t="s">
        <v>161</v>
      </c>
      <c r="BM165" s="222" t="s">
        <v>980</v>
      </c>
    </row>
    <row r="166" spans="2:65" s="1" customFormat="1" ht="16.5" customHeight="1">
      <c r="B166" s="35"/>
      <c r="C166" s="258" t="s">
        <v>293</v>
      </c>
      <c r="D166" s="258" t="s">
        <v>354</v>
      </c>
      <c r="E166" s="259" t="s">
        <v>981</v>
      </c>
      <c r="F166" s="260" t="s">
        <v>982</v>
      </c>
      <c r="G166" s="261" t="s">
        <v>900</v>
      </c>
      <c r="H166" s="262">
        <v>2</v>
      </c>
      <c r="I166" s="263"/>
      <c r="J166" s="264">
        <f t="shared" si="15"/>
        <v>0</v>
      </c>
      <c r="K166" s="260" t="s">
        <v>1</v>
      </c>
      <c r="L166" s="265"/>
      <c r="M166" s="266" t="s">
        <v>1</v>
      </c>
      <c r="N166" s="267" t="s">
        <v>47</v>
      </c>
      <c r="O166" s="67"/>
      <c r="P166" s="220">
        <f t="shared" si="16"/>
        <v>0</v>
      </c>
      <c r="Q166" s="220">
        <v>0</v>
      </c>
      <c r="R166" s="220">
        <f t="shared" si="17"/>
        <v>0</v>
      </c>
      <c r="S166" s="220">
        <v>0</v>
      </c>
      <c r="T166" s="221">
        <f t="shared" si="18"/>
        <v>0</v>
      </c>
      <c r="AR166" s="222" t="s">
        <v>198</v>
      </c>
      <c r="AT166" s="222" t="s">
        <v>354</v>
      </c>
      <c r="AU166" s="222" t="s">
        <v>91</v>
      </c>
      <c r="AY166" s="17" t="s">
        <v>157</v>
      </c>
      <c r="BE166" s="115">
        <f t="shared" si="19"/>
        <v>0</v>
      </c>
      <c r="BF166" s="115">
        <f t="shared" si="20"/>
        <v>0</v>
      </c>
      <c r="BG166" s="115">
        <f t="shared" si="21"/>
        <v>0</v>
      </c>
      <c r="BH166" s="115">
        <f t="shared" si="22"/>
        <v>0</v>
      </c>
      <c r="BI166" s="115">
        <f t="shared" si="23"/>
        <v>0</v>
      </c>
      <c r="BJ166" s="17" t="s">
        <v>89</v>
      </c>
      <c r="BK166" s="115">
        <f t="shared" si="24"/>
        <v>0</v>
      </c>
      <c r="BL166" s="17" t="s">
        <v>161</v>
      </c>
      <c r="BM166" s="222" t="s">
        <v>983</v>
      </c>
    </row>
    <row r="167" spans="2:65" s="1" customFormat="1" ht="16.5" customHeight="1">
      <c r="B167" s="35"/>
      <c r="C167" s="258" t="s">
        <v>298</v>
      </c>
      <c r="D167" s="258" t="s">
        <v>354</v>
      </c>
      <c r="E167" s="259" t="s">
        <v>984</v>
      </c>
      <c r="F167" s="260" t="s">
        <v>985</v>
      </c>
      <c r="G167" s="261" t="s">
        <v>185</v>
      </c>
      <c r="H167" s="262">
        <v>25</v>
      </c>
      <c r="I167" s="263"/>
      <c r="J167" s="264">
        <f t="shared" si="15"/>
        <v>0</v>
      </c>
      <c r="K167" s="260" t="s">
        <v>1</v>
      </c>
      <c r="L167" s="265"/>
      <c r="M167" s="266" t="s">
        <v>1</v>
      </c>
      <c r="N167" s="267" t="s">
        <v>47</v>
      </c>
      <c r="O167" s="67"/>
      <c r="P167" s="220">
        <f t="shared" si="16"/>
        <v>0</v>
      </c>
      <c r="Q167" s="220">
        <v>0</v>
      </c>
      <c r="R167" s="220">
        <f t="shared" si="17"/>
        <v>0</v>
      </c>
      <c r="S167" s="220">
        <v>0</v>
      </c>
      <c r="T167" s="221">
        <f t="shared" si="18"/>
        <v>0</v>
      </c>
      <c r="AR167" s="222" t="s">
        <v>198</v>
      </c>
      <c r="AT167" s="222" t="s">
        <v>354</v>
      </c>
      <c r="AU167" s="222" t="s">
        <v>91</v>
      </c>
      <c r="AY167" s="17" t="s">
        <v>157</v>
      </c>
      <c r="BE167" s="115">
        <f t="shared" si="19"/>
        <v>0</v>
      </c>
      <c r="BF167" s="115">
        <f t="shared" si="20"/>
        <v>0</v>
      </c>
      <c r="BG167" s="115">
        <f t="shared" si="21"/>
        <v>0</v>
      </c>
      <c r="BH167" s="115">
        <f t="shared" si="22"/>
        <v>0</v>
      </c>
      <c r="BI167" s="115">
        <f t="shared" si="23"/>
        <v>0</v>
      </c>
      <c r="BJ167" s="17" t="s">
        <v>89</v>
      </c>
      <c r="BK167" s="115">
        <f t="shared" si="24"/>
        <v>0</v>
      </c>
      <c r="BL167" s="17" t="s">
        <v>161</v>
      </c>
      <c r="BM167" s="222" t="s">
        <v>986</v>
      </c>
    </row>
    <row r="168" spans="2:65" s="1" customFormat="1" ht="16.5" customHeight="1">
      <c r="B168" s="35"/>
      <c r="C168" s="258" t="s">
        <v>302</v>
      </c>
      <c r="D168" s="258" t="s">
        <v>354</v>
      </c>
      <c r="E168" s="259" t="s">
        <v>987</v>
      </c>
      <c r="F168" s="260" t="s">
        <v>988</v>
      </c>
      <c r="G168" s="261" t="s">
        <v>185</v>
      </c>
      <c r="H168" s="262">
        <v>18</v>
      </c>
      <c r="I168" s="263"/>
      <c r="J168" s="264">
        <f t="shared" si="15"/>
        <v>0</v>
      </c>
      <c r="K168" s="260" t="s">
        <v>1</v>
      </c>
      <c r="L168" s="265"/>
      <c r="M168" s="266" t="s">
        <v>1</v>
      </c>
      <c r="N168" s="267" t="s">
        <v>47</v>
      </c>
      <c r="O168" s="67"/>
      <c r="P168" s="220">
        <f t="shared" si="16"/>
        <v>0</v>
      </c>
      <c r="Q168" s="220">
        <v>0</v>
      </c>
      <c r="R168" s="220">
        <f t="shared" si="17"/>
        <v>0</v>
      </c>
      <c r="S168" s="220">
        <v>0</v>
      </c>
      <c r="T168" s="221">
        <f t="shared" si="18"/>
        <v>0</v>
      </c>
      <c r="AR168" s="222" t="s">
        <v>198</v>
      </c>
      <c r="AT168" s="222" t="s">
        <v>354</v>
      </c>
      <c r="AU168" s="222" t="s">
        <v>91</v>
      </c>
      <c r="AY168" s="17" t="s">
        <v>157</v>
      </c>
      <c r="BE168" s="115">
        <f t="shared" si="19"/>
        <v>0</v>
      </c>
      <c r="BF168" s="115">
        <f t="shared" si="20"/>
        <v>0</v>
      </c>
      <c r="BG168" s="115">
        <f t="shared" si="21"/>
        <v>0</v>
      </c>
      <c r="BH168" s="115">
        <f t="shared" si="22"/>
        <v>0</v>
      </c>
      <c r="BI168" s="115">
        <f t="shared" si="23"/>
        <v>0</v>
      </c>
      <c r="BJ168" s="17" t="s">
        <v>89</v>
      </c>
      <c r="BK168" s="115">
        <f t="shared" si="24"/>
        <v>0</v>
      </c>
      <c r="BL168" s="17" t="s">
        <v>161</v>
      </c>
      <c r="BM168" s="222" t="s">
        <v>989</v>
      </c>
    </row>
    <row r="169" spans="2:65" s="1" customFormat="1" ht="16.5" customHeight="1">
      <c r="B169" s="35"/>
      <c r="C169" s="258" t="s">
        <v>307</v>
      </c>
      <c r="D169" s="258" t="s">
        <v>354</v>
      </c>
      <c r="E169" s="259" t="s">
        <v>990</v>
      </c>
      <c r="F169" s="260" t="s">
        <v>991</v>
      </c>
      <c r="G169" s="261" t="s">
        <v>185</v>
      </c>
      <c r="H169" s="262">
        <v>9</v>
      </c>
      <c r="I169" s="263"/>
      <c r="J169" s="264">
        <f t="shared" si="15"/>
        <v>0</v>
      </c>
      <c r="K169" s="260" t="s">
        <v>1</v>
      </c>
      <c r="L169" s="265"/>
      <c r="M169" s="266" t="s">
        <v>1</v>
      </c>
      <c r="N169" s="267" t="s">
        <v>47</v>
      </c>
      <c r="O169" s="67"/>
      <c r="P169" s="220">
        <f t="shared" si="16"/>
        <v>0</v>
      </c>
      <c r="Q169" s="220">
        <v>0</v>
      </c>
      <c r="R169" s="220">
        <f t="shared" si="17"/>
        <v>0</v>
      </c>
      <c r="S169" s="220">
        <v>0</v>
      </c>
      <c r="T169" s="221">
        <f t="shared" si="18"/>
        <v>0</v>
      </c>
      <c r="AR169" s="222" t="s">
        <v>198</v>
      </c>
      <c r="AT169" s="222" t="s">
        <v>354</v>
      </c>
      <c r="AU169" s="222" t="s">
        <v>91</v>
      </c>
      <c r="AY169" s="17" t="s">
        <v>157</v>
      </c>
      <c r="BE169" s="115">
        <f t="shared" si="19"/>
        <v>0</v>
      </c>
      <c r="BF169" s="115">
        <f t="shared" si="20"/>
        <v>0</v>
      </c>
      <c r="BG169" s="115">
        <f t="shared" si="21"/>
        <v>0</v>
      </c>
      <c r="BH169" s="115">
        <f t="shared" si="22"/>
        <v>0</v>
      </c>
      <c r="BI169" s="115">
        <f t="shared" si="23"/>
        <v>0</v>
      </c>
      <c r="BJ169" s="17" t="s">
        <v>89</v>
      </c>
      <c r="BK169" s="115">
        <f t="shared" si="24"/>
        <v>0</v>
      </c>
      <c r="BL169" s="17" t="s">
        <v>161</v>
      </c>
      <c r="BM169" s="222" t="s">
        <v>992</v>
      </c>
    </row>
    <row r="170" spans="2:65" s="1" customFormat="1" ht="16.5" customHeight="1">
      <c r="B170" s="35"/>
      <c r="C170" s="258" t="s">
        <v>314</v>
      </c>
      <c r="D170" s="258" t="s">
        <v>354</v>
      </c>
      <c r="E170" s="259" t="s">
        <v>993</v>
      </c>
      <c r="F170" s="260" t="s">
        <v>994</v>
      </c>
      <c r="G170" s="261" t="s">
        <v>185</v>
      </c>
      <c r="H170" s="262">
        <v>30</v>
      </c>
      <c r="I170" s="263"/>
      <c r="J170" s="264">
        <f t="shared" si="15"/>
        <v>0</v>
      </c>
      <c r="K170" s="260" t="s">
        <v>1</v>
      </c>
      <c r="L170" s="265"/>
      <c r="M170" s="266" t="s">
        <v>1</v>
      </c>
      <c r="N170" s="267" t="s">
        <v>47</v>
      </c>
      <c r="O170" s="67"/>
      <c r="P170" s="220">
        <f t="shared" si="16"/>
        <v>0</v>
      </c>
      <c r="Q170" s="220">
        <v>0</v>
      </c>
      <c r="R170" s="220">
        <f t="shared" si="17"/>
        <v>0</v>
      </c>
      <c r="S170" s="220">
        <v>0</v>
      </c>
      <c r="T170" s="221">
        <f t="shared" si="18"/>
        <v>0</v>
      </c>
      <c r="AR170" s="222" t="s">
        <v>198</v>
      </c>
      <c r="AT170" s="222" t="s">
        <v>354</v>
      </c>
      <c r="AU170" s="222" t="s">
        <v>91</v>
      </c>
      <c r="AY170" s="17" t="s">
        <v>157</v>
      </c>
      <c r="BE170" s="115">
        <f t="shared" si="19"/>
        <v>0</v>
      </c>
      <c r="BF170" s="115">
        <f t="shared" si="20"/>
        <v>0</v>
      </c>
      <c r="BG170" s="115">
        <f t="shared" si="21"/>
        <v>0</v>
      </c>
      <c r="BH170" s="115">
        <f t="shared" si="22"/>
        <v>0</v>
      </c>
      <c r="BI170" s="115">
        <f t="shared" si="23"/>
        <v>0</v>
      </c>
      <c r="BJ170" s="17" t="s">
        <v>89</v>
      </c>
      <c r="BK170" s="115">
        <f t="shared" si="24"/>
        <v>0</v>
      </c>
      <c r="BL170" s="17" t="s">
        <v>161</v>
      </c>
      <c r="BM170" s="222" t="s">
        <v>995</v>
      </c>
    </row>
    <row r="171" spans="2:65" s="1" customFormat="1" ht="16.5" customHeight="1">
      <c r="B171" s="35"/>
      <c r="C171" s="258" t="s">
        <v>319</v>
      </c>
      <c r="D171" s="258" t="s">
        <v>354</v>
      </c>
      <c r="E171" s="259" t="s">
        <v>996</v>
      </c>
      <c r="F171" s="260" t="s">
        <v>997</v>
      </c>
      <c r="G171" s="261" t="s">
        <v>185</v>
      </c>
      <c r="H171" s="262">
        <v>100</v>
      </c>
      <c r="I171" s="263"/>
      <c r="J171" s="264">
        <f t="shared" si="15"/>
        <v>0</v>
      </c>
      <c r="K171" s="260" t="s">
        <v>1</v>
      </c>
      <c r="L171" s="265"/>
      <c r="M171" s="266" t="s">
        <v>1</v>
      </c>
      <c r="N171" s="267" t="s">
        <v>47</v>
      </c>
      <c r="O171" s="67"/>
      <c r="P171" s="220">
        <f t="shared" si="16"/>
        <v>0</v>
      </c>
      <c r="Q171" s="220">
        <v>0</v>
      </c>
      <c r="R171" s="220">
        <f t="shared" si="17"/>
        <v>0</v>
      </c>
      <c r="S171" s="220">
        <v>0</v>
      </c>
      <c r="T171" s="221">
        <f t="shared" si="18"/>
        <v>0</v>
      </c>
      <c r="AR171" s="222" t="s">
        <v>198</v>
      </c>
      <c r="AT171" s="222" t="s">
        <v>354</v>
      </c>
      <c r="AU171" s="222" t="s">
        <v>91</v>
      </c>
      <c r="AY171" s="17" t="s">
        <v>157</v>
      </c>
      <c r="BE171" s="115">
        <f t="shared" si="19"/>
        <v>0</v>
      </c>
      <c r="BF171" s="115">
        <f t="shared" si="20"/>
        <v>0</v>
      </c>
      <c r="BG171" s="115">
        <f t="shared" si="21"/>
        <v>0</v>
      </c>
      <c r="BH171" s="115">
        <f t="shared" si="22"/>
        <v>0</v>
      </c>
      <c r="BI171" s="115">
        <f t="shared" si="23"/>
        <v>0</v>
      </c>
      <c r="BJ171" s="17" t="s">
        <v>89</v>
      </c>
      <c r="BK171" s="115">
        <f t="shared" si="24"/>
        <v>0</v>
      </c>
      <c r="BL171" s="17" t="s">
        <v>161</v>
      </c>
      <c r="BM171" s="222" t="s">
        <v>998</v>
      </c>
    </row>
    <row r="172" spans="2:65" s="1" customFormat="1" ht="16.5" customHeight="1">
      <c r="B172" s="35"/>
      <c r="C172" s="258" t="s">
        <v>325</v>
      </c>
      <c r="D172" s="258" t="s">
        <v>354</v>
      </c>
      <c r="E172" s="259" t="s">
        <v>999</v>
      </c>
      <c r="F172" s="260" t="s">
        <v>1000</v>
      </c>
      <c r="G172" s="261" t="s">
        <v>185</v>
      </c>
      <c r="H172" s="262">
        <v>25</v>
      </c>
      <c r="I172" s="263"/>
      <c r="J172" s="264">
        <f t="shared" si="15"/>
        <v>0</v>
      </c>
      <c r="K172" s="260" t="s">
        <v>1</v>
      </c>
      <c r="L172" s="265"/>
      <c r="M172" s="266" t="s">
        <v>1</v>
      </c>
      <c r="N172" s="267" t="s">
        <v>47</v>
      </c>
      <c r="O172" s="67"/>
      <c r="P172" s="220">
        <f t="shared" si="16"/>
        <v>0</v>
      </c>
      <c r="Q172" s="220">
        <v>0</v>
      </c>
      <c r="R172" s="220">
        <f t="shared" si="17"/>
        <v>0</v>
      </c>
      <c r="S172" s="220">
        <v>0</v>
      </c>
      <c r="T172" s="221">
        <f t="shared" si="18"/>
        <v>0</v>
      </c>
      <c r="AR172" s="222" t="s">
        <v>198</v>
      </c>
      <c r="AT172" s="222" t="s">
        <v>354</v>
      </c>
      <c r="AU172" s="222" t="s">
        <v>91</v>
      </c>
      <c r="AY172" s="17" t="s">
        <v>157</v>
      </c>
      <c r="BE172" s="115">
        <f t="shared" si="19"/>
        <v>0</v>
      </c>
      <c r="BF172" s="115">
        <f t="shared" si="20"/>
        <v>0</v>
      </c>
      <c r="BG172" s="115">
        <f t="shared" si="21"/>
        <v>0</v>
      </c>
      <c r="BH172" s="115">
        <f t="shared" si="22"/>
        <v>0</v>
      </c>
      <c r="BI172" s="115">
        <f t="shared" si="23"/>
        <v>0</v>
      </c>
      <c r="BJ172" s="17" t="s">
        <v>89</v>
      </c>
      <c r="BK172" s="115">
        <f t="shared" si="24"/>
        <v>0</v>
      </c>
      <c r="BL172" s="17" t="s">
        <v>161</v>
      </c>
      <c r="BM172" s="222" t="s">
        <v>1001</v>
      </c>
    </row>
    <row r="173" spans="2:65" s="1" customFormat="1" ht="16.5" customHeight="1">
      <c r="B173" s="35"/>
      <c r="C173" s="258" t="s">
        <v>329</v>
      </c>
      <c r="D173" s="258" t="s">
        <v>354</v>
      </c>
      <c r="E173" s="259" t="s">
        <v>1002</v>
      </c>
      <c r="F173" s="260" t="s">
        <v>1003</v>
      </c>
      <c r="G173" s="261" t="s">
        <v>185</v>
      </c>
      <c r="H173" s="262">
        <v>50</v>
      </c>
      <c r="I173" s="263"/>
      <c r="J173" s="264">
        <f t="shared" si="15"/>
        <v>0</v>
      </c>
      <c r="K173" s="260" t="s">
        <v>1</v>
      </c>
      <c r="L173" s="265"/>
      <c r="M173" s="266" t="s">
        <v>1</v>
      </c>
      <c r="N173" s="267" t="s">
        <v>47</v>
      </c>
      <c r="O173" s="67"/>
      <c r="P173" s="220">
        <f t="shared" si="16"/>
        <v>0</v>
      </c>
      <c r="Q173" s="220">
        <v>0</v>
      </c>
      <c r="R173" s="220">
        <f t="shared" si="17"/>
        <v>0</v>
      </c>
      <c r="S173" s="220">
        <v>0</v>
      </c>
      <c r="T173" s="221">
        <f t="shared" si="18"/>
        <v>0</v>
      </c>
      <c r="AR173" s="222" t="s">
        <v>198</v>
      </c>
      <c r="AT173" s="222" t="s">
        <v>354</v>
      </c>
      <c r="AU173" s="222" t="s">
        <v>91</v>
      </c>
      <c r="AY173" s="17" t="s">
        <v>157</v>
      </c>
      <c r="BE173" s="115">
        <f t="shared" si="19"/>
        <v>0</v>
      </c>
      <c r="BF173" s="115">
        <f t="shared" si="20"/>
        <v>0</v>
      </c>
      <c r="BG173" s="115">
        <f t="shared" si="21"/>
        <v>0</v>
      </c>
      <c r="BH173" s="115">
        <f t="shared" si="22"/>
        <v>0</v>
      </c>
      <c r="BI173" s="115">
        <f t="shared" si="23"/>
        <v>0</v>
      </c>
      <c r="BJ173" s="17" t="s">
        <v>89</v>
      </c>
      <c r="BK173" s="115">
        <f t="shared" si="24"/>
        <v>0</v>
      </c>
      <c r="BL173" s="17" t="s">
        <v>161</v>
      </c>
      <c r="BM173" s="222" t="s">
        <v>1004</v>
      </c>
    </row>
    <row r="174" spans="2:65" s="1" customFormat="1" ht="16.5" customHeight="1">
      <c r="B174" s="35"/>
      <c r="C174" s="258" t="s">
        <v>333</v>
      </c>
      <c r="D174" s="258" t="s">
        <v>354</v>
      </c>
      <c r="E174" s="259" t="s">
        <v>1005</v>
      </c>
      <c r="F174" s="260" t="s">
        <v>1006</v>
      </c>
      <c r="G174" s="261" t="s">
        <v>900</v>
      </c>
      <c r="H174" s="262">
        <v>3</v>
      </c>
      <c r="I174" s="263"/>
      <c r="J174" s="264">
        <f t="shared" si="15"/>
        <v>0</v>
      </c>
      <c r="K174" s="260" t="s">
        <v>1</v>
      </c>
      <c r="L174" s="265"/>
      <c r="M174" s="266" t="s">
        <v>1</v>
      </c>
      <c r="N174" s="267" t="s">
        <v>47</v>
      </c>
      <c r="O174" s="67"/>
      <c r="P174" s="220">
        <f t="shared" si="16"/>
        <v>0</v>
      </c>
      <c r="Q174" s="220">
        <v>0</v>
      </c>
      <c r="R174" s="220">
        <f t="shared" si="17"/>
        <v>0</v>
      </c>
      <c r="S174" s="220">
        <v>0</v>
      </c>
      <c r="T174" s="221">
        <f t="shared" si="18"/>
        <v>0</v>
      </c>
      <c r="AR174" s="222" t="s">
        <v>198</v>
      </c>
      <c r="AT174" s="222" t="s">
        <v>354</v>
      </c>
      <c r="AU174" s="222" t="s">
        <v>91</v>
      </c>
      <c r="AY174" s="17" t="s">
        <v>157</v>
      </c>
      <c r="BE174" s="115">
        <f t="shared" si="19"/>
        <v>0</v>
      </c>
      <c r="BF174" s="115">
        <f t="shared" si="20"/>
        <v>0</v>
      </c>
      <c r="BG174" s="115">
        <f t="shared" si="21"/>
        <v>0</v>
      </c>
      <c r="BH174" s="115">
        <f t="shared" si="22"/>
        <v>0</v>
      </c>
      <c r="BI174" s="115">
        <f t="shared" si="23"/>
        <v>0</v>
      </c>
      <c r="BJ174" s="17" t="s">
        <v>89</v>
      </c>
      <c r="BK174" s="115">
        <f t="shared" si="24"/>
        <v>0</v>
      </c>
      <c r="BL174" s="17" t="s">
        <v>161</v>
      </c>
      <c r="BM174" s="222" t="s">
        <v>1007</v>
      </c>
    </row>
    <row r="175" spans="2:65" s="1" customFormat="1" ht="16.5" customHeight="1">
      <c r="B175" s="35"/>
      <c r="C175" s="258" t="s">
        <v>339</v>
      </c>
      <c r="D175" s="258" t="s">
        <v>354</v>
      </c>
      <c r="E175" s="259" t="s">
        <v>1008</v>
      </c>
      <c r="F175" s="260" t="s">
        <v>1009</v>
      </c>
      <c r="G175" s="261" t="s">
        <v>900</v>
      </c>
      <c r="H175" s="262">
        <v>3</v>
      </c>
      <c r="I175" s="263"/>
      <c r="J175" s="264">
        <f t="shared" si="15"/>
        <v>0</v>
      </c>
      <c r="K175" s="260" t="s">
        <v>1</v>
      </c>
      <c r="L175" s="265"/>
      <c r="M175" s="266" t="s">
        <v>1</v>
      </c>
      <c r="N175" s="267" t="s">
        <v>47</v>
      </c>
      <c r="O175" s="67"/>
      <c r="P175" s="220">
        <f t="shared" si="16"/>
        <v>0</v>
      </c>
      <c r="Q175" s="220">
        <v>0</v>
      </c>
      <c r="R175" s="220">
        <f t="shared" si="17"/>
        <v>0</v>
      </c>
      <c r="S175" s="220">
        <v>0</v>
      </c>
      <c r="T175" s="221">
        <f t="shared" si="18"/>
        <v>0</v>
      </c>
      <c r="AR175" s="222" t="s">
        <v>198</v>
      </c>
      <c r="AT175" s="222" t="s">
        <v>354</v>
      </c>
      <c r="AU175" s="222" t="s">
        <v>91</v>
      </c>
      <c r="AY175" s="17" t="s">
        <v>157</v>
      </c>
      <c r="BE175" s="115">
        <f t="shared" si="19"/>
        <v>0</v>
      </c>
      <c r="BF175" s="115">
        <f t="shared" si="20"/>
        <v>0</v>
      </c>
      <c r="BG175" s="115">
        <f t="shared" si="21"/>
        <v>0</v>
      </c>
      <c r="BH175" s="115">
        <f t="shared" si="22"/>
        <v>0</v>
      </c>
      <c r="BI175" s="115">
        <f t="shared" si="23"/>
        <v>0</v>
      </c>
      <c r="BJ175" s="17" t="s">
        <v>89</v>
      </c>
      <c r="BK175" s="115">
        <f t="shared" si="24"/>
        <v>0</v>
      </c>
      <c r="BL175" s="17" t="s">
        <v>161</v>
      </c>
      <c r="BM175" s="222" t="s">
        <v>1010</v>
      </c>
    </row>
    <row r="176" spans="2:65" s="1" customFormat="1" ht="16.5" customHeight="1">
      <c r="B176" s="35"/>
      <c r="C176" s="258" t="s">
        <v>343</v>
      </c>
      <c r="D176" s="258" t="s">
        <v>354</v>
      </c>
      <c r="E176" s="259" t="s">
        <v>1011</v>
      </c>
      <c r="F176" s="260" t="s">
        <v>1012</v>
      </c>
      <c r="G176" s="261" t="s">
        <v>952</v>
      </c>
      <c r="H176" s="262">
        <v>9</v>
      </c>
      <c r="I176" s="263"/>
      <c r="J176" s="264">
        <f t="shared" si="15"/>
        <v>0</v>
      </c>
      <c r="K176" s="260" t="s">
        <v>1</v>
      </c>
      <c r="L176" s="265"/>
      <c r="M176" s="266" t="s">
        <v>1</v>
      </c>
      <c r="N176" s="267" t="s">
        <v>47</v>
      </c>
      <c r="O176" s="67"/>
      <c r="P176" s="220">
        <f t="shared" si="16"/>
        <v>0</v>
      </c>
      <c r="Q176" s="220">
        <v>0</v>
      </c>
      <c r="R176" s="220">
        <f t="shared" si="17"/>
        <v>0</v>
      </c>
      <c r="S176" s="220">
        <v>0</v>
      </c>
      <c r="T176" s="221">
        <f t="shared" si="18"/>
        <v>0</v>
      </c>
      <c r="AR176" s="222" t="s">
        <v>198</v>
      </c>
      <c r="AT176" s="222" t="s">
        <v>354</v>
      </c>
      <c r="AU176" s="222" t="s">
        <v>91</v>
      </c>
      <c r="AY176" s="17" t="s">
        <v>157</v>
      </c>
      <c r="BE176" s="115">
        <f t="shared" si="19"/>
        <v>0</v>
      </c>
      <c r="BF176" s="115">
        <f t="shared" si="20"/>
        <v>0</v>
      </c>
      <c r="BG176" s="115">
        <f t="shared" si="21"/>
        <v>0</v>
      </c>
      <c r="BH176" s="115">
        <f t="shared" si="22"/>
        <v>0</v>
      </c>
      <c r="BI176" s="115">
        <f t="shared" si="23"/>
        <v>0</v>
      </c>
      <c r="BJ176" s="17" t="s">
        <v>89</v>
      </c>
      <c r="BK176" s="115">
        <f t="shared" si="24"/>
        <v>0</v>
      </c>
      <c r="BL176" s="17" t="s">
        <v>161</v>
      </c>
      <c r="BM176" s="222" t="s">
        <v>1013</v>
      </c>
    </row>
    <row r="177" spans="2:65" s="1" customFormat="1" ht="16.5" customHeight="1">
      <c r="B177" s="35"/>
      <c r="C177" s="258" t="s">
        <v>349</v>
      </c>
      <c r="D177" s="258" t="s">
        <v>354</v>
      </c>
      <c r="E177" s="259" t="s">
        <v>1014</v>
      </c>
      <c r="F177" s="260" t="s">
        <v>1015</v>
      </c>
      <c r="G177" s="261" t="s">
        <v>952</v>
      </c>
      <c r="H177" s="262">
        <v>9</v>
      </c>
      <c r="I177" s="263"/>
      <c r="J177" s="264">
        <f t="shared" si="15"/>
        <v>0</v>
      </c>
      <c r="K177" s="260" t="s">
        <v>1</v>
      </c>
      <c r="L177" s="265"/>
      <c r="M177" s="266" t="s">
        <v>1</v>
      </c>
      <c r="N177" s="267" t="s">
        <v>47</v>
      </c>
      <c r="O177" s="67"/>
      <c r="P177" s="220">
        <f t="shared" si="16"/>
        <v>0</v>
      </c>
      <c r="Q177" s="220">
        <v>0</v>
      </c>
      <c r="R177" s="220">
        <f t="shared" si="17"/>
        <v>0</v>
      </c>
      <c r="S177" s="220">
        <v>0</v>
      </c>
      <c r="T177" s="221">
        <f t="shared" si="18"/>
        <v>0</v>
      </c>
      <c r="AR177" s="222" t="s">
        <v>198</v>
      </c>
      <c r="AT177" s="222" t="s">
        <v>354</v>
      </c>
      <c r="AU177" s="222" t="s">
        <v>91</v>
      </c>
      <c r="AY177" s="17" t="s">
        <v>157</v>
      </c>
      <c r="BE177" s="115">
        <f t="shared" si="19"/>
        <v>0</v>
      </c>
      <c r="BF177" s="115">
        <f t="shared" si="20"/>
        <v>0</v>
      </c>
      <c r="BG177" s="115">
        <f t="shared" si="21"/>
        <v>0</v>
      </c>
      <c r="BH177" s="115">
        <f t="shared" si="22"/>
        <v>0</v>
      </c>
      <c r="BI177" s="115">
        <f t="shared" si="23"/>
        <v>0</v>
      </c>
      <c r="BJ177" s="17" t="s">
        <v>89</v>
      </c>
      <c r="BK177" s="115">
        <f t="shared" si="24"/>
        <v>0</v>
      </c>
      <c r="BL177" s="17" t="s">
        <v>161</v>
      </c>
      <c r="BM177" s="222" t="s">
        <v>1016</v>
      </c>
    </row>
    <row r="178" spans="2:65" s="1" customFormat="1" ht="16.5" customHeight="1">
      <c r="B178" s="35"/>
      <c r="C178" s="258" t="s">
        <v>353</v>
      </c>
      <c r="D178" s="258" t="s">
        <v>354</v>
      </c>
      <c r="E178" s="259" t="s">
        <v>1017</v>
      </c>
      <c r="F178" s="260" t="s">
        <v>1018</v>
      </c>
      <c r="G178" s="261" t="s">
        <v>952</v>
      </c>
      <c r="H178" s="262">
        <v>4</v>
      </c>
      <c r="I178" s="263"/>
      <c r="J178" s="264">
        <f t="shared" si="15"/>
        <v>0</v>
      </c>
      <c r="K178" s="260" t="s">
        <v>1</v>
      </c>
      <c r="L178" s="265"/>
      <c r="M178" s="266" t="s">
        <v>1</v>
      </c>
      <c r="N178" s="267" t="s">
        <v>47</v>
      </c>
      <c r="O178" s="67"/>
      <c r="P178" s="220">
        <f t="shared" si="16"/>
        <v>0</v>
      </c>
      <c r="Q178" s="220">
        <v>0</v>
      </c>
      <c r="R178" s="220">
        <f t="shared" si="17"/>
        <v>0</v>
      </c>
      <c r="S178" s="220">
        <v>0</v>
      </c>
      <c r="T178" s="221">
        <f t="shared" si="18"/>
        <v>0</v>
      </c>
      <c r="AR178" s="222" t="s">
        <v>198</v>
      </c>
      <c r="AT178" s="222" t="s">
        <v>354</v>
      </c>
      <c r="AU178" s="222" t="s">
        <v>91</v>
      </c>
      <c r="AY178" s="17" t="s">
        <v>157</v>
      </c>
      <c r="BE178" s="115">
        <f t="shared" si="19"/>
        <v>0</v>
      </c>
      <c r="BF178" s="115">
        <f t="shared" si="20"/>
        <v>0</v>
      </c>
      <c r="BG178" s="115">
        <f t="shared" si="21"/>
        <v>0</v>
      </c>
      <c r="BH178" s="115">
        <f t="shared" si="22"/>
        <v>0</v>
      </c>
      <c r="BI178" s="115">
        <f t="shared" si="23"/>
        <v>0</v>
      </c>
      <c r="BJ178" s="17" t="s">
        <v>89</v>
      </c>
      <c r="BK178" s="115">
        <f t="shared" si="24"/>
        <v>0</v>
      </c>
      <c r="BL178" s="17" t="s">
        <v>161</v>
      </c>
      <c r="BM178" s="222" t="s">
        <v>1019</v>
      </c>
    </row>
    <row r="179" spans="2:63" s="11" customFormat="1" ht="22.9" customHeight="1">
      <c r="B179" s="197"/>
      <c r="C179" s="198"/>
      <c r="D179" s="199" t="s">
        <v>81</v>
      </c>
      <c r="E179" s="245" t="s">
        <v>1020</v>
      </c>
      <c r="F179" s="245" t="s">
        <v>1021</v>
      </c>
      <c r="G179" s="198"/>
      <c r="H179" s="198"/>
      <c r="I179" s="201"/>
      <c r="J179" s="246">
        <f>BK179</f>
        <v>0</v>
      </c>
      <c r="K179" s="198"/>
      <c r="L179" s="203"/>
      <c r="M179" s="204"/>
      <c r="N179" s="205"/>
      <c r="O179" s="205"/>
      <c r="P179" s="206">
        <f>SUM(P180:P190)</f>
        <v>0</v>
      </c>
      <c r="Q179" s="205"/>
      <c r="R179" s="206">
        <f>SUM(R180:R190)</f>
        <v>0</v>
      </c>
      <c r="S179" s="205"/>
      <c r="T179" s="207">
        <f>SUM(T180:T190)</f>
        <v>0</v>
      </c>
      <c r="AR179" s="208" t="s">
        <v>89</v>
      </c>
      <c r="AT179" s="209" t="s">
        <v>81</v>
      </c>
      <c r="AU179" s="209" t="s">
        <v>89</v>
      </c>
      <c r="AY179" s="208" t="s">
        <v>157</v>
      </c>
      <c r="BK179" s="210">
        <f>SUM(BK180:BK190)</f>
        <v>0</v>
      </c>
    </row>
    <row r="180" spans="2:65" s="1" customFormat="1" ht="16.5" customHeight="1">
      <c r="B180" s="35"/>
      <c r="C180" s="211" t="s">
        <v>361</v>
      </c>
      <c r="D180" s="211" t="s">
        <v>158</v>
      </c>
      <c r="E180" s="212" t="s">
        <v>1022</v>
      </c>
      <c r="F180" s="213" t="s">
        <v>1023</v>
      </c>
      <c r="G180" s="214" t="s">
        <v>185</v>
      </c>
      <c r="H180" s="215">
        <v>35</v>
      </c>
      <c r="I180" s="216"/>
      <c r="J180" s="217">
        <f aca="true" t="shared" si="25" ref="J180:J190">ROUND(I180*H180,2)</f>
        <v>0</v>
      </c>
      <c r="K180" s="213" t="s">
        <v>1</v>
      </c>
      <c r="L180" s="37"/>
      <c r="M180" s="218" t="s">
        <v>1</v>
      </c>
      <c r="N180" s="219" t="s">
        <v>47</v>
      </c>
      <c r="O180" s="67"/>
      <c r="P180" s="220">
        <f aca="true" t="shared" si="26" ref="P180:P190">O180*H180</f>
        <v>0</v>
      </c>
      <c r="Q180" s="220">
        <v>0</v>
      </c>
      <c r="R180" s="220">
        <f aca="true" t="shared" si="27" ref="R180:R190">Q180*H180</f>
        <v>0</v>
      </c>
      <c r="S180" s="220">
        <v>0</v>
      </c>
      <c r="T180" s="221">
        <f aca="true" t="shared" si="28" ref="T180:T190">S180*H180</f>
        <v>0</v>
      </c>
      <c r="AR180" s="222" t="s">
        <v>161</v>
      </c>
      <c r="AT180" s="222" t="s">
        <v>158</v>
      </c>
      <c r="AU180" s="222" t="s">
        <v>91</v>
      </c>
      <c r="AY180" s="17" t="s">
        <v>157</v>
      </c>
      <c r="BE180" s="115">
        <f aca="true" t="shared" si="29" ref="BE180:BE190">IF(N180="základní",J180,0)</f>
        <v>0</v>
      </c>
      <c r="BF180" s="115">
        <f aca="true" t="shared" si="30" ref="BF180:BF190">IF(N180="snížená",J180,0)</f>
        <v>0</v>
      </c>
      <c r="BG180" s="115">
        <f aca="true" t="shared" si="31" ref="BG180:BG190">IF(N180="zákl. přenesená",J180,0)</f>
        <v>0</v>
      </c>
      <c r="BH180" s="115">
        <f aca="true" t="shared" si="32" ref="BH180:BH190">IF(N180="sníž. přenesená",J180,0)</f>
        <v>0</v>
      </c>
      <c r="BI180" s="115">
        <f aca="true" t="shared" si="33" ref="BI180:BI190">IF(N180="nulová",J180,0)</f>
        <v>0</v>
      </c>
      <c r="BJ180" s="17" t="s">
        <v>89</v>
      </c>
      <c r="BK180" s="115">
        <f aca="true" t="shared" si="34" ref="BK180:BK190">ROUND(I180*H180,2)</f>
        <v>0</v>
      </c>
      <c r="BL180" s="17" t="s">
        <v>161</v>
      </c>
      <c r="BM180" s="222" t="s">
        <v>515</v>
      </c>
    </row>
    <row r="181" spans="2:65" s="1" customFormat="1" ht="16.5" customHeight="1">
      <c r="B181" s="35"/>
      <c r="C181" s="211" t="s">
        <v>366</v>
      </c>
      <c r="D181" s="211" t="s">
        <v>158</v>
      </c>
      <c r="E181" s="212" t="s">
        <v>1024</v>
      </c>
      <c r="F181" s="213" t="s">
        <v>1025</v>
      </c>
      <c r="G181" s="214" t="s">
        <v>185</v>
      </c>
      <c r="H181" s="215">
        <v>8</v>
      </c>
      <c r="I181" s="216"/>
      <c r="J181" s="217">
        <f t="shared" si="25"/>
        <v>0</v>
      </c>
      <c r="K181" s="213" t="s">
        <v>1</v>
      </c>
      <c r="L181" s="37"/>
      <c r="M181" s="218" t="s">
        <v>1</v>
      </c>
      <c r="N181" s="219" t="s">
        <v>47</v>
      </c>
      <c r="O181" s="67"/>
      <c r="P181" s="220">
        <f t="shared" si="26"/>
        <v>0</v>
      </c>
      <c r="Q181" s="220">
        <v>0</v>
      </c>
      <c r="R181" s="220">
        <f t="shared" si="27"/>
        <v>0</v>
      </c>
      <c r="S181" s="220">
        <v>0</v>
      </c>
      <c r="T181" s="221">
        <f t="shared" si="28"/>
        <v>0</v>
      </c>
      <c r="AR181" s="222" t="s">
        <v>161</v>
      </c>
      <c r="AT181" s="222" t="s">
        <v>158</v>
      </c>
      <c r="AU181" s="222" t="s">
        <v>91</v>
      </c>
      <c r="AY181" s="17" t="s">
        <v>157</v>
      </c>
      <c r="BE181" s="115">
        <f t="shared" si="29"/>
        <v>0</v>
      </c>
      <c r="BF181" s="115">
        <f t="shared" si="30"/>
        <v>0</v>
      </c>
      <c r="BG181" s="115">
        <f t="shared" si="31"/>
        <v>0</v>
      </c>
      <c r="BH181" s="115">
        <f t="shared" si="32"/>
        <v>0</v>
      </c>
      <c r="BI181" s="115">
        <f t="shared" si="33"/>
        <v>0</v>
      </c>
      <c r="BJ181" s="17" t="s">
        <v>89</v>
      </c>
      <c r="BK181" s="115">
        <f t="shared" si="34"/>
        <v>0</v>
      </c>
      <c r="BL181" s="17" t="s">
        <v>161</v>
      </c>
      <c r="BM181" s="222" t="s">
        <v>1026</v>
      </c>
    </row>
    <row r="182" spans="2:65" s="1" customFormat="1" ht="16.5" customHeight="1">
      <c r="B182" s="35"/>
      <c r="C182" s="211" t="s">
        <v>371</v>
      </c>
      <c r="D182" s="211" t="s">
        <v>158</v>
      </c>
      <c r="E182" s="212" t="s">
        <v>1027</v>
      </c>
      <c r="F182" s="213" t="s">
        <v>1028</v>
      </c>
      <c r="G182" s="214" t="s">
        <v>900</v>
      </c>
      <c r="H182" s="215">
        <v>3</v>
      </c>
      <c r="I182" s="216"/>
      <c r="J182" s="217">
        <f t="shared" si="25"/>
        <v>0</v>
      </c>
      <c r="K182" s="213" t="s">
        <v>1</v>
      </c>
      <c r="L182" s="37"/>
      <c r="M182" s="218" t="s">
        <v>1</v>
      </c>
      <c r="N182" s="219" t="s">
        <v>47</v>
      </c>
      <c r="O182" s="67"/>
      <c r="P182" s="220">
        <f t="shared" si="26"/>
        <v>0</v>
      </c>
      <c r="Q182" s="220">
        <v>0</v>
      </c>
      <c r="R182" s="220">
        <f t="shared" si="27"/>
        <v>0</v>
      </c>
      <c r="S182" s="220">
        <v>0</v>
      </c>
      <c r="T182" s="221">
        <f t="shared" si="28"/>
        <v>0</v>
      </c>
      <c r="AR182" s="222" t="s">
        <v>161</v>
      </c>
      <c r="AT182" s="222" t="s">
        <v>158</v>
      </c>
      <c r="AU182" s="222" t="s">
        <v>91</v>
      </c>
      <c r="AY182" s="17" t="s">
        <v>157</v>
      </c>
      <c r="BE182" s="115">
        <f t="shared" si="29"/>
        <v>0</v>
      </c>
      <c r="BF182" s="115">
        <f t="shared" si="30"/>
        <v>0</v>
      </c>
      <c r="BG182" s="115">
        <f t="shared" si="31"/>
        <v>0</v>
      </c>
      <c r="BH182" s="115">
        <f t="shared" si="32"/>
        <v>0</v>
      </c>
      <c r="BI182" s="115">
        <f t="shared" si="33"/>
        <v>0</v>
      </c>
      <c r="BJ182" s="17" t="s">
        <v>89</v>
      </c>
      <c r="BK182" s="115">
        <f t="shared" si="34"/>
        <v>0</v>
      </c>
      <c r="BL182" s="17" t="s">
        <v>161</v>
      </c>
      <c r="BM182" s="222" t="s">
        <v>524</v>
      </c>
    </row>
    <row r="183" spans="2:65" s="1" customFormat="1" ht="16.5" customHeight="1">
      <c r="B183" s="35"/>
      <c r="C183" s="211" t="s">
        <v>376</v>
      </c>
      <c r="D183" s="211" t="s">
        <v>158</v>
      </c>
      <c r="E183" s="212" t="s">
        <v>1029</v>
      </c>
      <c r="F183" s="213" t="s">
        <v>1030</v>
      </c>
      <c r="G183" s="214" t="s">
        <v>900</v>
      </c>
      <c r="H183" s="215">
        <v>2</v>
      </c>
      <c r="I183" s="216"/>
      <c r="J183" s="217">
        <f t="shared" si="25"/>
        <v>0</v>
      </c>
      <c r="K183" s="213" t="s">
        <v>1</v>
      </c>
      <c r="L183" s="37"/>
      <c r="M183" s="218" t="s">
        <v>1</v>
      </c>
      <c r="N183" s="219" t="s">
        <v>47</v>
      </c>
      <c r="O183" s="67"/>
      <c r="P183" s="220">
        <f t="shared" si="26"/>
        <v>0</v>
      </c>
      <c r="Q183" s="220">
        <v>0</v>
      </c>
      <c r="R183" s="220">
        <f t="shared" si="27"/>
        <v>0</v>
      </c>
      <c r="S183" s="220">
        <v>0</v>
      </c>
      <c r="T183" s="221">
        <f t="shared" si="28"/>
        <v>0</v>
      </c>
      <c r="AR183" s="222" t="s">
        <v>161</v>
      </c>
      <c r="AT183" s="222" t="s">
        <v>158</v>
      </c>
      <c r="AU183" s="222" t="s">
        <v>91</v>
      </c>
      <c r="AY183" s="17" t="s">
        <v>157</v>
      </c>
      <c r="BE183" s="115">
        <f t="shared" si="29"/>
        <v>0</v>
      </c>
      <c r="BF183" s="115">
        <f t="shared" si="30"/>
        <v>0</v>
      </c>
      <c r="BG183" s="115">
        <f t="shared" si="31"/>
        <v>0</v>
      </c>
      <c r="BH183" s="115">
        <f t="shared" si="32"/>
        <v>0</v>
      </c>
      <c r="BI183" s="115">
        <f t="shared" si="33"/>
        <v>0</v>
      </c>
      <c r="BJ183" s="17" t="s">
        <v>89</v>
      </c>
      <c r="BK183" s="115">
        <f t="shared" si="34"/>
        <v>0</v>
      </c>
      <c r="BL183" s="17" t="s">
        <v>161</v>
      </c>
      <c r="BM183" s="222" t="s">
        <v>1031</v>
      </c>
    </row>
    <row r="184" spans="2:65" s="1" customFormat="1" ht="16.5" customHeight="1">
      <c r="B184" s="35"/>
      <c r="C184" s="211" t="s">
        <v>380</v>
      </c>
      <c r="D184" s="211" t="s">
        <v>158</v>
      </c>
      <c r="E184" s="212" t="s">
        <v>1032</v>
      </c>
      <c r="F184" s="213" t="s">
        <v>1033</v>
      </c>
      <c r="G184" s="214" t="s">
        <v>900</v>
      </c>
      <c r="H184" s="215">
        <v>1</v>
      </c>
      <c r="I184" s="216"/>
      <c r="J184" s="217">
        <f t="shared" si="25"/>
        <v>0</v>
      </c>
      <c r="K184" s="213" t="s">
        <v>1</v>
      </c>
      <c r="L184" s="37"/>
      <c r="M184" s="218" t="s">
        <v>1</v>
      </c>
      <c r="N184" s="219" t="s">
        <v>47</v>
      </c>
      <c r="O184" s="67"/>
      <c r="P184" s="220">
        <f t="shared" si="26"/>
        <v>0</v>
      </c>
      <c r="Q184" s="220">
        <v>0</v>
      </c>
      <c r="R184" s="220">
        <f t="shared" si="27"/>
        <v>0</v>
      </c>
      <c r="S184" s="220">
        <v>0</v>
      </c>
      <c r="T184" s="221">
        <f t="shared" si="28"/>
        <v>0</v>
      </c>
      <c r="AR184" s="222" t="s">
        <v>161</v>
      </c>
      <c r="AT184" s="222" t="s">
        <v>158</v>
      </c>
      <c r="AU184" s="222" t="s">
        <v>91</v>
      </c>
      <c r="AY184" s="17" t="s">
        <v>157</v>
      </c>
      <c r="BE184" s="115">
        <f t="shared" si="29"/>
        <v>0</v>
      </c>
      <c r="BF184" s="115">
        <f t="shared" si="30"/>
        <v>0</v>
      </c>
      <c r="BG184" s="115">
        <f t="shared" si="31"/>
        <v>0</v>
      </c>
      <c r="BH184" s="115">
        <f t="shared" si="32"/>
        <v>0</v>
      </c>
      <c r="BI184" s="115">
        <f t="shared" si="33"/>
        <v>0</v>
      </c>
      <c r="BJ184" s="17" t="s">
        <v>89</v>
      </c>
      <c r="BK184" s="115">
        <f t="shared" si="34"/>
        <v>0</v>
      </c>
      <c r="BL184" s="17" t="s">
        <v>161</v>
      </c>
      <c r="BM184" s="222" t="s">
        <v>532</v>
      </c>
    </row>
    <row r="185" spans="2:65" s="1" customFormat="1" ht="16.5" customHeight="1">
      <c r="B185" s="35"/>
      <c r="C185" s="211" t="s">
        <v>384</v>
      </c>
      <c r="D185" s="211" t="s">
        <v>158</v>
      </c>
      <c r="E185" s="212" t="s">
        <v>1034</v>
      </c>
      <c r="F185" s="213" t="s">
        <v>1035</v>
      </c>
      <c r="G185" s="214" t="s">
        <v>900</v>
      </c>
      <c r="H185" s="215">
        <v>1</v>
      </c>
      <c r="I185" s="216"/>
      <c r="J185" s="217">
        <f t="shared" si="25"/>
        <v>0</v>
      </c>
      <c r="K185" s="213" t="s">
        <v>1</v>
      </c>
      <c r="L185" s="37"/>
      <c r="M185" s="218" t="s">
        <v>1</v>
      </c>
      <c r="N185" s="219" t="s">
        <v>47</v>
      </c>
      <c r="O185" s="67"/>
      <c r="P185" s="220">
        <f t="shared" si="26"/>
        <v>0</v>
      </c>
      <c r="Q185" s="220">
        <v>0</v>
      </c>
      <c r="R185" s="220">
        <f t="shared" si="27"/>
        <v>0</v>
      </c>
      <c r="S185" s="220">
        <v>0</v>
      </c>
      <c r="T185" s="221">
        <f t="shared" si="28"/>
        <v>0</v>
      </c>
      <c r="AR185" s="222" t="s">
        <v>161</v>
      </c>
      <c r="AT185" s="222" t="s">
        <v>158</v>
      </c>
      <c r="AU185" s="222" t="s">
        <v>91</v>
      </c>
      <c r="AY185" s="17" t="s">
        <v>157</v>
      </c>
      <c r="BE185" s="115">
        <f t="shared" si="29"/>
        <v>0</v>
      </c>
      <c r="BF185" s="115">
        <f t="shared" si="30"/>
        <v>0</v>
      </c>
      <c r="BG185" s="115">
        <f t="shared" si="31"/>
        <v>0</v>
      </c>
      <c r="BH185" s="115">
        <f t="shared" si="32"/>
        <v>0</v>
      </c>
      <c r="BI185" s="115">
        <f t="shared" si="33"/>
        <v>0</v>
      </c>
      <c r="BJ185" s="17" t="s">
        <v>89</v>
      </c>
      <c r="BK185" s="115">
        <f t="shared" si="34"/>
        <v>0</v>
      </c>
      <c r="BL185" s="17" t="s">
        <v>161</v>
      </c>
      <c r="BM185" s="222" t="s">
        <v>1036</v>
      </c>
    </row>
    <row r="186" spans="2:65" s="1" customFormat="1" ht="16.5" customHeight="1">
      <c r="B186" s="35"/>
      <c r="C186" s="211" t="s">
        <v>389</v>
      </c>
      <c r="D186" s="211" t="s">
        <v>158</v>
      </c>
      <c r="E186" s="212" t="s">
        <v>1037</v>
      </c>
      <c r="F186" s="213" t="s">
        <v>1038</v>
      </c>
      <c r="G186" s="214" t="s">
        <v>900</v>
      </c>
      <c r="H186" s="215">
        <v>1</v>
      </c>
      <c r="I186" s="216"/>
      <c r="J186" s="217">
        <f t="shared" si="25"/>
        <v>0</v>
      </c>
      <c r="K186" s="213" t="s">
        <v>1</v>
      </c>
      <c r="L186" s="37"/>
      <c r="M186" s="218" t="s">
        <v>1</v>
      </c>
      <c r="N186" s="219" t="s">
        <v>47</v>
      </c>
      <c r="O186" s="67"/>
      <c r="P186" s="220">
        <f t="shared" si="26"/>
        <v>0</v>
      </c>
      <c r="Q186" s="220">
        <v>0</v>
      </c>
      <c r="R186" s="220">
        <f t="shared" si="27"/>
        <v>0</v>
      </c>
      <c r="S186" s="220">
        <v>0</v>
      </c>
      <c r="T186" s="221">
        <f t="shared" si="28"/>
        <v>0</v>
      </c>
      <c r="AR186" s="222" t="s">
        <v>161</v>
      </c>
      <c r="AT186" s="222" t="s">
        <v>158</v>
      </c>
      <c r="AU186" s="222" t="s">
        <v>91</v>
      </c>
      <c r="AY186" s="17" t="s">
        <v>157</v>
      </c>
      <c r="BE186" s="115">
        <f t="shared" si="29"/>
        <v>0</v>
      </c>
      <c r="BF186" s="115">
        <f t="shared" si="30"/>
        <v>0</v>
      </c>
      <c r="BG186" s="115">
        <f t="shared" si="31"/>
        <v>0</v>
      </c>
      <c r="BH186" s="115">
        <f t="shared" si="32"/>
        <v>0</v>
      </c>
      <c r="BI186" s="115">
        <f t="shared" si="33"/>
        <v>0</v>
      </c>
      <c r="BJ186" s="17" t="s">
        <v>89</v>
      </c>
      <c r="BK186" s="115">
        <f t="shared" si="34"/>
        <v>0</v>
      </c>
      <c r="BL186" s="17" t="s">
        <v>161</v>
      </c>
      <c r="BM186" s="222" t="s">
        <v>549</v>
      </c>
    </row>
    <row r="187" spans="2:65" s="1" customFormat="1" ht="16.5" customHeight="1">
      <c r="B187" s="35"/>
      <c r="C187" s="211" t="s">
        <v>395</v>
      </c>
      <c r="D187" s="211" t="s">
        <v>158</v>
      </c>
      <c r="E187" s="212" t="s">
        <v>1039</v>
      </c>
      <c r="F187" s="213" t="s">
        <v>1040</v>
      </c>
      <c r="G187" s="214" t="s">
        <v>900</v>
      </c>
      <c r="H187" s="215">
        <v>1</v>
      </c>
      <c r="I187" s="216"/>
      <c r="J187" s="217">
        <f t="shared" si="25"/>
        <v>0</v>
      </c>
      <c r="K187" s="213" t="s">
        <v>1</v>
      </c>
      <c r="L187" s="37"/>
      <c r="M187" s="218" t="s">
        <v>1</v>
      </c>
      <c r="N187" s="219" t="s">
        <v>47</v>
      </c>
      <c r="O187" s="67"/>
      <c r="P187" s="220">
        <f t="shared" si="26"/>
        <v>0</v>
      </c>
      <c r="Q187" s="220">
        <v>0</v>
      </c>
      <c r="R187" s="220">
        <f t="shared" si="27"/>
        <v>0</v>
      </c>
      <c r="S187" s="220">
        <v>0</v>
      </c>
      <c r="T187" s="221">
        <f t="shared" si="28"/>
        <v>0</v>
      </c>
      <c r="AR187" s="222" t="s">
        <v>161</v>
      </c>
      <c r="AT187" s="222" t="s">
        <v>158</v>
      </c>
      <c r="AU187" s="222" t="s">
        <v>91</v>
      </c>
      <c r="AY187" s="17" t="s">
        <v>157</v>
      </c>
      <c r="BE187" s="115">
        <f t="shared" si="29"/>
        <v>0</v>
      </c>
      <c r="BF187" s="115">
        <f t="shared" si="30"/>
        <v>0</v>
      </c>
      <c r="BG187" s="115">
        <f t="shared" si="31"/>
        <v>0</v>
      </c>
      <c r="BH187" s="115">
        <f t="shared" si="32"/>
        <v>0</v>
      </c>
      <c r="BI187" s="115">
        <f t="shared" si="33"/>
        <v>0</v>
      </c>
      <c r="BJ187" s="17" t="s">
        <v>89</v>
      </c>
      <c r="BK187" s="115">
        <f t="shared" si="34"/>
        <v>0</v>
      </c>
      <c r="BL187" s="17" t="s">
        <v>161</v>
      </c>
      <c r="BM187" s="222" t="s">
        <v>557</v>
      </c>
    </row>
    <row r="188" spans="2:65" s="1" customFormat="1" ht="16.5" customHeight="1">
      <c r="B188" s="35"/>
      <c r="C188" s="211" t="s">
        <v>400</v>
      </c>
      <c r="D188" s="211" t="s">
        <v>158</v>
      </c>
      <c r="E188" s="212" t="s">
        <v>1041</v>
      </c>
      <c r="F188" s="213" t="s">
        <v>1042</v>
      </c>
      <c r="G188" s="214" t="s">
        <v>185</v>
      </c>
      <c r="H188" s="215">
        <v>26</v>
      </c>
      <c r="I188" s="216"/>
      <c r="J188" s="217">
        <f t="shared" si="25"/>
        <v>0</v>
      </c>
      <c r="K188" s="213" t="s">
        <v>1</v>
      </c>
      <c r="L188" s="37"/>
      <c r="M188" s="218" t="s">
        <v>1</v>
      </c>
      <c r="N188" s="219" t="s">
        <v>47</v>
      </c>
      <c r="O188" s="67"/>
      <c r="P188" s="220">
        <f t="shared" si="26"/>
        <v>0</v>
      </c>
      <c r="Q188" s="220">
        <v>0</v>
      </c>
      <c r="R188" s="220">
        <f t="shared" si="27"/>
        <v>0</v>
      </c>
      <c r="S188" s="220">
        <v>0</v>
      </c>
      <c r="T188" s="221">
        <f t="shared" si="28"/>
        <v>0</v>
      </c>
      <c r="AR188" s="222" t="s">
        <v>161</v>
      </c>
      <c r="AT188" s="222" t="s">
        <v>158</v>
      </c>
      <c r="AU188" s="222" t="s">
        <v>91</v>
      </c>
      <c r="AY188" s="17" t="s">
        <v>157</v>
      </c>
      <c r="BE188" s="115">
        <f t="shared" si="29"/>
        <v>0</v>
      </c>
      <c r="BF188" s="115">
        <f t="shared" si="30"/>
        <v>0</v>
      </c>
      <c r="BG188" s="115">
        <f t="shared" si="31"/>
        <v>0</v>
      </c>
      <c r="BH188" s="115">
        <f t="shared" si="32"/>
        <v>0</v>
      </c>
      <c r="BI188" s="115">
        <f t="shared" si="33"/>
        <v>0</v>
      </c>
      <c r="BJ188" s="17" t="s">
        <v>89</v>
      </c>
      <c r="BK188" s="115">
        <f t="shared" si="34"/>
        <v>0</v>
      </c>
      <c r="BL188" s="17" t="s">
        <v>161</v>
      </c>
      <c r="BM188" s="222" t="s">
        <v>565</v>
      </c>
    </row>
    <row r="189" spans="2:65" s="1" customFormat="1" ht="16.5" customHeight="1">
      <c r="B189" s="35"/>
      <c r="C189" s="211" t="s">
        <v>405</v>
      </c>
      <c r="D189" s="211" t="s">
        <v>158</v>
      </c>
      <c r="E189" s="212" t="s">
        <v>1043</v>
      </c>
      <c r="F189" s="213" t="s">
        <v>1044</v>
      </c>
      <c r="G189" s="214" t="s">
        <v>185</v>
      </c>
      <c r="H189" s="215">
        <v>15</v>
      </c>
      <c r="I189" s="216"/>
      <c r="J189" s="217">
        <f t="shared" si="25"/>
        <v>0</v>
      </c>
      <c r="K189" s="213" t="s">
        <v>1</v>
      </c>
      <c r="L189" s="37"/>
      <c r="M189" s="218" t="s">
        <v>1</v>
      </c>
      <c r="N189" s="219" t="s">
        <v>47</v>
      </c>
      <c r="O189" s="67"/>
      <c r="P189" s="220">
        <f t="shared" si="26"/>
        <v>0</v>
      </c>
      <c r="Q189" s="220">
        <v>0</v>
      </c>
      <c r="R189" s="220">
        <f t="shared" si="27"/>
        <v>0</v>
      </c>
      <c r="S189" s="220">
        <v>0</v>
      </c>
      <c r="T189" s="221">
        <f t="shared" si="28"/>
        <v>0</v>
      </c>
      <c r="AR189" s="222" t="s">
        <v>161</v>
      </c>
      <c r="AT189" s="222" t="s">
        <v>158</v>
      </c>
      <c r="AU189" s="222" t="s">
        <v>91</v>
      </c>
      <c r="AY189" s="17" t="s">
        <v>157</v>
      </c>
      <c r="BE189" s="115">
        <f t="shared" si="29"/>
        <v>0</v>
      </c>
      <c r="BF189" s="115">
        <f t="shared" si="30"/>
        <v>0</v>
      </c>
      <c r="BG189" s="115">
        <f t="shared" si="31"/>
        <v>0</v>
      </c>
      <c r="BH189" s="115">
        <f t="shared" si="32"/>
        <v>0</v>
      </c>
      <c r="BI189" s="115">
        <f t="shared" si="33"/>
        <v>0</v>
      </c>
      <c r="BJ189" s="17" t="s">
        <v>89</v>
      </c>
      <c r="BK189" s="115">
        <f t="shared" si="34"/>
        <v>0</v>
      </c>
      <c r="BL189" s="17" t="s">
        <v>161</v>
      </c>
      <c r="BM189" s="222" t="s">
        <v>573</v>
      </c>
    </row>
    <row r="190" spans="2:65" s="1" customFormat="1" ht="16.5" customHeight="1">
      <c r="B190" s="35"/>
      <c r="C190" s="211" t="s">
        <v>410</v>
      </c>
      <c r="D190" s="211" t="s">
        <v>158</v>
      </c>
      <c r="E190" s="212" t="s">
        <v>1045</v>
      </c>
      <c r="F190" s="213" t="s">
        <v>1046</v>
      </c>
      <c r="G190" s="214" t="s">
        <v>185</v>
      </c>
      <c r="H190" s="215">
        <v>10</v>
      </c>
      <c r="I190" s="216"/>
      <c r="J190" s="217">
        <f t="shared" si="25"/>
        <v>0</v>
      </c>
      <c r="K190" s="213" t="s">
        <v>1</v>
      </c>
      <c r="L190" s="37"/>
      <c r="M190" s="218" t="s">
        <v>1</v>
      </c>
      <c r="N190" s="219" t="s">
        <v>47</v>
      </c>
      <c r="O190" s="67"/>
      <c r="P190" s="220">
        <f t="shared" si="26"/>
        <v>0</v>
      </c>
      <c r="Q190" s="220">
        <v>0</v>
      </c>
      <c r="R190" s="220">
        <f t="shared" si="27"/>
        <v>0</v>
      </c>
      <c r="S190" s="220">
        <v>0</v>
      </c>
      <c r="T190" s="221">
        <f t="shared" si="28"/>
        <v>0</v>
      </c>
      <c r="AR190" s="222" t="s">
        <v>161</v>
      </c>
      <c r="AT190" s="222" t="s">
        <v>158</v>
      </c>
      <c r="AU190" s="222" t="s">
        <v>91</v>
      </c>
      <c r="AY190" s="17" t="s">
        <v>157</v>
      </c>
      <c r="BE190" s="115">
        <f t="shared" si="29"/>
        <v>0</v>
      </c>
      <c r="BF190" s="115">
        <f t="shared" si="30"/>
        <v>0</v>
      </c>
      <c r="BG190" s="115">
        <f t="shared" si="31"/>
        <v>0</v>
      </c>
      <c r="BH190" s="115">
        <f t="shared" si="32"/>
        <v>0</v>
      </c>
      <c r="BI190" s="115">
        <f t="shared" si="33"/>
        <v>0</v>
      </c>
      <c r="BJ190" s="17" t="s">
        <v>89</v>
      </c>
      <c r="BK190" s="115">
        <f t="shared" si="34"/>
        <v>0</v>
      </c>
      <c r="BL190" s="17" t="s">
        <v>161</v>
      </c>
      <c r="BM190" s="222" t="s">
        <v>581</v>
      </c>
    </row>
    <row r="191" spans="2:63" s="11" customFormat="1" ht="22.9" customHeight="1">
      <c r="B191" s="197"/>
      <c r="C191" s="198"/>
      <c r="D191" s="199" t="s">
        <v>81</v>
      </c>
      <c r="E191" s="245" t="s">
        <v>1047</v>
      </c>
      <c r="F191" s="245" t="s">
        <v>1048</v>
      </c>
      <c r="G191" s="198"/>
      <c r="H191" s="198"/>
      <c r="I191" s="201"/>
      <c r="J191" s="246">
        <f>BK191</f>
        <v>0</v>
      </c>
      <c r="K191" s="198"/>
      <c r="L191" s="203"/>
      <c r="M191" s="204"/>
      <c r="N191" s="205"/>
      <c r="O191" s="205"/>
      <c r="P191" s="206">
        <f>SUM(P192:P202)</f>
        <v>0</v>
      </c>
      <c r="Q191" s="205"/>
      <c r="R191" s="206">
        <f>SUM(R192:R202)</f>
        <v>0</v>
      </c>
      <c r="S191" s="205"/>
      <c r="T191" s="207">
        <f>SUM(T192:T202)</f>
        <v>0</v>
      </c>
      <c r="AR191" s="208" t="s">
        <v>89</v>
      </c>
      <c r="AT191" s="209" t="s">
        <v>81</v>
      </c>
      <c r="AU191" s="209" t="s">
        <v>89</v>
      </c>
      <c r="AY191" s="208" t="s">
        <v>157</v>
      </c>
      <c r="BK191" s="210">
        <f>SUM(BK192:BK202)</f>
        <v>0</v>
      </c>
    </row>
    <row r="192" spans="2:65" s="1" customFormat="1" ht="16.5" customHeight="1">
      <c r="B192" s="35"/>
      <c r="C192" s="211" t="s">
        <v>415</v>
      </c>
      <c r="D192" s="211" t="s">
        <v>158</v>
      </c>
      <c r="E192" s="212" t="s">
        <v>1049</v>
      </c>
      <c r="F192" s="213" t="s">
        <v>1050</v>
      </c>
      <c r="G192" s="214" t="s">
        <v>543</v>
      </c>
      <c r="H192" s="215">
        <v>1</v>
      </c>
      <c r="I192" s="216"/>
      <c r="J192" s="217">
        <f>ROUND(I192*H192,2)</f>
        <v>0</v>
      </c>
      <c r="K192" s="213" t="s">
        <v>1</v>
      </c>
      <c r="L192" s="37"/>
      <c r="M192" s="218" t="s">
        <v>1</v>
      </c>
      <c r="N192" s="219" t="s">
        <v>47</v>
      </c>
      <c r="O192" s="67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AR192" s="222" t="s">
        <v>161</v>
      </c>
      <c r="AT192" s="222" t="s">
        <v>158</v>
      </c>
      <c r="AU192" s="222" t="s">
        <v>91</v>
      </c>
      <c r="AY192" s="17" t="s">
        <v>157</v>
      </c>
      <c r="BE192" s="115">
        <f>IF(N192="základní",J192,0)</f>
        <v>0</v>
      </c>
      <c r="BF192" s="115">
        <f>IF(N192="snížená",J192,0)</f>
        <v>0</v>
      </c>
      <c r="BG192" s="115">
        <f>IF(N192="zákl. přenesená",J192,0)</f>
        <v>0</v>
      </c>
      <c r="BH192" s="115">
        <f>IF(N192="sníž. přenesená",J192,0)</f>
        <v>0</v>
      </c>
      <c r="BI192" s="115">
        <f>IF(N192="nulová",J192,0)</f>
        <v>0</v>
      </c>
      <c r="BJ192" s="17" t="s">
        <v>89</v>
      </c>
      <c r="BK192" s="115">
        <f>ROUND(I192*H192,2)</f>
        <v>0</v>
      </c>
      <c r="BL192" s="17" t="s">
        <v>161</v>
      </c>
      <c r="BM192" s="222" t="s">
        <v>589</v>
      </c>
    </row>
    <row r="193" spans="2:65" s="1" customFormat="1" ht="36" customHeight="1">
      <c r="B193" s="35"/>
      <c r="C193" s="211" t="s">
        <v>421</v>
      </c>
      <c r="D193" s="211" t="s">
        <v>158</v>
      </c>
      <c r="E193" s="212" t="s">
        <v>1051</v>
      </c>
      <c r="F193" s="213" t="s">
        <v>1068</v>
      </c>
      <c r="G193" s="214" t="s">
        <v>543</v>
      </c>
      <c r="H193" s="215">
        <v>1</v>
      </c>
      <c r="I193" s="216"/>
      <c r="J193" s="217">
        <f>ROUND(I193*H193,2)</f>
        <v>0</v>
      </c>
      <c r="K193" s="213" t="s">
        <v>1</v>
      </c>
      <c r="L193" s="37"/>
      <c r="M193" s="218" t="s">
        <v>1</v>
      </c>
      <c r="N193" s="219" t="s">
        <v>47</v>
      </c>
      <c r="O193" s="67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AR193" s="222" t="s">
        <v>161</v>
      </c>
      <c r="AT193" s="222" t="s">
        <v>158</v>
      </c>
      <c r="AU193" s="222" t="s">
        <v>91</v>
      </c>
      <c r="AY193" s="17" t="s">
        <v>157</v>
      </c>
      <c r="BE193" s="115">
        <f>IF(N193="základní",J193,0)</f>
        <v>0</v>
      </c>
      <c r="BF193" s="115">
        <f>IF(N193="snížená",J193,0)</f>
        <v>0</v>
      </c>
      <c r="BG193" s="115">
        <f>IF(N193="zákl. přenesená",J193,0)</f>
        <v>0</v>
      </c>
      <c r="BH193" s="115">
        <f>IF(N193="sníž. přenesená",J193,0)</f>
        <v>0</v>
      </c>
      <c r="BI193" s="115">
        <f>IF(N193="nulová",J193,0)</f>
        <v>0</v>
      </c>
      <c r="BJ193" s="17" t="s">
        <v>89</v>
      </c>
      <c r="BK193" s="115">
        <f>ROUND(I193*H193,2)</f>
        <v>0</v>
      </c>
      <c r="BL193" s="17" t="s">
        <v>161</v>
      </c>
      <c r="BM193" s="222" t="s">
        <v>597</v>
      </c>
    </row>
    <row r="194" spans="2:51" s="12" customFormat="1" ht="12">
      <c r="B194" s="223"/>
      <c r="C194" s="224"/>
      <c r="D194" s="225" t="s">
        <v>163</v>
      </c>
      <c r="E194" s="226" t="s">
        <v>1</v>
      </c>
      <c r="F194" s="227"/>
      <c r="G194" s="224"/>
      <c r="H194" s="226" t="s">
        <v>1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163</v>
      </c>
      <c r="AU194" s="233" t="s">
        <v>91</v>
      </c>
      <c r="AV194" s="12" t="s">
        <v>89</v>
      </c>
      <c r="AW194" s="12" t="s">
        <v>35</v>
      </c>
      <c r="AX194" s="12" t="s">
        <v>82</v>
      </c>
      <c r="AY194" s="233" t="s">
        <v>157</v>
      </c>
    </row>
    <row r="195" spans="2:51" s="14" customFormat="1" ht="12">
      <c r="B195" s="247"/>
      <c r="C195" s="248"/>
      <c r="D195" s="225" t="s">
        <v>163</v>
      </c>
      <c r="E195" s="249" t="s">
        <v>1</v>
      </c>
      <c r="F195" s="250" t="s">
        <v>89</v>
      </c>
      <c r="G195" s="248"/>
      <c r="H195" s="251">
        <v>1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163</v>
      </c>
      <c r="AU195" s="257" t="s">
        <v>91</v>
      </c>
      <c r="AV195" s="14" t="s">
        <v>91</v>
      </c>
      <c r="AW195" s="14" t="s">
        <v>35</v>
      </c>
      <c r="AX195" s="14" t="s">
        <v>89</v>
      </c>
      <c r="AY195" s="257" t="s">
        <v>157</v>
      </c>
    </row>
    <row r="196" spans="2:65" s="1" customFormat="1" ht="16.5" customHeight="1">
      <c r="B196" s="35"/>
      <c r="C196" s="211" t="s">
        <v>425</v>
      </c>
      <c r="D196" s="211" t="s">
        <v>158</v>
      </c>
      <c r="E196" s="212" t="s">
        <v>1052</v>
      </c>
      <c r="F196" s="213" t="s">
        <v>1053</v>
      </c>
      <c r="G196" s="214" t="s">
        <v>543</v>
      </c>
      <c r="H196" s="215">
        <v>1</v>
      </c>
      <c r="I196" s="216"/>
      <c r="J196" s="217">
        <f aca="true" t="shared" si="35" ref="J196:J202">ROUND(I196*H196,2)</f>
        <v>0</v>
      </c>
      <c r="K196" s="213" t="s">
        <v>1</v>
      </c>
      <c r="L196" s="37"/>
      <c r="M196" s="218" t="s">
        <v>1</v>
      </c>
      <c r="N196" s="219" t="s">
        <v>47</v>
      </c>
      <c r="O196" s="67"/>
      <c r="P196" s="220">
        <f aca="true" t="shared" si="36" ref="P196:P202">O196*H196</f>
        <v>0</v>
      </c>
      <c r="Q196" s="220">
        <v>0</v>
      </c>
      <c r="R196" s="220">
        <f aca="true" t="shared" si="37" ref="R196:R202">Q196*H196</f>
        <v>0</v>
      </c>
      <c r="S196" s="220">
        <v>0</v>
      </c>
      <c r="T196" s="221">
        <f aca="true" t="shared" si="38" ref="T196:T202">S196*H196</f>
        <v>0</v>
      </c>
      <c r="AR196" s="222" t="s">
        <v>161</v>
      </c>
      <c r="AT196" s="222" t="s">
        <v>158</v>
      </c>
      <c r="AU196" s="222" t="s">
        <v>91</v>
      </c>
      <c r="AY196" s="17" t="s">
        <v>157</v>
      </c>
      <c r="BE196" s="115">
        <f aca="true" t="shared" si="39" ref="BE196:BE202">IF(N196="základní",J196,0)</f>
        <v>0</v>
      </c>
      <c r="BF196" s="115">
        <f aca="true" t="shared" si="40" ref="BF196:BF202">IF(N196="snížená",J196,0)</f>
        <v>0</v>
      </c>
      <c r="BG196" s="115">
        <f aca="true" t="shared" si="41" ref="BG196:BG202">IF(N196="zákl. přenesená",J196,0)</f>
        <v>0</v>
      </c>
      <c r="BH196" s="115">
        <f aca="true" t="shared" si="42" ref="BH196:BH202">IF(N196="sníž. přenesená",J196,0)</f>
        <v>0</v>
      </c>
      <c r="BI196" s="115">
        <f aca="true" t="shared" si="43" ref="BI196:BI202">IF(N196="nulová",J196,0)</f>
        <v>0</v>
      </c>
      <c r="BJ196" s="17" t="s">
        <v>89</v>
      </c>
      <c r="BK196" s="115">
        <f aca="true" t="shared" si="44" ref="BK196:BK202">ROUND(I196*H196,2)</f>
        <v>0</v>
      </c>
      <c r="BL196" s="17" t="s">
        <v>161</v>
      </c>
      <c r="BM196" s="222" t="s">
        <v>605</v>
      </c>
    </row>
    <row r="197" spans="2:65" s="1" customFormat="1" ht="16.5" customHeight="1">
      <c r="B197" s="35"/>
      <c r="C197" s="211" t="s">
        <v>429</v>
      </c>
      <c r="D197" s="211" t="s">
        <v>158</v>
      </c>
      <c r="E197" s="212" t="s">
        <v>1054</v>
      </c>
      <c r="F197" s="213" t="s">
        <v>1055</v>
      </c>
      <c r="G197" s="214" t="s">
        <v>543</v>
      </c>
      <c r="H197" s="215">
        <v>1</v>
      </c>
      <c r="I197" s="216"/>
      <c r="J197" s="217">
        <f t="shared" si="35"/>
        <v>0</v>
      </c>
      <c r="K197" s="213" t="s">
        <v>1</v>
      </c>
      <c r="L197" s="37"/>
      <c r="M197" s="218" t="s">
        <v>1</v>
      </c>
      <c r="N197" s="219" t="s">
        <v>47</v>
      </c>
      <c r="O197" s="67"/>
      <c r="P197" s="220">
        <f t="shared" si="36"/>
        <v>0</v>
      </c>
      <c r="Q197" s="220">
        <v>0</v>
      </c>
      <c r="R197" s="220">
        <f t="shared" si="37"/>
        <v>0</v>
      </c>
      <c r="S197" s="220">
        <v>0</v>
      </c>
      <c r="T197" s="221">
        <f t="shared" si="38"/>
        <v>0</v>
      </c>
      <c r="AR197" s="222" t="s">
        <v>161</v>
      </c>
      <c r="AT197" s="222" t="s">
        <v>158</v>
      </c>
      <c r="AU197" s="222" t="s">
        <v>91</v>
      </c>
      <c r="AY197" s="17" t="s">
        <v>157</v>
      </c>
      <c r="BE197" s="115">
        <f t="shared" si="39"/>
        <v>0</v>
      </c>
      <c r="BF197" s="115">
        <f t="shared" si="40"/>
        <v>0</v>
      </c>
      <c r="BG197" s="115">
        <f t="shared" si="41"/>
        <v>0</v>
      </c>
      <c r="BH197" s="115">
        <f t="shared" si="42"/>
        <v>0</v>
      </c>
      <c r="BI197" s="115">
        <f t="shared" si="43"/>
        <v>0</v>
      </c>
      <c r="BJ197" s="17" t="s">
        <v>89</v>
      </c>
      <c r="BK197" s="115">
        <f t="shared" si="44"/>
        <v>0</v>
      </c>
      <c r="BL197" s="17" t="s">
        <v>161</v>
      </c>
      <c r="BM197" s="222" t="s">
        <v>613</v>
      </c>
    </row>
    <row r="198" spans="2:65" s="1" customFormat="1" ht="24" customHeight="1">
      <c r="B198" s="35"/>
      <c r="C198" s="211" t="s">
        <v>434</v>
      </c>
      <c r="D198" s="211" t="s">
        <v>158</v>
      </c>
      <c r="E198" s="212" t="s">
        <v>1056</v>
      </c>
      <c r="F198" s="213" t="s">
        <v>1057</v>
      </c>
      <c r="G198" s="214" t="s">
        <v>543</v>
      </c>
      <c r="H198" s="215">
        <v>1</v>
      </c>
      <c r="I198" s="216"/>
      <c r="J198" s="217">
        <f t="shared" si="35"/>
        <v>0</v>
      </c>
      <c r="K198" s="213" t="s">
        <v>1</v>
      </c>
      <c r="L198" s="37"/>
      <c r="M198" s="218" t="s">
        <v>1</v>
      </c>
      <c r="N198" s="219" t="s">
        <v>47</v>
      </c>
      <c r="O198" s="67"/>
      <c r="P198" s="220">
        <f t="shared" si="36"/>
        <v>0</v>
      </c>
      <c r="Q198" s="220">
        <v>0</v>
      </c>
      <c r="R198" s="220">
        <f t="shared" si="37"/>
        <v>0</v>
      </c>
      <c r="S198" s="220">
        <v>0</v>
      </c>
      <c r="T198" s="221">
        <f t="shared" si="38"/>
        <v>0</v>
      </c>
      <c r="AR198" s="222" t="s">
        <v>161</v>
      </c>
      <c r="AT198" s="222" t="s">
        <v>158</v>
      </c>
      <c r="AU198" s="222" t="s">
        <v>91</v>
      </c>
      <c r="AY198" s="17" t="s">
        <v>157</v>
      </c>
      <c r="BE198" s="115">
        <f t="shared" si="39"/>
        <v>0</v>
      </c>
      <c r="BF198" s="115">
        <f t="shared" si="40"/>
        <v>0</v>
      </c>
      <c r="BG198" s="115">
        <f t="shared" si="41"/>
        <v>0</v>
      </c>
      <c r="BH198" s="115">
        <f t="shared" si="42"/>
        <v>0</v>
      </c>
      <c r="BI198" s="115">
        <f t="shared" si="43"/>
        <v>0</v>
      </c>
      <c r="BJ198" s="17" t="s">
        <v>89</v>
      </c>
      <c r="BK198" s="115">
        <f t="shared" si="44"/>
        <v>0</v>
      </c>
      <c r="BL198" s="17" t="s">
        <v>161</v>
      </c>
      <c r="BM198" s="222" t="s">
        <v>621</v>
      </c>
    </row>
    <row r="199" spans="2:65" s="1" customFormat="1" ht="24" customHeight="1">
      <c r="B199" s="35"/>
      <c r="C199" s="211" t="s">
        <v>440</v>
      </c>
      <c r="D199" s="211" t="s">
        <v>158</v>
      </c>
      <c r="E199" s="212" t="s">
        <v>1058</v>
      </c>
      <c r="F199" s="213" t="s">
        <v>1059</v>
      </c>
      <c r="G199" s="214" t="s">
        <v>543</v>
      </c>
      <c r="H199" s="215">
        <v>1</v>
      </c>
      <c r="I199" s="216"/>
      <c r="J199" s="217">
        <f t="shared" si="35"/>
        <v>0</v>
      </c>
      <c r="K199" s="213" t="s">
        <v>1</v>
      </c>
      <c r="L199" s="37"/>
      <c r="M199" s="218" t="s">
        <v>1</v>
      </c>
      <c r="N199" s="219" t="s">
        <v>47</v>
      </c>
      <c r="O199" s="67"/>
      <c r="P199" s="220">
        <f t="shared" si="36"/>
        <v>0</v>
      </c>
      <c r="Q199" s="220">
        <v>0</v>
      </c>
      <c r="R199" s="220">
        <f t="shared" si="37"/>
        <v>0</v>
      </c>
      <c r="S199" s="220">
        <v>0</v>
      </c>
      <c r="T199" s="221">
        <f t="shared" si="38"/>
        <v>0</v>
      </c>
      <c r="AR199" s="222" t="s">
        <v>161</v>
      </c>
      <c r="AT199" s="222" t="s">
        <v>158</v>
      </c>
      <c r="AU199" s="222" t="s">
        <v>91</v>
      </c>
      <c r="AY199" s="17" t="s">
        <v>157</v>
      </c>
      <c r="BE199" s="115">
        <f t="shared" si="39"/>
        <v>0</v>
      </c>
      <c r="BF199" s="115">
        <f t="shared" si="40"/>
        <v>0</v>
      </c>
      <c r="BG199" s="115">
        <f t="shared" si="41"/>
        <v>0</v>
      </c>
      <c r="BH199" s="115">
        <f t="shared" si="42"/>
        <v>0</v>
      </c>
      <c r="BI199" s="115">
        <f t="shared" si="43"/>
        <v>0</v>
      </c>
      <c r="BJ199" s="17" t="s">
        <v>89</v>
      </c>
      <c r="BK199" s="115">
        <f t="shared" si="44"/>
        <v>0</v>
      </c>
      <c r="BL199" s="17" t="s">
        <v>161</v>
      </c>
      <c r="BM199" s="222" t="s">
        <v>629</v>
      </c>
    </row>
    <row r="200" spans="2:65" s="1" customFormat="1" ht="16.5" customHeight="1">
      <c r="B200" s="35"/>
      <c r="C200" s="211" t="s">
        <v>444</v>
      </c>
      <c r="D200" s="211" t="s">
        <v>158</v>
      </c>
      <c r="E200" s="212" t="s">
        <v>1060</v>
      </c>
      <c r="F200" s="213" t="s">
        <v>1061</v>
      </c>
      <c r="G200" s="214" t="s">
        <v>543</v>
      </c>
      <c r="H200" s="215">
        <v>1</v>
      </c>
      <c r="I200" s="216"/>
      <c r="J200" s="217">
        <f t="shared" si="35"/>
        <v>0</v>
      </c>
      <c r="K200" s="213" t="s">
        <v>1</v>
      </c>
      <c r="L200" s="37"/>
      <c r="M200" s="218" t="s">
        <v>1</v>
      </c>
      <c r="N200" s="219" t="s">
        <v>47</v>
      </c>
      <c r="O200" s="67"/>
      <c r="P200" s="220">
        <f t="shared" si="36"/>
        <v>0</v>
      </c>
      <c r="Q200" s="220">
        <v>0</v>
      </c>
      <c r="R200" s="220">
        <f t="shared" si="37"/>
        <v>0</v>
      </c>
      <c r="S200" s="220">
        <v>0</v>
      </c>
      <c r="T200" s="221">
        <f t="shared" si="38"/>
        <v>0</v>
      </c>
      <c r="AR200" s="222" t="s">
        <v>161</v>
      </c>
      <c r="AT200" s="222" t="s">
        <v>158</v>
      </c>
      <c r="AU200" s="222" t="s">
        <v>91</v>
      </c>
      <c r="AY200" s="17" t="s">
        <v>157</v>
      </c>
      <c r="BE200" s="115">
        <f t="shared" si="39"/>
        <v>0</v>
      </c>
      <c r="BF200" s="115">
        <f t="shared" si="40"/>
        <v>0</v>
      </c>
      <c r="BG200" s="115">
        <f t="shared" si="41"/>
        <v>0</v>
      </c>
      <c r="BH200" s="115">
        <f t="shared" si="42"/>
        <v>0</v>
      </c>
      <c r="BI200" s="115">
        <f t="shared" si="43"/>
        <v>0</v>
      </c>
      <c r="BJ200" s="17" t="s">
        <v>89</v>
      </c>
      <c r="BK200" s="115">
        <f t="shared" si="44"/>
        <v>0</v>
      </c>
      <c r="BL200" s="17" t="s">
        <v>161</v>
      </c>
      <c r="BM200" s="222" t="s">
        <v>638</v>
      </c>
    </row>
    <row r="201" spans="2:65" s="1" customFormat="1" ht="16.5" customHeight="1">
      <c r="B201" s="35"/>
      <c r="C201" s="211" t="s">
        <v>448</v>
      </c>
      <c r="D201" s="211" t="s">
        <v>158</v>
      </c>
      <c r="E201" s="212" t="s">
        <v>1062</v>
      </c>
      <c r="F201" s="213" t="s">
        <v>1063</v>
      </c>
      <c r="G201" s="214" t="s">
        <v>543</v>
      </c>
      <c r="H201" s="215">
        <v>1</v>
      </c>
      <c r="I201" s="216"/>
      <c r="J201" s="217">
        <f t="shared" si="35"/>
        <v>0</v>
      </c>
      <c r="K201" s="213" t="s">
        <v>1</v>
      </c>
      <c r="L201" s="37"/>
      <c r="M201" s="218" t="s">
        <v>1</v>
      </c>
      <c r="N201" s="219" t="s">
        <v>47</v>
      </c>
      <c r="O201" s="67"/>
      <c r="P201" s="220">
        <f t="shared" si="36"/>
        <v>0</v>
      </c>
      <c r="Q201" s="220">
        <v>0</v>
      </c>
      <c r="R201" s="220">
        <f t="shared" si="37"/>
        <v>0</v>
      </c>
      <c r="S201" s="220">
        <v>0</v>
      </c>
      <c r="T201" s="221">
        <f t="shared" si="38"/>
        <v>0</v>
      </c>
      <c r="AR201" s="222" t="s">
        <v>161</v>
      </c>
      <c r="AT201" s="222" t="s">
        <v>158</v>
      </c>
      <c r="AU201" s="222" t="s">
        <v>91</v>
      </c>
      <c r="AY201" s="17" t="s">
        <v>157</v>
      </c>
      <c r="BE201" s="115">
        <f t="shared" si="39"/>
        <v>0</v>
      </c>
      <c r="BF201" s="115">
        <f t="shared" si="40"/>
        <v>0</v>
      </c>
      <c r="BG201" s="115">
        <f t="shared" si="41"/>
        <v>0</v>
      </c>
      <c r="BH201" s="115">
        <f t="shared" si="42"/>
        <v>0</v>
      </c>
      <c r="BI201" s="115">
        <f t="shared" si="43"/>
        <v>0</v>
      </c>
      <c r="BJ201" s="17" t="s">
        <v>89</v>
      </c>
      <c r="BK201" s="115">
        <f t="shared" si="44"/>
        <v>0</v>
      </c>
      <c r="BL201" s="17" t="s">
        <v>161</v>
      </c>
      <c r="BM201" s="222" t="s">
        <v>651</v>
      </c>
    </row>
    <row r="202" spans="2:65" s="1" customFormat="1" ht="16.5" customHeight="1">
      <c r="B202" s="35"/>
      <c r="C202" s="211" t="s">
        <v>452</v>
      </c>
      <c r="D202" s="211" t="s">
        <v>158</v>
      </c>
      <c r="E202" s="212" t="s">
        <v>1064</v>
      </c>
      <c r="F202" s="213" t="s">
        <v>1067</v>
      </c>
      <c r="G202" s="214" t="s">
        <v>543</v>
      </c>
      <c r="H202" s="215">
        <v>1</v>
      </c>
      <c r="I202" s="216"/>
      <c r="J202" s="217">
        <f t="shared" si="35"/>
        <v>0</v>
      </c>
      <c r="K202" s="213" t="s">
        <v>1</v>
      </c>
      <c r="L202" s="37"/>
      <c r="M202" s="279" t="s">
        <v>1</v>
      </c>
      <c r="N202" s="280" t="s">
        <v>47</v>
      </c>
      <c r="O202" s="281"/>
      <c r="P202" s="282">
        <f t="shared" si="36"/>
        <v>0</v>
      </c>
      <c r="Q202" s="282">
        <v>0</v>
      </c>
      <c r="R202" s="282">
        <f t="shared" si="37"/>
        <v>0</v>
      </c>
      <c r="S202" s="282">
        <v>0</v>
      </c>
      <c r="T202" s="283">
        <f t="shared" si="38"/>
        <v>0</v>
      </c>
      <c r="AR202" s="222" t="s">
        <v>161</v>
      </c>
      <c r="AT202" s="222" t="s">
        <v>158</v>
      </c>
      <c r="AU202" s="222" t="s">
        <v>91</v>
      </c>
      <c r="AY202" s="17" t="s">
        <v>157</v>
      </c>
      <c r="BE202" s="115">
        <f t="shared" si="39"/>
        <v>0</v>
      </c>
      <c r="BF202" s="115">
        <f t="shared" si="40"/>
        <v>0</v>
      </c>
      <c r="BG202" s="115">
        <f t="shared" si="41"/>
        <v>0</v>
      </c>
      <c r="BH202" s="115">
        <f t="shared" si="42"/>
        <v>0</v>
      </c>
      <c r="BI202" s="115">
        <f t="shared" si="43"/>
        <v>0</v>
      </c>
      <c r="BJ202" s="17" t="s">
        <v>89</v>
      </c>
      <c r="BK202" s="115">
        <f t="shared" si="44"/>
        <v>0</v>
      </c>
      <c r="BL202" s="17" t="s">
        <v>161</v>
      </c>
      <c r="BM202" s="222" t="s">
        <v>660</v>
      </c>
    </row>
    <row r="203" spans="2:12" s="1" customFormat="1" ht="6.95" customHeight="1">
      <c r="B203" s="50"/>
      <c r="C203" s="51"/>
      <c r="D203" s="51"/>
      <c r="E203" s="51"/>
      <c r="F203" s="51"/>
      <c r="G203" s="51"/>
      <c r="H203" s="51"/>
      <c r="I203" s="159"/>
      <c r="J203" s="51"/>
      <c r="K203" s="51"/>
      <c r="L203" s="37"/>
    </row>
  </sheetData>
  <sheetProtection algorithmName="SHA-512" hashValue="RSth7y2k5XhdaNgtmDBVoqwm/AFfOyMyOj64nasg6uA8AB+TfufswxEtARjZfbRs9JXCL6PUJPW+AglcK27pWA==" saltValue="GGnCSwjcyx5EyMGHO6dCZQ==" spinCount="100000" sheet="1" formatColumns="0" formatRows="0" autoFilter="0"/>
  <autoFilter ref="C129:K202"/>
  <mergeCells count="14">
    <mergeCell ref="D109:F109"/>
    <mergeCell ref="E120:H120"/>
    <mergeCell ref="E122:H122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horizontalDpi="600" verticalDpi="600" orientation="portrait" paperSize="9" scale="60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Jukl</dc:creator>
  <cp:keywords/>
  <dc:description/>
  <cp:lastModifiedBy>Jan Müller</cp:lastModifiedBy>
  <cp:lastPrinted>2019-04-23T08:27:06Z</cp:lastPrinted>
  <dcterms:created xsi:type="dcterms:W3CDTF">2019-04-16T07:49:20Z</dcterms:created>
  <dcterms:modified xsi:type="dcterms:W3CDTF">2019-04-23T09:21:13Z</dcterms:modified>
  <cp:category/>
  <cp:version/>
  <cp:contentType/>
  <cp:contentStatus/>
</cp:coreProperties>
</file>