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/>
  <bookViews>
    <workbookView xWindow="65428" yWindow="65428" windowWidth="23256" windowHeight="12576" activeTab="0"/>
  </bookViews>
  <sheets>
    <sheet name="Rekapitulace stavby" sheetId="1" r:id="rId1"/>
    <sheet name="A - Stavební část" sheetId="2" r:id="rId2"/>
    <sheet name="B-1 - ZTI" sheetId="3" r:id="rId3"/>
    <sheet name="B-2 - VZT" sheetId="4" r:id="rId4"/>
    <sheet name="B-3 - Elektro" sheetId="5" r:id="rId5"/>
    <sheet name="Elektro-příloha" sheetId="6" r:id="rId6"/>
  </sheets>
  <externalReferences>
    <externalReference r:id="rId9"/>
  </externalReferences>
  <definedNames>
    <definedName name="_xlnm._FilterDatabase" localSheetId="1" hidden="1">'A - Stavební část'!$C$132:$K$268</definedName>
    <definedName name="_xlnm._FilterDatabase" localSheetId="2" hidden="1">'B-1 - ZTI'!$C$125:$K$165</definedName>
    <definedName name="_xlnm._FilterDatabase" localSheetId="3" hidden="1">'B-2 - VZT'!$C$122:$K$138</definedName>
    <definedName name="_xlnm._FilterDatabase" localSheetId="4" hidden="1">'B-3 - Elektro'!$C$121:$K$125</definedName>
    <definedName name="Excel_BuiltIn__FilterDatabase_1">#REF!</definedName>
    <definedName name="Excel_BuiltIn__FilterDatabase_2">#REF!</definedName>
    <definedName name="Excel_BuiltIn_Print_Area" localSheetId="5">'Elektro-příloha'!$A$1:$I$55</definedName>
    <definedName name="Excel_BuiltIn_Print_Area_1_1">#REF!</definedName>
    <definedName name="Excel_BuiltIn_Print_Area_2">'Elektro-příloha'!$B$1:$H$42</definedName>
    <definedName name="Excel_BuiltIn_Print_Titles" localSheetId="5">'Elektro-příloha'!$11:$12</definedName>
    <definedName name="Excel_BuiltIn_Print_Titles_1_1">#REF!</definedName>
    <definedName name="Excel_BuiltIn_Print_Titles_2">'Elektro-příloha'!$B$11:$IV$12</definedName>
    <definedName name="_xlnm.Print_Area" localSheetId="1">'A - Stavební část'!$C$4:$J$76,'A - Stavební část'!$C$82:$J$114,'A - Stavební část'!$C$120:$J$268</definedName>
    <definedName name="_xlnm.Print_Area" localSheetId="2">'B-1 - ZTI'!$C$4:$J$76,'B-1 - ZTI'!$C$82:$J$105,'B-1 - ZTI'!$C$111:$J$165</definedName>
    <definedName name="_xlnm.Print_Area" localSheetId="3">'B-2 - VZT'!$C$4:$J$76,'B-2 - VZT'!$C$82:$J$102,'B-2 - VZT'!$C$108:$J$138</definedName>
    <definedName name="_xlnm.Print_Area" localSheetId="4">'B-3 - Elektro'!$C$4:$J$76,'B-3 - Elektro'!$C$82:$J$101,'B-3 - Elektro'!$C$107:$J$125</definedName>
    <definedName name="_xlnm.Print_Area" localSheetId="5">'Elektro-příloha'!$A$1:$H$59</definedName>
    <definedName name="_xlnm.Print_Area" localSheetId="0">'Rekapitulace stavby'!$D$4:$AO$76,'Rekapitulace stavby'!$C$82:$AQ$100</definedName>
    <definedName name="_xlnm.Print_Titles" localSheetId="0">'Rekapitulace stavby'!$92:$92</definedName>
    <definedName name="_xlnm.Print_Titles" localSheetId="1">'A - Stavební část'!$132:$132</definedName>
    <definedName name="_xlnm.Print_Titles" localSheetId="2">'B-1 - ZTI'!$125:$125</definedName>
    <definedName name="_xlnm.Print_Titles" localSheetId="3">'B-2 - VZT'!$122:$122</definedName>
    <definedName name="_xlnm.Print_Titles" localSheetId="4">'B-3 - Elektro'!$121:$121</definedName>
    <definedName name="_xlnm.Print_Titles" localSheetId="5">'Elektro-příloha'!$11:$12</definedName>
  </definedNames>
  <calcPr calcId="191029"/>
  <extLst/>
</workbook>
</file>

<file path=xl/comments6.xml><?xml version="1.0" encoding="utf-8"?>
<comments xmlns="http://schemas.openxmlformats.org/spreadsheetml/2006/main">
  <authors>
    <author> </author>
  </authors>
  <commentList>
    <comment ref="D20" authorId="0">
      <text>
        <r>
          <rPr>
            <sz val="10"/>
            <color indexed="8"/>
            <rFont val="Times New Roman"/>
            <family val="1"/>
          </rPr>
          <t>skryté</t>
        </r>
      </text>
    </comment>
    <comment ref="D26" authorId="0">
      <text>
        <r>
          <rPr>
            <sz val="10"/>
            <color indexed="8"/>
            <rFont val="Times New Roman"/>
            <family val="1"/>
          </rPr>
          <t>skryté</t>
        </r>
      </text>
    </comment>
    <comment ref="D32" authorId="0">
      <text>
        <r>
          <rPr>
            <sz val="10"/>
            <color indexed="8"/>
            <rFont val="Times New Roman"/>
            <family val="1"/>
          </rPr>
          <t>skryté</t>
        </r>
      </text>
    </comment>
    <comment ref="D39" authorId="0">
      <text>
        <r>
          <rPr>
            <sz val="10"/>
            <color indexed="8"/>
            <rFont val="Times New Roman"/>
            <family val="1"/>
          </rPr>
          <t>skryté</t>
        </r>
      </text>
    </comment>
    <comment ref="D54" authorId="0">
      <text>
        <r>
          <rPr>
            <sz val="10"/>
            <color indexed="8"/>
            <rFont val="Times New Roman"/>
            <family val="1"/>
          </rPr>
          <t>skryté</t>
        </r>
      </text>
    </comment>
  </commentList>
</comments>
</file>

<file path=xl/sharedStrings.xml><?xml version="1.0" encoding="utf-8"?>
<sst xmlns="http://schemas.openxmlformats.org/spreadsheetml/2006/main" count="2944" uniqueCount="688">
  <si>
    <t>Export Komplet</t>
  </si>
  <si>
    <t/>
  </si>
  <si>
    <t>2.0</t>
  </si>
  <si>
    <t>False</t>
  </si>
  <si>
    <t>{1734917f-dee7-4c33-9890-f258e49ec485}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</si>
  <si>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</si>
  <si>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</si>
  <si>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</si>
  <si>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</si>
  <si>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</si>
  <si>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</si>
  <si>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</si>
  <si>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</si>
  <si>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</si>
  <si>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WC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</si>
  <si>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</si>
  <si>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</si>
  <si>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1.PP-WC pro návštěvníky polikliniky</t>
  </si>
  <si>
    <t>KSO:</t>
  </si>
  <si>
    <t>CC-CZ:</t>
  </si>
  <si>
    <t>Místo:</t>
  </si>
  <si>
    <t>Žufanova 1113, Praha 17</t>
  </si>
  <si>
    <t>Datum:</t>
  </si>
  <si>
    <t>22. 6. 2022</t>
  </si>
  <si>
    <t>Zadavatel:</t>
  </si>
  <si>
    <t>IČ:</t>
  </si>
  <si>
    <t>Městská část Praha 17-Řepy</t>
  </si>
  <si>
    <t>DIČ:</t>
  </si>
  <si>
    <t>Uchazeč:</t>
  </si>
  <si>
    <t>Vyplň údaj</t>
  </si>
  <si>
    <t>Projektant:</t>
  </si>
  <si>
    <t>ing. 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</si>
  <si>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</si>
  <si>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</si>
  <si>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</si>
  <si>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</si>
  <si>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</si>
  <si>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</si>
  <si>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</si>
  <si>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</si>
  <si>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</si>
  <si>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</si>
  <si>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</si>
  <si>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</si>
  <si>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</si>
  <si>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</si>
  <si>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</si>
  <si>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</si>
  <si>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</si>
  <si>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</si>
  <si>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</si>
  <si>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</si>
  <si>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</si>
  <si>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</si>
  <si>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</si>
  <si>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</si>
  <si>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</si>
  <si>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</si>
  <si>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</si>
  <si>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</si>
  <si>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</si>
  <si>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</si>
  <si>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</si>
  <si>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</si>
  <si>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</si>
  <si>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</si>
  <si>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</si>
  <si>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</si>
  <si>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</si>
  <si>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</si>
  <si>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</si>
  <si>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</si>
  <si>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</si>
  <si>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</si>
  <si>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</si>
  <si>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</si>
  <si>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</si>
  <si>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</si>
  <si>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</si>
  <si>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</si>
  <si>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</si>
  <si>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A</t>
  </si>
  <si>
    <t>Stavební část</t>
  </si>
  <si>
    <t>STA</t>
  </si>
  <si>
    <t>1</t>
  </si>
  <si>
    <t>{12e7b8f3-a96e-4d73-be51-afae76aed652}</t>
  </si>
  <si>
    <t>2</t>
  </si>
  <si>
    <t>B</t>
  </si>
  <si>
    <t>Profese</t>
  </si>
  <si>
    <t>{7dd625e2-b6e9-4f0b-b2b3-82b1d097d2a2}</t>
  </si>
  <si>
    <t>B-1</t>
  </si>
  <si>
    <t>ZTI</t>
  </si>
  <si>
    <t>Soupis</t>
  </si>
  <si>
    <t>{3d1ceefc-18d7-4b17-b9a9-73ca9ab91f58}</t>
  </si>
  <si>
    <t>B-2</t>
  </si>
  <si>
    <t>VZT</t>
  </si>
  <si>
    <t>{824a5ce7-4fe7-431d-bd4b-8470ae9b1d5c}</t>
  </si>
  <si>
    <t>B-3</t>
  </si>
  <si>
    <t>Elektro</t>
  </si>
  <si>
    <t>{67261bea-f4e8-48db-825e-864b82a2e956}</t>
  </si>
  <si>
    <t>KRYCÍ LIST SOUPISU PRACÍ</t>
  </si>
  <si>
    <t>Objekt:</t>
  </si>
  <si>
    <t>A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</si>
  <si>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</si>
  <si>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</si>
  <si>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</si>
  <si>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</si>
  <si>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</si>
  <si>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</si>
  <si>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</si>
  <si>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</si>
  <si>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</si>
  <si>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</si>
  <si>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</si>
  <si>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</si>
  <si>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</si>
  <si>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</si>
  <si>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</si>
  <si>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</si>
  <si>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</si>
  <si>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</si>
  <si>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</si>
  <si>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</si>
  <si>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</si>
  <si>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</si>
  <si>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</si>
  <si>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</si>
  <si>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</si>
  <si>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</si>
  <si>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</si>
  <si>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</si>
  <si>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</si>
  <si>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</si>
  <si>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</si>
  <si>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</si>
  <si>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</si>
  <si>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</si>
  <si>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</si>
  <si>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</si>
  <si>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</si>
  <si>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</si>
  <si>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</si>
  <si>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</si>
  <si>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</si>
  <si>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317142420</t>
  </si>
  <si>
    <t>Překlad nenosný pórobetonový š 100 mm v do 250 mm na tenkovrstvou maltu dl do 1000 mm</t>
  </si>
  <si>
    <t>kus</t>
  </si>
  <si>
    <t>4</t>
  </si>
  <si>
    <t>1142403065</t>
  </si>
  <si>
    <t>317142422</t>
  </si>
  <si>
    <t>Překlad nenosný pórobetonový š 100 mm v do 250 mm na tenkovrstvou maltu dl přes 1000 do 1250 mm</t>
  </si>
  <si>
    <t>2004020128</t>
  </si>
  <si>
    <t>342272225</t>
  </si>
  <si>
    <t>Příčka z pórobetonových hladkých tvárnic na tenkovrstvou maltu tl 100 mm</t>
  </si>
  <si>
    <t>m2</t>
  </si>
  <si>
    <t>301786754</t>
  </si>
  <si>
    <t>VV</t>
  </si>
  <si>
    <t>(1,7+2,25+2,8+1,08)*2,5</t>
  </si>
  <si>
    <t>-(0,9*2+0,8*2+0,6*2)</t>
  </si>
  <si>
    <t>Součet</t>
  </si>
  <si>
    <t>342291111</t>
  </si>
  <si>
    <t>Ukotvení příček montážní polyuretanovou pěnou tl příčky do 100 mm</t>
  </si>
  <si>
    <t>m</t>
  </si>
  <si>
    <t>1168175902</t>
  </si>
  <si>
    <t>1,7+2,25+2,8+1,08</t>
  </si>
  <si>
    <t>5</t>
  </si>
  <si>
    <t>342291131</t>
  </si>
  <si>
    <t>Ukotvení příček k betonovým konstrukcím plochými kotvami</t>
  </si>
  <si>
    <t>1051184004</t>
  </si>
  <si>
    <t>2,5*5</t>
  </si>
  <si>
    <t>6</t>
  </si>
  <si>
    <t>346272256</t>
  </si>
  <si>
    <t>Přizdívka z pórobetonových tvárnic tl 150 mm</t>
  </si>
  <si>
    <t>-822814194</t>
  </si>
  <si>
    <t>(2,25+1,5)*0,5</t>
  </si>
  <si>
    <t>1*1,2</t>
  </si>
  <si>
    <t>Úpravy povrchů, podlahy a osazování výplní</t>
  </si>
  <si>
    <t>7</t>
  </si>
  <si>
    <t>611315416</t>
  </si>
  <si>
    <t>Oprava vnitřní vápenné hladké omítky stropů v rozsahu plochy do 10 % s celoplošným přeštukováním</t>
  </si>
  <si>
    <t>1136396891</t>
  </si>
  <si>
    <t>8</t>
  </si>
  <si>
    <t>612142001</t>
  </si>
  <si>
    <t>Potažení vnitřních stěn sklovláknitým pletivem vtlačeným do tenkovrstvé hmoty</t>
  </si>
  <si>
    <t>990186642</t>
  </si>
  <si>
    <t>(2,8+1,7+2,35+1,6*2+2,25+1,1+2,8+1,1)*2,8</t>
  </si>
  <si>
    <t>9</t>
  </si>
  <si>
    <t>612311131</t>
  </si>
  <si>
    <t>Potažení vnitřních stěn vápenným štukem tloušťky do 3 mm</t>
  </si>
  <si>
    <t>539808114</t>
  </si>
  <si>
    <t>(1,7+2,35+1,1+2,8+1,1)*2,5-(0,8*2*2+0,6*2)</t>
  </si>
  <si>
    <t>(0,6+2,25+1,15)*2,5-0,9*2</t>
  </si>
  <si>
    <t>10</t>
  </si>
  <si>
    <t>612315416</t>
  </si>
  <si>
    <t>Oprava vnitřní vápenné hladké omítky stěn v rozsahu plochy do 10 % s celoplošným přeštukováním</t>
  </si>
  <si>
    <t>1905069614</t>
  </si>
  <si>
    <t>(1,88+2,8+4,2)*2,5</t>
  </si>
  <si>
    <t>(2,25*1,3)</t>
  </si>
  <si>
    <t>(2,2*2+1,62)*2,5</t>
  </si>
  <si>
    <t>11</t>
  </si>
  <si>
    <t>642942611</t>
  </si>
  <si>
    <t>Osazování zárubní nebo rámů dveřních kovových do 2,5 m2 na montážní pěnu</t>
  </si>
  <si>
    <t>-2107593707</t>
  </si>
  <si>
    <t>12</t>
  </si>
  <si>
    <t>M</t>
  </si>
  <si>
    <t>55331483</t>
  </si>
  <si>
    <t>zárubeň jednokřídlá ocelová pro zdění tl stěny 75-100mm rozměru 900/1970, 2100mm</t>
  </si>
  <si>
    <t>-1848394621</t>
  </si>
  <si>
    <t>13</t>
  </si>
  <si>
    <t>55331482</t>
  </si>
  <si>
    <t>zárubeň jednokřídlá ocelová pro zdění tl stěny 75-100mm rozměru 800/1970, 2100mm</t>
  </si>
  <si>
    <t>-1999415077</t>
  </si>
  <si>
    <t>14</t>
  </si>
  <si>
    <t>55331480</t>
  </si>
  <si>
    <t>zárubeň jednokřídlá ocelová pro zdění tl stěny 75-100mm rozměru 600/1970, 2100mm</t>
  </si>
  <si>
    <t>1255073404</t>
  </si>
  <si>
    <t>Ostatní konstrukce a práce, bourání</t>
  </si>
  <si>
    <t>949101111</t>
  </si>
  <si>
    <t>Lešení pomocné pro objekty pozemních staveb s lešeňovou podlahou v do 1,9 m zatížení do 150 kg/m2</t>
  </si>
  <si>
    <t>1557256075</t>
  </si>
  <si>
    <t>16</t>
  </si>
  <si>
    <t>952901111</t>
  </si>
  <si>
    <t>Vyčištění budov bytové a občanské výstavby při výšce podlaží do 4 m</t>
  </si>
  <si>
    <t>134293244</t>
  </si>
  <si>
    <t>17</t>
  </si>
  <si>
    <t>953993326</t>
  </si>
  <si>
    <t>Osazení bezpečnostní, orientační nebo informační tabulky přivrtáním na zdivo</t>
  </si>
  <si>
    <t>1687769660</t>
  </si>
  <si>
    <t>18</t>
  </si>
  <si>
    <t>735345101</t>
  </si>
  <si>
    <t>tabulka bezpečnostní -směr úniku</t>
  </si>
  <si>
    <t>153004055</t>
  </si>
  <si>
    <t>19</t>
  </si>
  <si>
    <t>962051115</t>
  </si>
  <si>
    <t>Bourání příček ze ŽB tl do 100 mm</t>
  </si>
  <si>
    <t>-1826901963</t>
  </si>
  <si>
    <t>(2,8+1,75)*2,5-(0,8*2+0,6*2)</t>
  </si>
  <si>
    <t>20</t>
  </si>
  <si>
    <t>965081213</t>
  </si>
  <si>
    <t>Bourání podlah z dlaždic keramických nebo xylolitových tl do 10 mm plochy přes 1 m2</t>
  </si>
  <si>
    <t>-1578773253</t>
  </si>
  <si>
    <t>968072455</t>
  </si>
  <si>
    <t>Vybourání kovových dveřních zárubní pl do 2 m2</t>
  </si>
  <si>
    <t>550678489</t>
  </si>
  <si>
    <t>0,8*2+0,6*2</t>
  </si>
  <si>
    <t>22</t>
  </si>
  <si>
    <t>977211111</t>
  </si>
  <si>
    <t>Řezání stěnovou pilou ŽB kcí s výztuží průměru do 16 mm hl do 200 mm</t>
  </si>
  <si>
    <t>1592682932</t>
  </si>
  <si>
    <t>2,5*3</t>
  </si>
  <si>
    <t>23</t>
  </si>
  <si>
    <t>978059541</t>
  </si>
  <si>
    <t>Odsekání a odebrání obkladů stěn z vnitřních obkládaček plochy přes 1 m2</t>
  </si>
  <si>
    <t>-656599089</t>
  </si>
  <si>
    <t>(1,08*2+2,35*2)*0,5-0,6*0,5</t>
  </si>
  <si>
    <t>997</t>
  </si>
  <si>
    <t>Přesun sutě</t>
  </si>
  <si>
    <t>24</t>
  </si>
  <si>
    <t>997013211</t>
  </si>
  <si>
    <t>Vnitrostaveništní doprava suti a vybouraných hmot pro budovy v do 6 m ručně</t>
  </si>
  <si>
    <t>t</t>
  </si>
  <si>
    <t>2115299403</t>
  </si>
  <si>
    <t>25</t>
  </si>
  <si>
    <t>997013501</t>
  </si>
  <si>
    <t>Odvoz suti a vybouraných hmot na skládku nebo meziskládku do 1 km se složením</t>
  </si>
  <si>
    <t>223483848</t>
  </si>
  <si>
    <t>26</t>
  </si>
  <si>
    <t>997013509</t>
  </si>
  <si>
    <t>Příplatek k odvozu suti a vybouraných hmot na skládku ZKD 1 km přes 1 km</t>
  </si>
  <si>
    <t>-2055268220</t>
  </si>
  <si>
    <t>2,058*14 'Přepočtené koeficientem množství</t>
  </si>
  <si>
    <t>27</t>
  </si>
  <si>
    <t>997013631</t>
  </si>
  <si>
    <t>Poplatek za uložení na skládce (skládkovné) stavebního odpadu směsného kód odpadu 17 09 04</t>
  </si>
  <si>
    <t>-1807147071</t>
  </si>
  <si>
    <t>998</t>
  </si>
  <si>
    <t>Přesun hmot</t>
  </si>
  <si>
    <t>28</t>
  </si>
  <si>
    <t>998017001</t>
  </si>
  <si>
    <t>Přesun hmot s omezením mechanizace pro budovy v do 6 m</t>
  </si>
  <si>
    <t>616274329</t>
  </si>
  <si>
    <t>PSV</t>
  </si>
  <si>
    <t>Práce a dodávky PSV</t>
  </si>
  <si>
    <t>725</t>
  </si>
  <si>
    <t>Zdravotechnika - zařizovací předměty</t>
  </si>
  <si>
    <t>29</t>
  </si>
  <si>
    <t>725291712</t>
  </si>
  <si>
    <t>Doplňky zařízení koupelen a záchodů smaltované madlo krakorcové dl 834 mm</t>
  </si>
  <si>
    <t>soubor</t>
  </si>
  <si>
    <t>-1475608578</t>
  </si>
  <si>
    <t>30</t>
  </si>
  <si>
    <t>725291722</t>
  </si>
  <si>
    <t>Doplňky zařízení koupelen a záchodů smaltované madlo krakorcové sklopné dl 834 mm</t>
  </si>
  <si>
    <t>1266188511</t>
  </si>
  <si>
    <t>766</t>
  </si>
  <si>
    <t>Konstrukce truhlářské</t>
  </si>
  <si>
    <t>31</t>
  </si>
  <si>
    <t>766660001</t>
  </si>
  <si>
    <t>Montáž dveřních křídel otvíravých jednokřídlových š do 0,8 m do ocelové zárubně</t>
  </si>
  <si>
    <t>-1176770685</t>
  </si>
  <si>
    <t>32</t>
  </si>
  <si>
    <t>766660002</t>
  </si>
  <si>
    <t>Montáž dveřních křídel otvíravých jednokřídlových š přes 0,8 m do ocelové zárubně</t>
  </si>
  <si>
    <t>1278432742</t>
  </si>
  <si>
    <t>33</t>
  </si>
  <si>
    <t>611600501</t>
  </si>
  <si>
    <t>dveře jednokřídlé  plné 600x1970mm vč. kování</t>
  </si>
  <si>
    <t>1809260522</t>
  </si>
  <si>
    <t>34</t>
  </si>
  <si>
    <t>611600502</t>
  </si>
  <si>
    <t>dveře jednokřídlé  plné 800x1970mm vč. kování</t>
  </si>
  <si>
    <t>1119936923</t>
  </si>
  <si>
    <t>35</t>
  </si>
  <si>
    <t>611600503</t>
  </si>
  <si>
    <t>dveře jednokřídlé  plné 900x1970mm vč. kování, , madla</t>
  </si>
  <si>
    <t>-1474718677</t>
  </si>
  <si>
    <t>36</t>
  </si>
  <si>
    <t>998766101</t>
  </si>
  <si>
    <t>Přesun hmot tonážní pro kce truhlářské v objektech v do 6 m</t>
  </si>
  <si>
    <t>-762427695</t>
  </si>
  <si>
    <t>767</t>
  </si>
  <si>
    <t>Konstrukce zámečnické</t>
  </si>
  <si>
    <t>37</t>
  </si>
  <si>
    <t>767662210</t>
  </si>
  <si>
    <t>Montáž mříží otvíravých</t>
  </si>
  <si>
    <t>-1379811294</t>
  </si>
  <si>
    <t>0,6*2</t>
  </si>
  <si>
    <t>0,8*2</t>
  </si>
  <si>
    <t>38</t>
  </si>
  <si>
    <t>549120001</t>
  </si>
  <si>
    <t>mříž dveřní, rám jekl 30/30, výplň R10 á 150mm, vč. povechové úpravy, kování</t>
  </si>
  <si>
    <t>-1147755278</t>
  </si>
  <si>
    <t>39</t>
  </si>
  <si>
    <t>998767101</t>
  </si>
  <si>
    <t>Přesun hmot tonážní pro zámečnické konstrukce v objektech v do 6 m</t>
  </si>
  <si>
    <t>4016107</t>
  </si>
  <si>
    <t>776</t>
  </si>
  <si>
    <t>Podlahy povlakové</t>
  </si>
  <si>
    <t>40</t>
  </si>
  <si>
    <t>776111115</t>
  </si>
  <si>
    <t>Broušení podkladu povlakových podlah před litím stěrky</t>
  </si>
  <si>
    <t>-583467278</t>
  </si>
  <si>
    <t>5,74+3,37+7,27</t>
  </si>
  <si>
    <t>41</t>
  </si>
  <si>
    <t>776111311</t>
  </si>
  <si>
    <t>Vysátí podkladu povlakových podlah</t>
  </si>
  <si>
    <t>-1004928389</t>
  </si>
  <si>
    <t>42</t>
  </si>
  <si>
    <t>776121321</t>
  </si>
  <si>
    <t>Neředěná penetrace savého podkladu povlakových podlah</t>
  </si>
  <si>
    <t>-136427046</t>
  </si>
  <si>
    <t>43</t>
  </si>
  <si>
    <t>776141112</t>
  </si>
  <si>
    <t>Vyrovnání podkladu povlakových podlah stěrkou pevnosti 20 MPa tl přes 3 do 5 mm</t>
  </si>
  <si>
    <t>-1560845015</t>
  </si>
  <si>
    <t>44</t>
  </si>
  <si>
    <t>776201811</t>
  </si>
  <si>
    <t>Demontáž lepených povlakových podlah bez podložky ručně</t>
  </si>
  <si>
    <t>-255355324</t>
  </si>
  <si>
    <t>11+2,54</t>
  </si>
  <si>
    <t>45</t>
  </si>
  <si>
    <t>776241111</t>
  </si>
  <si>
    <t>Lepení hladkých (bez vzoru) pásů ze sametového vinylu</t>
  </si>
  <si>
    <t>-531815376</t>
  </si>
  <si>
    <t>46</t>
  </si>
  <si>
    <t>284110801</t>
  </si>
  <si>
    <t>vinyl zátěžový v rolích</t>
  </si>
  <si>
    <t>-895323115</t>
  </si>
  <si>
    <t>16,38*1,1 'Přepočtené koeficientem množství</t>
  </si>
  <si>
    <t>47</t>
  </si>
  <si>
    <t>776410811</t>
  </si>
  <si>
    <t>Odstranění soklíků a lišt pryžových nebo plastových</t>
  </si>
  <si>
    <t>762420762</t>
  </si>
  <si>
    <t>3,93*2+2,8*2-0,8</t>
  </si>
  <si>
    <t>2,35*2+1,62*2-(0,8*2+0,6+0,9)</t>
  </si>
  <si>
    <t>48</t>
  </si>
  <si>
    <t>776411111</t>
  </si>
  <si>
    <t>Montáž obvodových soklíků výšky do 80 mm</t>
  </si>
  <si>
    <t>-446738298</t>
  </si>
  <si>
    <t>2,8*2+4,2*2-0,8</t>
  </si>
  <si>
    <t>(2,8*2+2,2*2)-(0,8+0,9+0,6+0,8)</t>
  </si>
  <si>
    <t>49</t>
  </si>
  <si>
    <t>284110071</t>
  </si>
  <si>
    <t>lišta soklová</t>
  </si>
  <si>
    <t>1098488140</t>
  </si>
  <si>
    <t>20,1*1,02 'Přepočtené koeficientem množství</t>
  </si>
  <si>
    <t>50</t>
  </si>
  <si>
    <t>998776101</t>
  </si>
  <si>
    <t>Přesun hmot tonážní pro podlahy povlakové v objektech v do 6 m</t>
  </si>
  <si>
    <t>-170911192</t>
  </si>
  <si>
    <t>781</t>
  </si>
  <si>
    <t>Dokončovací práce - obklady</t>
  </si>
  <si>
    <t>51</t>
  </si>
  <si>
    <t>781121011</t>
  </si>
  <si>
    <t>Nátěr penetrační na stěnu</t>
  </si>
  <si>
    <t>713538830</t>
  </si>
  <si>
    <t>(0,55+2,25+1,1+0,15)*1,2</t>
  </si>
  <si>
    <t>5,55*0,15</t>
  </si>
  <si>
    <t>52</t>
  </si>
  <si>
    <t>781473114</t>
  </si>
  <si>
    <t>Montáž obkladů vnitřních keramických hladkých přes 19 do 22 ks/m2 lepených standardním lepidlem</t>
  </si>
  <si>
    <t>-1012448990</t>
  </si>
  <si>
    <t>53</t>
  </si>
  <si>
    <t>597610401</t>
  </si>
  <si>
    <t xml:space="preserve">obklad keramický </t>
  </si>
  <si>
    <t>254932890</t>
  </si>
  <si>
    <t>4,86*1,1 'Přepočtené koeficientem množství</t>
  </si>
  <si>
    <t>54</t>
  </si>
  <si>
    <t>781673112</t>
  </si>
  <si>
    <t>Montáž obkladů parapetů š přes 100 do 150 mm z dlaždic keramických lepených standardním lepidlem</t>
  </si>
  <si>
    <t>-1750070886</t>
  </si>
  <si>
    <t>2,25+1,1+2,2</t>
  </si>
  <si>
    <t>55</t>
  </si>
  <si>
    <t>419976225</t>
  </si>
  <si>
    <t>5,55*0,15*1,1</t>
  </si>
  <si>
    <t>0,916*1,1 'Přepočtené koeficientem množství</t>
  </si>
  <si>
    <t>56</t>
  </si>
  <si>
    <t>998781101</t>
  </si>
  <si>
    <t>Přesun hmot tonážní pro obklady keramické v objektech v do 6 m</t>
  </si>
  <si>
    <t>-319688390</t>
  </si>
  <si>
    <t>783</t>
  </si>
  <si>
    <t>Dokončovací práce - nátěry</t>
  </si>
  <si>
    <t>57</t>
  </si>
  <si>
    <t>783314201</t>
  </si>
  <si>
    <t>Základní antikorozní jednonásobný syntetický standardní nátěr zámečnických konstrukcí</t>
  </si>
  <si>
    <t>-1040574762</t>
  </si>
  <si>
    <t>" zárubně"</t>
  </si>
  <si>
    <t>1,1*4</t>
  </si>
  <si>
    <t>58</t>
  </si>
  <si>
    <t>783315101</t>
  </si>
  <si>
    <t>Mezinátěr jednonásobný syntetický standardní zámečnických konstrukcí</t>
  </si>
  <si>
    <t>-4311498</t>
  </si>
  <si>
    <t>59</t>
  </si>
  <si>
    <t>783317101</t>
  </si>
  <si>
    <t>Krycí jednonásobný syntetický standardní nátěr zámečnických konstrukcí</t>
  </si>
  <si>
    <t>1541011233</t>
  </si>
  <si>
    <t>784</t>
  </si>
  <si>
    <t>Dokončovací práce - malby a tapety</t>
  </si>
  <si>
    <t>60</t>
  </si>
  <si>
    <t>784121001</t>
  </si>
  <si>
    <t>Oškrabání malby v mísnostech v do 3,80 m</t>
  </si>
  <si>
    <t>873085651</t>
  </si>
  <si>
    <t>11+3,8+2,54</t>
  </si>
  <si>
    <t>(2,8+3,93*2)*2,5</t>
  </si>
  <si>
    <t>(1,62+2,35+0,6*2)*2,5</t>
  </si>
  <si>
    <t>(1,08+2,35)*2</t>
  </si>
  <si>
    <t>61</t>
  </si>
  <si>
    <t>784181121</t>
  </si>
  <si>
    <t>Hloubková jednonásobná bezbarvá penetrace podkladu v místnostech v do 3,80 m</t>
  </si>
  <si>
    <t>635043063</t>
  </si>
  <si>
    <t>16,38</t>
  </si>
  <si>
    <t>(2,8*2+4,2*2)*2,5</t>
  </si>
  <si>
    <t>(1,6*2+2,25*2)*2,5-(2,25+0,45+1)*1,2</t>
  </si>
  <si>
    <t>(2,8*2+2,2*2)*2,5</t>
  </si>
  <si>
    <t>62</t>
  </si>
  <si>
    <t>784221101</t>
  </si>
  <si>
    <t>Dvojnásobné bílé malby ze směsí za sucha dobře otěruvzdorných v místnostech do 3,80 m</t>
  </si>
  <si>
    <t>2085592278</t>
  </si>
  <si>
    <t>VRN</t>
  </si>
  <si>
    <t>Vedlejší rozpočtové náklady</t>
  </si>
  <si>
    <t>VRN3</t>
  </si>
  <si>
    <t>Zařízení staveniště</t>
  </si>
  <si>
    <t>63</t>
  </si>
  <si>
    <t>030001001</t>
  </si>
  <si>
    <t>soub</t>
  </si>
  <si>
    <t>1024</t>
  </si>
  <si>
    <t>-264244422</t>
  </si>
  <si>
    <t>VRN6</t>
  </si>
  <si>
    <t>Územní vlivy</t>
  </si>
  <si>
    <t>64</t>
  </si>
  <si>
    <t>060001001</t>
  </si>
  <si>
    <t>Územní vlivy, průběžný úklid</t>
  </si>
  <si>
    <t>1386452095</t>
  </si>
  <si>
    <t>B - Profese</t>
  </si>
  <si>
    <t>Soupis:</t>
  </si>
  <si>
    <t>B-1 - ZTI</t>
  </si>
  <si>
    <t>Ondřej Zikán</t>
  </si>
  <si>
    <t>Ostatní - Ostatní náklady</t>
  </si>
  <si>
    <t>721 - Zdravotechnika - vnitřní kanalizace</t>
  </si>
  <si>
    <t>722 - Zdravotechnika - vnitřní vodovod</t>
  </si>
  <si>
    <t>725 - Zdravotechnika - zařizovací předměty</t>
  </si>
  <si>
    <t>726 - Zdravotechnika - předstěnové instalace</t>
  </si>
  <si>
    <t>HZS - Hodinové zúčtovací sazby</t>
  </si>
  <si>
    <t>Ostatní</t>
  </si>
  <si>
    <t>Ostatní náklady</t>
  </si>
  <si>
    <t>0007510001</t>
  </si>
  <si>
    <t>Doprava na místo stavby a ostatní režijní náklady</t>
  </si>
  <si>
    <t>h</t>
  </si>
  <si>
    <t>-1069790881</t>
  </si>
  <si>
    <t>0007510002</t>
  </si>
  <si>
    <t>Spojovací, těsnící, montážní materiál, pomocné atypické ocelové konstrukce, třmeny, objímky, závěsy, apod.</t>
  </si>
  <si>
    <t>-164007525</t>
  </si>
  <si>
    <t>0007510003</t>
  </si>
  <si>
    <t>Kompletní demontáž stávajícího vedení vodovodu, vedení kanalizace, zařizovacích předmětů, armatur a ostatních zařízení včetně ekologické likvidace demontovaného materiálu a odvozu na skládku v rozsahu řešených prostor</t>
  </si>
  <si>
    <t>1081668035</t>
  </si>
  <si>
    <t>721</t>
  </si>
  <si>
    <t>Zdravotechnika - vnitřní kanalizace</t>
  </si>
  <si>
    <t>721174043</t>
  </si>
  <si>
    <t>Potrubí kanalizační z PP připojovací DN 50 - dodávka a montáž</t>
  </si>
  <si>
    <t>498176438</t>
  </si>
  <si>
    <t>721174045</t>
  </si>
  <si>
    <t>Potrubí kanalizační z PP připojovací DN 110 - dodávka a montáž</t>
  </si>
  <si>
    <t>1115402893</t>
  </si>
  <si>
    <t>721194105</t>
  </si>
  <si>
    <t>Vyvedení a upevnění odpadních výpustek DN 50</t>
  </si>
  <si>
    <t>-573148514</t>
  </si>
  <si>
    <t>721194109</t>
  </si>
  <si>
    <t>Vyvedení a upevnění odpadních výpustek DN 100</t>
  </si>
  <si>
    <t>-1635263674</t>
  </si>
  <si>
    <t>721290112</t>
  </si>
  <si>
    <t>Zkouška těsnosti potrubí kanalizace vodou do DN 200</t>
  </si>
  <si>
    <t>2055077314</t>
  </si>
  <si>
    <t>721XK101</t>
  </si>
  <si>
    <t>Propojení na stávající potrubí kanalizace - vsazení odbočky, nepředvídatelné práce</t>
  </si>
  <si>
    <t>50591918</t>
  </si>
  <si>
    <t>722</t>
  </si>
  <si>
    <t>Zdravotechnika - vnitřní vodovod</t>
  </si>
  <si>
    <t>722174003</t>
  </si>
  <si>
    <t>Potrubí vodovodní plastové PPR svar polyfuze PN 16 D 25 x 3,5 mm - dodávka a montáž</t>
  </si>
  <si>
    <t>-1565049594</t>
  </si>
  <si>
    <t>722181113</t>
  </si>
  <si>
    <t>Doplňková ochrana vodovodního potrubí plstěnými pásy do DN 25 mm - dodávka a montáž</t>
  </si>
  <si>
    <t>1501182721</t>
  </si>
  <si>
    <t>722181222</t>
  </si>
  <si>
    <t>Ochrana vodovodního potrubí studené vody přilepenými tepelně izolačními trubicemi z PE tl do 10 mm DN do 42 mm včetně tvarovek - dodávka a montáž</t>
  </si>
  <si>
    <t>-504846587</t>
  </si>
  <si>
    <t>722181252</t>
  </si>
  <si>
    <t>Ochrana vodovodního potrubí teplé vody a cirkulace přilepenými tepelně izolačními trubicemi z PE tl do 25 mm DN do 42 mm - dodávka a montáž</t>
  </si>
  <si>
    <t>1155510411</t>
  </si>
  <si>
    <t>722220151</t>
  </si>
  <si>
    <t>Nástěnka závitová plastová PPR PN 16 DN 16 x G 1/2 - dodávka a montáž</t>
  </si>
  <si>
    <t>-1130378682</t>
  </si>
  <si>
    <t>722220232</t>
  </si>
  <si>
    <t>Přechodka dGK PPR PN 20 D 25 x G 3/4 s kovovým vnitřním závitem - dodávka a montáž</t>
  </si>
  <si>
    <t>-1110856589</t>
  </si>
  <si>
    <t>722232123</t>
  </si>
  <si>
    <t>Kohout kulový přímý G 3/4" PN 42 do 185°C plnoprůtokový vnitřní závit - dodávka a montáž</t>
  </si>
  <si>
    <t>1918854108</t>
  </si>
  <si>
    <t>722290226</t>
  </si>
  <si>
    <t>Zkouška těsnosti vodovodního potrubí do DN 50</t>
  </si>
  <si>
    <t>1372122180</t>
  </si>
  <si>
    <t>722290234</t>
  </si>
  <si>
    <t>Proplach a dezinfekce vodovodního potrubí do DN 80</t>
  </si>
  <si>
    <t>1669235509</t>
  </si>
  <si>
    <t>722V01</t>
  </si>
  <si>
    <t>Propojení na stávající potrubí vodovodu - vsazení odbočky, nepředvídatelné práce</t>
  </si>
  <si>
    <t>1830312113</t>
  </si>
  <si>
    <t>722X10110</t>
  </si>
  <si>
    <t>Vodoměr závitový bytový G 3/4" pro studenou vodu s dálkovým odečtem dat - dodávka a montáž</t>
  </si>
  <si>
    <t>622001102</t>
  </si>
  <si>
    <t>722X10111</t>
  </si>
  <si>
    <t>Vodoměr závitový bytový G 3/4" pro teplou vodu s dálkovým odečtem dat - dodávka a montáž</t>
  </si>
  <si>
    <t>-1218837913</t>
  </si>
  <si>
    <t>725112021.1</t>
  </si>
  <si>
    <t>Klozet keramický závěsný na nosné stěny s hlubokým splachováním odpad vodorovný vč. klozetového sedátka - zvýšená instalace - dodávka a montáž</t>
  </si>
  <si>
    <t>-1759778258</t>
  </si>
  <si>
    <t>725211616.1</t>
  </si>
  <si>
    <t>Umyvadlo keramické bílé šířky 650 mm bez krytu na sifon připevněné na stěnu šrouby, vč. připojovací sady a zápachové uzávěrky - zvýšená instalace - dodávka a montáž</t>
  </si>
  <si>
    <t>188131614</t>
  </si>
  <si>
    <t>725813111</t>
  </si>
  <si>
    <t>Ventil rohový bez připojovací trubičky nebo flexi hadičky G 1/2 - dodávka a montáž</t>
  </si>
  <si>
    <t>-1543263339</t>
  </si>
  <si>
    <t>725822611</t>
  </si>
  <si>
    <t>Baterie umyvadlové stojánkové pákové bez výpusti standardní - dodávka a montáž</t>
  </si>
  <si>
    <t>359817425</t>
  </si>
  <si>
    <t>726</t>
  </si>
  <si>
    <t>Zdravotechnika - předstěnové instalace</t>
  </si>
  <si>
    <t>726131041</t>
  </si>
  <si>
    <t>Instalační předstěna - klozet závěsný v 1200 mm s ovládáním zepředu a volitelnou výškou instalace pro zvýšenou instalaci - dodávka a montáž</t>
  </si>
  <si>
    <t>115059783</t>
  </si>
  <si>
    <t>726191001</t>
  </si>
  <si>
    <t>Zvukoizolační souprava pro zařizovací předměty - dodávka a montáž</t>
  </si>
  <si>
    <t>-1463135107</t>
  </si>
  <si>
    <t>726191002</t>
  </si>
  <si>
    <t>Souprava pro předstěnovou montáž - dodávka a montáž</t>
  </si>
  <si>
    <t>-1416723119</t>
  </si>
  <si>
    <t>HZS</t>
  </si>
  <si>
    <t>Hodinové zúčtovací sazby</t>
  </si>
  <si>
    <t>HZS1292</t>
  </si>
  <si>
    <t>Hodinová zúčtovací sazba stavební dělník</t>
  </si>
  <si>
    <t>hod</t>
  </si>
  <si>
    <t>262144</t>
  </si>
  <si>
    <t>-322123908</t>
  </si>
  <si>
    <t>HZS1312</t>
  </si>
  <si>
    <t>Hodinová zúčtovací sazba omítkář - štukatér</t>
  </si>
  <si>
    <t>-1699066568</t>
  </si>
  <si>
    <t>HZS2311</t>
  </si>
  <si>
    <t>Hodinová zúčtovací sazba malíř, natěrač, lakýrník</t>
  </si>
  <si>
    <t>1052473517</t>
  </si>
  <si>
    <t>HZS3112</t>
  </si>
  <si>
    <t>Hodinová zúčtovací sazba montér potrubí odborný</t>
  </si>
  <si>
    <t>1393366168</t>
  </si>
  <si>
    <t>HZS3122</t>
  </si>
  <si>
    <t>Hodinová zúčtovací sazba montér ocelových konstrukcí odborný</t>
  </si>
  <si>
    <t>915825240</t>
  </si>
  <si>
    <t>B-2 - VZT</t>
  </si>
  <si>
    <t>PSV - PSV</t>
  </si>
  <si>
    <t xml:space="preserve">    D1 - Ostatní náklady</t>
  </si>
  <si>
    <t xml:space="preserve">    Zařízení č.1 - Odvětrání sociálního zázemí</t>
  </si>
  <si>
    <t>D1</t>
  </si>
  <si>
    <t>01X101</t>
  </si>
  <si>
    <t>Přesun hmot vnitrostaveništní</t>
  </si>
  <si>
    <t>370224275</t>
  </si>
  <si>
    <t>01X102</t>
  </si>
  <si>
    <t>Příplatek k přesunu hmot  za zvětšený přesun do 500 m</t>
  </si>
  <si>
    <t>1439216115</t>
  </si>
  <si>
    <t>01X103</t>
  </si>
  <si>
    <t>Zprovoznění zařízení, měření, zaregulování a uvedení do provozu</t>
  </si>
  <si>
    <t>-134521845</t>
  </si>
  <si>
    <t>01X104</t>
  </si>
  <si>
    <t>Dopravní a režijní náklady</t>
  </si>
  <si>
    <t>1007689219</t>
  </si>
  <si>
    <t>01X105</t>
  </si>
  <si>
    <t>Stavební přípomoce zahrnující bourání, vrtání, zpětné zapravení s úpravou povrchů, úklid a oststní pomocné práce</t>
  </si>
  <si>
    <t>-747803680</t>
  </si>
  <si>
    <t>01X106</t>
  </si>
  <si>
    <t>Závěsový a montážní materiál</t>
  </si>
  <si>
    <t>kg</t>
  </si>
  <si>
    <t>1824749788</t>
  </si>
  <si>
    <t>01X107</t>
  </si>
  <si>
    <t>Demontáže stávajících zařízení v rozsahu řešených prostor - potrubí, izolací, příslušenství potrubí, strojních zařízení ( ventilátorů ) včentě jejich ekologické likvidace a skládkování</t>
  </si>
  <si>
    <t>2138064449</t>
  </si>
  <si>
    <t>Zařízení č.1</t>
  </si>
  <si>
    <t>Odvětrání sociálního zázemí</t>
  </si>
  <si>
    <t>X11101</t>
  </si>
  <si>
    <t>Odvodní radiální ventilátor se zpětnou klapkou s montáží na stěnu s doběhem ( Δp= 100 Pa, V=100 m3/h, 25 W, 230V) - dodávka a montáž</t>
  </si>
  <si>
    <t>-1707167479</t>
  </si>
  <si>
    <t>X11102</t>
  </si>
  <si>
    <t>Ohebná Al hadice, zvukově izolovaná Ø 100 - délka 1m</t>
  </si>
  <si>
    <t>-394919165</t>
  </si>
  <si>
    <t>X11103</t>
  </si>
  <si>
    <t>Izolace tepelná a požární z minerální vaty o tl. 60 mm s AL polepem - dodávka a montáž</t>
  </si>
  <si>
    <t>-136365221</t>
  </si>
  <si>
    <t>X11104</t>
  </si>
  <si>
    <t>Kruhové potrubí Ø 100 z pozinkovaného plechu ( vč. tvarovek, spojovacího, těsnícího a montážního materiálu ) - dodávka a montáž</t>
  </si>
  <si>
    <t>-613495771</t>
  </si>
  <si>
    <t>X11105</t>
  </si>
  <si>
    <t>Propojení na stávající potrubí - přechodová tvarovka</t>
  </si>
  <si>
    <t>-1446728525</t>
  </si>
  <si>
    <t>B-3 - Elektro</t>
  </si>
  <si>
    <t xml:space="preserve">    741 - Elektroinstalace </t>
  </si>
  <si>
    <t>741</t>
  </si>
  <si>
    <t xml:space="preserve">Elektroinstalace </t>
  </si>
  <si>
    <t>741-1</t>
  </si>
  <si>
    <t>Elektroinstalace - VIZ SAMPSTATNÁ PŘÍLOHA</t>
  </si>
  <si>
    <t>207894502</t>
  </si>
  <si>
    <t>REKAPITULACE</t>
  </si>
  <si>
    <t>Součet bez DPH</t>
  </si>
  <si>
    <t>p.č.</t>
  </si>
  <si>
    <t>Jedn.</t>
  </si>
  <si>
    <t>Množ.</t>
  </si>
  <si>
    <t>Montáže</t>
  </si>
  <si>
    <t xml:space="preserve">materiál </t>
  </si>
  <si>
    <t>1. Elektroinstalace</t>
  </si>
  <si>
    <t>jed.cena</t>
  </si>
  <si>
    <t>celkem</t>
  </si>
  <si>
    <t>Kabel CXKH-R-J 3x1,5 B2ca s1 d0</t>
  </si>
  <si>
    <t>Lišta bezhalogenová 40x20 včetně víka a příslušenství</t>
  </si>
  <si>
    <t>Krabice přístrojová KP68</t>
  </si>
  <si>
    <t>ks</t>
  </si>
  <si>
    <t>Krabice rozvodná KR 68</t>
  </si>
  <si>
    <t>spínač č.1, bílý, IP20</t>
  </si>
  <si>
    <t>Systém signalizace invalidé - 2x tlačítkové táhlo, optická a akustická signalizace, instalační krabice, zdroj, příslušenství</t>
  </si>
  <si>
    <t>Požární ucpávka, utěsnění kompletní s odolností dle PBŘS</t>
  </si>
  <si>
    <t xml:space="preserve">Mezisoučet </t>
  </si>
  <si>
    <t>Podružný materiál, PPV</t>
  </si>
  <si>
    <t>Celkem</t>
  </si>
  <si>
    <t>2. Rozvaděče</t>
  </si>
  <si>
    <t>Doplnění stávajícího rozvaděče 2x 2/10A/30mA</t>
  </si>
  <si>
    <t>3. Ukončení vodičů</t>
  </si>
  <si>
    <t>Ukončení vodičů v rozvaděči – do 3x2,5</t>
  </si>
  <si>
    <t>4. Svítidla</t>
  </si>
  <si>
    <t>Svítidlo LED kruhové, prisazené 30-40W, IP20</t>
  </si>
  <si>
    <t>Svítidlo LED NO 6W, 1 hod nouzový inverter, nástěnné, piktogram</t>
  </si>
  <si>
    <t>5. HZS</t>
  </si>
  <si>
    <t>Demontáž stávajících rozvodů</t>
  </si>
  <si>
    <t>Koordinace s VZT</t>
  </si>
  <si>
    <t>Certitikované měření osvětlení – všech prostor</t>
  </si>
  <si>
    <t>Napojení zařízení VZT apod (připojení kabelových přívodů na svorky zařízení – dodavatelé zaríření musí dodat instalační manuály</t>
  </si>
  <si>
    <t>Stavební přípomoce (vrtání, sedkání, drážkování,prostupy)</t>
  </si>
  <si>
    <t>Vzorkování (předložení, odsouhlasení) pohledových a designových prvků, vč. zařízení vzorkovacího prostoru.</t>
  </si>
  <si>
    <t>Ekologická likvidace odpadového materiálu</t>
  </si>
  <si>
    <t>Značení systémů – štítky, popisky</t>
  </si>
  <si>
    <t>Zakreslení skutečného provedení el.instalace</t>
  </si>
  <si>
    <t>Revize elektroinstalace dle ČSN 33 1500, ČSN 33 2000-6</t>
  </si>
  <si>
    <t>Součástí nabídkové ceny musí být veškeré náklady, aby cena byla konečná a zahrnovala celou dodávku a montáž.</t>
  </si>
  <si>
    <t xml:space="preserve">Dodávky a montáže uvedené v nabídce musí být, včetně veškerého souvisejícího doplňkového, podružného a montážního materiálu, tak aby celé zařízení bylo funkční a splňovalo všechny předpisy, </t>
  </si>
  <si>
    <t>které se na ně vztahují. Nedílnou součástí výkazu je projektová dokumentace, která je v případě rozporu s VV určující pro rozsah PD.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</si>
</sst>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%"/>
    <numFmt numFmtId="165" formatCode="dd\.mm\.yyyy"/>
    <numFmt numFmtId="166" formatCode="#,##0.00000"/>
    <numFmt numFmtId="167" formatCode="#,##0.000"/>
    <numFmt numFmtId="168" formatCode="_-* #,##0&quot; Kč&quot;_-;\-* #,##0&quot; Kč&quot;_-;_-* &quot;- Kč&quot;_-;_-@_-"/>
    <numFmt numFmtId="169" formatCode="#,##0.00&quot; Kč&quot;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sz val="12"/>
      <name val="Times New Roman"/>
      <family val="1"/>
    </font>
    <font>
      <sz val="10"/>
      <color indexed="9"/>
      <name val="Times New Roman CE"/>
      <family val="1"/>
    </font>
    <font>
      <b/>
      <u val="single"/>
      <sz val="10"/>
      <name val="Times New Roman CE"/>
      <family val="1"/>
    </font>
    <font>
      <sz val="10"/>
      <name val="Times New Roman"/>
      <family val="1"/>
    </font>
    <font>
      <u val="single"/>
      <sz val="7"/>
      <name val="Times New Roman CE"/>
      <family val="1"/>
    </font>
    <font>
      <sz val="7"/>
      <name val="Times New Roman CE"/>
      <family val="1"/>
    </font>
    <font>
      <sz val="10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/>
    </xf>
  </cellStyleXfs>
  <cellXfs count="3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0" fillId="0" borderId="0" xfId="21">
      <alignment/>
      <protection/>
    </xf>
    <xf numFmtId="0" fontId="41" fillId="0" borderId="0" xfId="21" applyFont="1" applyProtection="1">
      <alignment/>
      <protection locked="0"/>
    </xf>
    <xf numFmtId="0" fontId="41" fillId="6" borderId="0" xfId="21" applyFont="1" applyFill="1" applyAlignment="1" applyProtection="1">
      <alignment horizontal="center"/>
      <protection locked="0"/>
    </xf>
    <xf numFmtId="0" fontId="41" fillId="0" borderId="0" xfId="21" applyFont="1">
      <alignment/>
      <protection/>
    </xf>
    <xf numFmtId="49" fontId="42" fillId="0" borderId="23" xfId="21" applyNumberFormat="1" applyFont="1" applyBorder="1" applyAlignment="1" applyProtection="1">
      <alignment horizontal="left"/>
      <protection locked="0"/>
    </xf>
    <xf numFmtId="0" fontId="43" fillId="0" borderId="24" xfId="21" applyFont="1" applyBorder="1" applyAlignment="1" applyProtection="1">
      <alignment horizontal="center"/>
      <protection locked="0"/>
    </xf>
    <xf numFmtId="0" fontId="43" fillId="6" borderId="24" xfId="21" applyFont="1" applyFill="1" applyBorder="1" applyAlignment="1" applyProtection="1">
      <alignment horizontal="center"/>
      <protection locked="0"/>
    </xf>
    <xf numFmtId="2" fontId="43" fillId="0" borderId="24" xfId="21" applyNumberFormat="1" applyFont="1" applyBorder="1" applyAlignment="1" applyProtection="1">
      <alignment horizontal="right"/>
      <protection locked="0"/>
    </xf>
    <xf numFmtId="2" fontId="43" fillId="0" borderId="24" xfId="21" applyNumberFormat="1" applyFont="1" applyBorder="1" applyProtection="1">
      <alignment/>
      <protection locked="0"/>
    </xf>
    <xf numFmtId="0" fontId="43" fillId="0" borderId="24" xfId="21" applyFont="1" applyBorder="1" applyProtection="1">
      <alignment/>
      <protection locked="0"/>
    </xf>
    <xf numFmtId="2" fontId="42" fillId="0" borderId="25" xfId="21" applyNumberFormat="1" applyFont="1" applyBorder="1" applyProtection="1">
      <alignment/>
      <protection locked="0"/>
    </xf>
    <xf numFmtId="49" fontId="42" fillId="0" borderId="26" xfId="21" applyNumberFormat="1" applyFont="1" applyBorder="1" applyAlignment="1" applyProtection="1">
      <alignment horizontal="left"/>
      <protection locked="0"/>
    </xf>
    <xf numFmtId="0" fontId="43" fillId="0" borderId="0" xfId="21" applyFont="1" applyAlignment="1" applyProtection="1">
      <alignment horizontal="center"/>
      <protection locked="0"/>
    </xf>
    <xf numFmtId="0" fontId="43" fillId="6" borderId="0" xfId="21" applyFont="1" applyFill="1" applyAlignment="1" applyProtection="1">
      <alignment horizontal="center"/>
      <protection locked="0"/>
    </xf>
    <xf numFmtId="2" fontId="43" fillId="0" borderId="0" xfId="21" applyNumberFormat="1" applyFont="1" applyAlignment="1" applyProtection="1">
      <alignment horizontal="right"/>
      <protection locked="0"/>
    </xf>
    <xf numFmtId="2" fontId="43" fillId="0" borderId="0" xfId="21" applyNumberFormat="1" applyFont="1" applyProtection="1">
      <alignment/>
      <protection locked="0"/>
    </xf>
    <xf numFmtId="4" fontId="42" fillId="0" borderId="0" xfId="21" applyNumberFormat="1" applyFont="1" applyProtection="1">
      <alignment/>
      <protection locked="0"/>
    </xf>
    <xf numFmtId="4" fontId="43" fillId="0" borderId="27" xfId="21" applyNumberFormat="1" applyFont="1" applyBorder="1" applyProtection="1">
      <alignment/>
      <protection locked="0"/>
    </xf>
    <xf numFmtId="0" fontId="42" fillId="0" borderId="26" xfId="21" applyFont="1" applyBorder="1" applyAlignment="1" applyProtection="1">
      <alignment horizontal="left"/>
      <protection locked="0"/>
    </xf>
    <xf numFmtId="4" fontId="43" fillId="0" borderId="0" xfId="21" applyNumberFormat="1" applyFont="1" applyProtection="1">
      <alignment/>
      <protection locked="0"/>
    </xf>
    <xf numFmtId="4" fontId="42" fillId="0" borderId="24" xfId="21" applyNumberFormat="1" applyFont="1" applyBorder="1" applyProtection="1">
      <alignment/>
      <protection locked="0"/>
    </xf>
    <xf numFmtId="4" fontId="42" fillId="0" borderId="25" xfId="21" applyNumberFormat="1" applyFont="1" applyBorder="1" applyProtection="1">
      <alignment/>
      <protection locked="0"/>
    </xf>
    <xf numFmtId="49" fontId="42" fillId="0" borderId="0" xfId="21" applyNumberFormat="1" applyFont="1" applyAlignment="1" applyProtection="1">
      <alignment horizontal="left"/>
      <protection locked="0"/>
    </xf>
    <xf numFmtId="0" fontId="43" fillId="0" borderId="0" xfId="21" applyFont="1" applyProtection="1">
      <alignment/>
      <protection locked="0"/>
    </xf>
    <xf numFmtId="49" fontId="41" fillId="0" borderId="0" xfId="21" applyNumberFormat="1" applyFont="1" applyAlignment="1" applyProtection="1">
      <alignment horizontal="left"/>
      <protection locked="0"/>
    </xf>
    <xf numFmtId="0" fontId="41" fillId="0" borderId="0" xfId="21" applyFont="1" applyAlignment="1" applyProtection="1">
      <alignment horizontal="center"/>
      <protection locked="0"/>
    </xf>
    <xf numFmtId="2" fontId="41" fillId="0" borderId="0" xfId="21" applyNumberFormat="1" applyFont="1" applyAlignment="1" applyProtection="1">
      <alignment horizontal="right"/>
      <protection locked="0"/>
    </xf>
    <xf numFmtId="168" fontId="44" fillId="0" borderId="0" xfId="21" applyNumberFormat="1" applyFont="1" applyAlignment="1" applyProtection="1">
      <alignment horizontal="center"/>
      <protection locked="0"/>
    </xf>
    <xf numFmtId="2" fontId="41" fillId="0" borderId="0" xfId="21" applyNumberFormat="1" applyFont="1" applyProtection="1">
      <alignment/>
      <protection locked="0"/>
    </xf>
    <xf numFmtId="0" fontId="40" fillId="0" borderId="28" xfId="21" applyBorder="1" applyAlignment="1">
      <alignment horizontal="center"/>
      <protection/>
    </xf>
    <xf numFmtId="49" fontId="44" fillId="0" borderId="29" xfId="21" applyNumberFormat="1" applyFont="1" applyBorder="1" applyAlignment="1" applyProtection="1">
      <alignment horizontal="left"/>
      <protection locked="0"/>
    </xf>
    <xf numFmtId="0" fontId="44" fillId="0" borderId="29" xfId="21" applyFont="1" applyBorder="1" applyAlignment="1" applyProtection="1">
      <alignment horizontal="center"/>
      <protection locked="0"/>
    </xf>
    <xf numFmtId="0" fontId="44" fillId="6" borderId="30" xfId="21" applyFont="1" applyFill="1" applyBorder="1" applyAlignment="1" applyProtection="1">
      <alignment horizontal="center"/>
      <protection locked="0"/>
    </xf>
    <xf numFmtId="2" fontId="44" fillId="0" borderId="31" xfId="21" applyNumberFormat="1" applyFont="1" applyBorder="1" applyAlignment="1" applyProtection="1">
      <alignment horizontal="center"/>
      <protection locked="0"/>
    </xf>
    <xf numFmtId="2" fontId="44" fillId="0" borderId="31" xfId="21" applyNumberFormat="1" applyFont="1" applyBorder="1" applyAlignment="1" applyProtection="1">
      <alignment horizontal="center" wrapText="1"/>
      <protection locked="0"/>
    </xf>
    <xf numFmtId="0" fontId="0" fillId="0" borderId="0" xfId="21" applyFont="1">
      <alignment/>
      <protection/>
    </xf>
    <xf numFmtId="169" fontId="0" fillId="0" borderId="0" xfId="21" applyNumberFormat="1" applyFont="1" applyProtection="1">
      <alignment/>
      <protection hidden="1"/>
    </xf>
    <xf numFmtId="0" fontId="40" fillId="0" borderId="32" xfId="21" applyBorder="1">
      <alignment/>
      <protection/>
    </xf>
    <xf numFmtId="49" fontId="44" fillId="0" borderId="33" xfId="21" applyNumberFormat="1" applyFont="1" applyBorder="1" applyAlignment="1" applyProtection="1">
      <alignment horizontal="left"/>
      <protection locked="0"/>
    </xf>
    <xf numFmtId="0" fontId="44" fillId="0" borderId="33" xfId="21" applyFont="1" applyBorder="1" applyAlignment="1" applyProtection="1">
      <alignment horizontal="center"/>
      <protection locked="0"/>
    </xf>
    <xf numFmtId="0" fontId="44" fillId="6" borderId="33" xfId="21" applyFont="1" applyFill="1" applyBorder="1" applyAlignment="1" applyProtection="1">
      <alignment horizontal="center"/>
      <protection locked="0"/>
    </xf>
    <xf numFmtId="2" fontId="44" fillId="0" borderId="31" xfId="21" applyNumberFormat="1" applyFont="1" applyBorder="1" applyAlignment="1" applyProtection="1">
      <alignment horizontal="center" wrapText="1"/>
      <protection locked="0"/>
    </xf>
    <xf numFmtId="2" fontId="44" fillId="0" borderId="31" xfId="21" applyNumberFormat="1" applyFont="1" applyBorder="1" applyAlignment="1" applyProtection="1">
      <alignment horizontal="center"/>
      <protection locked="0"/>
    </xf>
    <xf numFmtId="0" fontId="44" fillId="0" borderId="31" xfId="21" applyFont="1" applyBorder="1" applyAlignment="1" applyProtection="1">
      <alignment horizontal="center" wrapText="1"/>
      <protection locked="0"/>
    </xf>
    <xf numFmtId="0" fontId="45" fillId="0" borderId="34" xfId="21" applyFont="1" applyBorder="1" applyAlignment="1">
      <alignment horizontal="center"/>
      <protection/>
    </xf>
    <xf numFmtId="49" fontId="41" fillId="0" borderId="31" xfId="21" applyNumberFormat="1" applyFont="1" applyBorder="1" applyAlignment="1" applyProtection="1">
      <alignment horizontal="left"/>
      <protection locked="0"/>
    </xf>
    <xf numFmtId="0" fontId="41" fillId="0" borderId="31" xfId="21" applyFont="1" applyBorder="1" applyAlignment="1" applyProtection="1">
      <alignment horizontal="center"/>
      <protection locked="0"/>
    </xf>
    <xf numFmtId="0" fontId="41" fillId="6" borderId="31" xfId="21" applyFont="1" applyFill="1" applyBorder="1" applyAlignment="1" applyProtection="1">
      <alignment horizontal="center"/>
      <protection locked="0"/>
    </xf>
    <xf numFmtId="4" fontId="41" fillId="0" borderId="31" xfId="21" applyNumberFormat="1" applyFont="1" applyBorder="1" applyAlignment="1" applyProtection="1">
      <alignment horizontal="right" wrapText="1"/>
      <protection locked="0"/>
    </xf>
    <xf numFmtId="4" fontId="41" fillId="0" borderId="31" xfId="21" applyNumberFormat="1" applyFont="1" applyBorder="1" applyAlignment="1" applyProtection="1">
      <alignment horizontal="right"/>
      <protection locked="0"/>
    </xf>
    <xf numFmtId="49" fontId="41" fillId="0" borderId="35" xfId="21" applyNumberFormat="1" applyFont="1" applyBorder="1" applyAlignment="1">
      <alignment horizontal="left"/>
      <protection/>
    </xf>
    <xf numFmtId="4" fontId="41" fillId="0" borderId="36" xfId="21" applyNumberFormat="1" applyFont="1" applyBorder="1" applyAlignment="1">
      <alignment horizontal="center"/>
      <protection/>
    </xf>
    <xf numFmtId="4" fontId="46" fillId="6" borderId="36" xfId="21" applyNumberFormat="1" applyFont="1" applyFill="1" applyBorder="1" applyAlignment="1">
      <alignment horizontal="center"/>
      <protection/>
    </xf>
    <xf numFmtId="4" fontId="41" fillId="0" borderId="36" xfId="21" applyNumberFormat="1" applyFont="1" applyBorder="1" applyAlignment="1">
      <alignment horizontal="right"/>
      <protection/>
    </xf>
    <xf numFmtId="4" fontId="44" fillId="0" borderId="36" xfId="21" applyNumberFormat="1" applyFont="1" applyBorder="1">
      <alignment/>
      <protection/>
    </xf>
    <xf numFmtId="4" fontId="41" fillId="0" borderId="36" xfId="21" applyNumberFormat="1" applyFont="1" applyBorder="1">
      <alignment/>
      <protection/>
    </xf>
    <xf numFmtId="4" fontId="44" fillId="0" borderId="37" xfId="21" applyNumberFormat="1" applyFont="1" applyBorder="1">
      <alignment/>
      <protection/>
    </xf>
    <xf numFmtId="49" fontId="41" fillId="0" borderId="38" xfId="21" applyNumberFormat="1" applyFont="1" applyBorder="1" applyAlignment="1">
      <alignment horizontal="left"/>
      <protection/>
    </xf>
    <xf numFmtId="9" fontId="41" fillId="0" borderId="31" xfId="21" applyNumberFormat="1" applyFont="1" applyBorder="1">
      <alignment/>
      <protection/>
    </xf>
    <xf numFmtId="0" fontId="41" fillId="6" borderId="31" xfId="21" applyFont="1" applyFill="1" applyBorder="1" applyAlignment="1">
      <alignment horizontal="center"/>
      <protection/>
    </xf>
    <xf numFmtId="4" fontId="41" fillId="0" borderId="31" xfId="21" applyNumberFormat="1" applyFont="1" applyBorder="1" applyAlignment="1">
      <alignment horizontal="right"/>
      <protection/>
    </xf>
    <xf numFmtId="4" fontId="41" fillId="0" borderId="31" xfId="21" applyNumberFormat="1" applyFont="1" applyBorder="1">
      <alignment/>
      <protection/>
    </xf>
    <xf numFmtId="4" fontId="41" fillId="0" borderId="39" xfId="21" applyNumberFormat="1" applyFont="1" applyBorder="1">
      <alignment/>
      <protection/>
    </xf>
    <xf numFmtId="49" fontId="41" fillId="0" borderId="40" xfId="21" applyNumberFormat="1" applyFont="1" applyBorder="1" applyAlignment="1">
      <alignment horizontal="left"/>
      <protection/>
    </xf>
    <xf numFmtId="9" fontId="41" fillId="0" borderId="41" xfId="21" applyNumberFormat="1" applyFont="1" applyBorder="1">
      <alignment/>
      <protection/>
    </xf>
    <xf numFmtId="0" fontId="41" fillId="6" borderId="41" xfId="21" applyFont="1" applyFill="1" applyBorder="1" applyAlignment="1">
      <alignment horizontal="center"/>
      <protection/>
    </xf>
    <xf numFmtId="4" fontId="41" fillId="0" borderId="41" xfId="21" applyNumberFormat="1" applyFont="1" applyBorder="1" applyAlignment="1">
      <alignment horizontal="right"/>
      <protection/>
    </xf>
    <xf numFmtId="4" fontId="41" fillId="0" borderId="41" xfId="21" applyNumberFormat="1" applyFont="1" applyBorder="1">
      <alignment/>
      <protection/>
    </xf>
    <xf numFmtId="4" fontId="47" fillId="0" borderId="42" xfId="21" applyNumberFormat="1" applyFont="1" applyBorder="1">
      <alignment/>
      <protection/>
    </xf>
    <xf numFmtId="9" fontId="41" fillId="0" borderId="0" xfId="21" applyNumberFormat="1" applyFont="1" applyProtection="1">
      <alignment/>
      <protection locked="0"/>
    </xf>
    <xf numFmtId="4" fontId="46" fillId="6" borderId="0" xfId="21" applyNumberFormat="1" applyFont="1" applyFill="1" applyAlignment="1" applyProtection="1">
      <alignment horizontal="center"/>
      <protection locked="0"/>
    </xf>
    <xf numFmtId="4" fontId="41" fillId="0" borderId="0" xfId="21" applyNumberFormat="1" applyFont="1" applyAlignment="1" applyProtection="1">
      <alignment horizontal="right"/>
      <protection locked="0"/>
    </xf>
    <xf numFmtId="4" fontId="41" fillId="0" borderId="0" xfId="21" applyNumberFormat="1" applyFont="1" applyProtection="1">
      <alignment/>
      <protection locked="0"/>
    </xf>
    <xf numFmtId="4" fontId="41" fillId="0" borderId="0" xfId="21" applyNumberFormat="1" applyFont="1">
      <alignment/>
      <protection/>
    </xf>
    <xf numFmtId="49" fontId="44" fillId="0" borderId="31" xfId="21" applyNumberFormat="1" applyFont="1" applyBorder="1" applyAlignment="1" applyProtection="1">
      <alignment horizontal="left" wrapText="1"/>
      <protection locked="0"/>
    </xf>
    <xf numFmtId="0" fontId="48" fillId="0" borderId="34" xfId="21" applyFont="1" applyBorder="1" applyAlignment="1">
      <alignment wrapText="1"/>
      <protection/>
    </xf>
    <xf numFmtId="49" fontId="44" fillId="0" borderId="31" xfId="21" applyNumberFormat="1" applyFont="1" applyBorder="1" applyAlignment="1">
      <alignment horizontal="left" wrapText="1"/>
      <protection/>
    </xf>
    <xf numFmtId="0" fontId="41" fillId="0" borderId="31" xfId="21" applyFont="1" applyBorder="1" applyAlignment="1">
      <alignment horizontal="center"/>
      <protection/>
    </xf>
    <xf numFmtId="4" fontId="41" fillId="0" borderId="31" xfId="21" applyNumberFormat="1" applyFont="1" applyBorder="1" applyAlignment="1">
      <alignment horizontal="right" wrapText="1"/>
      <protection/>
    </xf>
    <xf numFmtId="0" fontId="48" fillId="0" borderId="34" xfId="21" applyFont="1" applyBorder="1">
      <alignment/>
      <protection/>
    </xf>
    <xf numFmtId="0" fontId="41" fillId="0" borderId="33" xfId="21" applyFont="1" applyBorder="1" applyAlignment="1">
      <alignment horizontal="center"/>
      <protection/>
    </xf>
    <xf numFmtId="0" fontId="41" fillId="6" borderId="33" xfId="21" applyFont="1" applyFill="1" applyBorder="1" applyAlignment="1">
      <alignment horizontal="center"/>
      <protection/>
    </xf>
    <xf numFmtId="0" fontId="1" fillId="0" borderId="34" xfId="21" applyFont="1" applyBorder="1" applyAlignment="1" applyProtection="1">
      <alignment wrapText="1"/>
      <protection locked="0"/>
    </xf>
    <xf numFmtId="49" fontId="41" fillId="0" borderId="31" xfId="21" applyNumberFormat="1" applyFont="1" applyBorder="1" applyAlignment="1">
      <alignment horizontal="left"/>
      <protection/>
    </xf>
    <xf numFmtId="49" fontId="41" fillId="0" borderId="43" xfId="21" applyNumberFormat="1" applyFont="1" applyBorder="1" applyAlignment="1">
      <alignment horizontal="left"/>
      <protection/>
    </xf>
    <xf numFmtId="4" fontId="41" fillId="0" borderId="44" xfId="21" applyNumberFormat="1" applyFont="1" applyBorder="1" applyAlignment="1">
      <alignment horizontal="center"/>
      <protection/>
    </xf>
    <xf numFmtId="4" fontId="46" fillId="6" borderId="44" xfId="21" applyNumberFormat="1" applyFont="1" applyFill="1" applyBorder="1" applyAlignment="1">
      <alignment horizontal="center"/>
      <protection/>
    </xf>
    <xf numFmtId="4" fontId="41" fillId="0" borderId="44" xfId="21" applyNumberFormat="1" applyFont="1" applyBorder="1" applyAlignment="1">
      <alignment horizontal="right"/>
      <protection/>
    </xf>
    <xf numFmtId="4" fontId="47" fillId="0" borderId="44" xfId="21" applyNumberFormat="1" applyFont="1" applyBorder="1">
      <alignment/>
      <protection/>
    </xf>
    <xf numFmtId="4" fontId="41" fillId="0" borderId="44" xfId="21" applyNumberFormat="1" applyFont="1" applyBorder="1">
      <alignment/>
      <protection/>
    </xf>
    <xf numFmtId="4" fontId="41" fillId="0" borderId="45" xfId="21" applyNumberFormat="1" applyFont="1" applyBorder="1">
      <alignment/>
      <protection/>
    </xf>
    <xf numFmtId="0" fontId="41" fillId="0" borderId="0" xfId="21" applyFont="1" applyAlignment="1">
      <alignment horizontal="center"/>
      <protection/>
    </xf>
    <xf numFmtId="0" fontId="41" fillId="6" borderId="0" xfId="21" applyFont="1" applyFill="1" applyAlignment="1">
      <alignment horizontal="center"/>
      <protection/>
    </xf>
    <xf numFmtId="2" fontId="41" fillId="0" borderId="0" xfId="21" applyNumberFormat="1" applyFont="1" applyAlignment="1">
      <alignment horizontal="right"/>
      <protection/>
    </xf>
    <xf numFmtId="2" fontId="41" fillId="0" borderId="0" xfId="21" applyNumberFormat="1" applyFont="1">
      <alignment/>
      <protection/>
    </xf>
    <xf numFmtId="0" fontId="49" fillId="0" borderId="0" xfId="21" applyFont="1">
      <alignment/>
      <protection/>
    </xf>
    <xf numFmtId="0" fontId="50" fillId="0" borderId="0" xfId="21" applyFont="1">
      <alignment/>
      <protection/>
    </xf>
    <xf numFmtId="49" fontId="41" fillId="0" borderId="0" xfId="21" applyNumberFormat="1" applyFont="1" applyAlignment="1">
      <alignment horizontal="lef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KROS%202022-zas&#237;lan&#233;%20podklady\Davidov&#225;-elektro-v&#253;ka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Á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tabSelected="1" workbookViewId="0" topLeftCell="A78">
      <selection activeCell="BE78" sqref="BE7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" customHeight="1">
      <c r="AR2" s="246" t="s">
        <v>5</v>
      </c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S2" s="17" t="s">
        <v>6</v>
      </c>
      <c r="BT2" s="17" t="s">
        <v>7</v>
      </c>
    </row>
    <row r="3" spans="2:72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30" t="s">
        <v>14</v>
      </c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R5" s="20"/>
      <c r="BE5" s="227" t="s">
        <v>15</v>
      </c>
      <c r="BS5" s="17" t="s">
        <v>6</v>
      </c>
    </row>
    <row r="6" spans="2:71" s="1" customFormat="1" ht="36.9" customHeight="1">
      <c r="B6" s="20"/>
      <c r="D6" s="26" t="s">
        <v>16</v>
      </c>
      <c r="K6" s="232" t="s">
        <v>17</v>
      </c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R6" s="20"/>
      <c r="BE6" s="228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28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28"/>
      <c r="BS8" s="17" t="s">
        <v>6</v>
      </c>
    </row>
    <row r="9" spans="2:71" s="1" customFormat="1" ht="14.4" customHeight="1">
      <c r="B9" s="20"/>
      <c r="AR9" s="20"/>
      <c r="BE9" s="228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28"/>
      <c r="BS10" s="17" t="s">
        <v>6</v>
      </c>
    </row>
    <row r="11" spans="2:71" s="1" customFormat="1" ht="18.45" customHeight="1">
      <c r="B11" s="20"/>
      <c r="E11" s="25" t="s">
        <v>26</v>
      </c>
      <c r="AK11" s="27" t="s">
        <v>27</v>
      </c>
      <c r="AN11" s="25" t="s">
        <v>1</v>
      </c>
      <c r="AR11" s="20"/>
      <c r="BE11" s="228"/>
      <c r="BS11" s="17" t="s">
        <v>6</v>
      </c>
    </row>
    <row r="12" spans="2:71" s="1" customFormat="1" ht="6.9" customHeight="1">
      <c r="B12" s="20"/>
      <c r="AR12" s="20"/>
      <c r="BE12" s="228"/>
      <c r="BS12" s="17" t="s">
        <v>6</v>
      </c>
    </row>
    <row r="13" spans="2:71" s="1" customFormat="1" ht="12" customHeight="1">
      <c r="B13" s="20"/>
      <c r="D13" s="27" t="s">
        <v>28</v>
      </c>
      <c r="AK13" s="27" t="s">
        <v>25</v>
      </c>
      <c r="AN13" s="29" t="s">
        <v>29</v>
      </c>
      <c r="AR13" s="20"/>
      <c r="BE13" s="228"/>
      <c r="BS13" s="17" t="s">
        <v>6</v>
      </c>
    </row>
    <row r="14" spans="2:71" ht="13.2">
      <c r="B14" s="20"/>
      <c r="E14" s="233" t="s">
        <v>29</v>
      </c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7" t="s">
        <v>27</v>
      </c>
      <c r="AN14" s="29" t="s">
        <v>29</v>
      </c>
      <c r="AR14" s="20"/>
      <c r="BE14" s="228"/>
      <c r="BS14" s="17" t="s">
        <v>6</v>
      </c>
    </row>
    <row r="15" spans="2:71" s="1" customFormat="1" ht="6.9" customHeight="1">
      <c r="B15" s="20"/>
      <c r="AR15" s="20"/>
      <c r="BE15" s="228"/>
      <c r="BS15" s="17" t="s">
        <v>3</v>
      </c>
    </row>
    <row r="16" spans="2:71" s="1" customFormat="1" ht="12" customHeight="1">
      <c r="B16" s="20"/>
      <c r="D16" s="27" t="s">
        <v>30</v>
      </c>
      <c r="AK16" s="27" t="s">
        <v>25</v>
      </c>
      <c r="AN16" s="25" t="s">
        <v>1</v>
      </c>
      <c r="AR16" s="20"/>
      <c r="BE16" s="228"/>
      <c r="BS16" s="17" t="s">
        <v>3</v>
      </c>
    </row>
    <row r="17" spans="2:71" s="1" customFormat="1" ht="18.45" customHeight="1">
      <c r="B17" s="20"/>
      <c r="E17" s="25" t="s">
        <v>31</v>
      </c>
      <c r="AK17" s="27" t="s">
        <v>27</v>
      </c>
      <c r="AN17" s="25" t="s">
        <v>1</v>
      </c>
      <c r="AR17" s="20"/>
      <c r="BE17" s="228"/>
      <c r="BS17" s="17" t="s">
        <v>32</v>
      </c>
    </row>
    <row r="18" spans="2:71" s="1" customFormat="1" ht="6.9" customHeight="1">
      <c r="B18" s="20"/>
      <c r="AR18" s="20"/>
      <c r="BE18" s="228"/>
      <c r="BS18" s="17" t="s">
        <v>6</v>
      </c>
    </row>
    <row r="19" spans="2:71" s="1" customFormat="1" ht="12" customHeight="1">
      <c r="B19" s="20"/>
      <c r="D19" s="27" t="s">
        <v>33</v>
      </c>
      <c r="AK19" s="27" t="s">
        <v>25</v>
      </c>
      <c r="AN19" s="25" t="s">
        <v>1</v>
      </c>
      <c r="AR19" s="20"/>
      <c r="BE19" s="228"/>
      <c r="BS19" s="17" t="s">
        <v>6</v>
      </c>
    </row>
    <row r="20" spans="2:71" s="1" customFormat="1" ht="18.45" customHeight="1">
      <c r="B20" s="20"/>
      <c r="E20" s="25" t="s">
        <v>34</v>
      </c>
      <c r="AK20" s="27" t="s">
        <v>27</v>
      </c>
      <c r="AN20" s="25" t="s">
        <v>1</v>
      </c>
      <c r="AR20" s="20"/>
      <c r="BE20" s="228"/>
      <c r="BS20" s="17" t="s">
        <v>32</v>
      </c>
    </row>
    <row r="21" spans="2:57" s="1" customFormat="1" ht="6.9" customHeight="1">
      <c r="B21" s="20"/>
      <c r="AR21" s="20"/>
      <c r="BE21" s="228"/>
    </row>
    <row r="22" spans="2:57" s="1" customFormat="1" ht="12" customHeight="1">
      <c r="B22" s="20"/>
      <c r="D22" s="27" t="s">
        <v>35</v>
      </c>
      <c r="AR22" s="20"/>
      <c r="BE22" s="228"/>
    </row>
    <row r="23" spans="2:57" s="1" customFormat="1" ht="16.5" customHeight="1">
      <c r="B23" s="20"/>
      <c r="E23" s="235" t="s">
        <v>1</v>
      </c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R23" s="20"/>
      <c r="BE23" s="228"/>
    </row>
    <row r="24" spans="2:57" s="1" customFormat="1" ht="6.9" customHeight="1">
      <c r="B24" s="20"/>
      <c r="AR24" s="20"/>
      <c r="BE24" s="228"/>
    </row>
    <row r="25" spans="2:57" s="1" customFormat="1" ht="6.9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28"/>
    </row>
    <row r="26" spans="1:57" s="2" customFormat="1" ht="25.95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6">
        <f>ROUND(AG94,2)</f>
        <v>0</v>
      </c>
      <c r="AL26" s="237"/>
      <c r="AM26" s="237"/>
      <c r="AN26" s="237"/>
      <c r="AO26" s="237"/>
      <c r="AP26" s="32"/>
      <c r="AQ26" s="32"/>
      <c r="AR26" s="33"/>
      <c r="BE26" s="228"/>
    </row>
    <row r="27" spans="1:57" s="2" customFormat="1" ht="6.9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28"/>
    </row>
    <row r="28" spans="1:57" s="2" customFormat="1" ht="13.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38" t="s">
        <v>37</v>
      </c>
      <c r="M28" s="238"/>
      <c r="N28" s="238"/>
      <c r="O28" s="238"/>
      <c r="P28" s="238"/>
      <c r="Q28" s="32"/>
      <c r="R28" s="32"/>
      <c r="S28" s="32"/>
      <c r="T28" s="32"/>
      <c r="U28" s="32"/>
      <c r="V28" s="32"/>
      <c r="W28" s="238" t="s">
        <v>38</v>
      </c>
      <c r="X28" s="238"/>
      <c r="Y28" s="238"/>
      <c r="Z28" s="238"/>
      <c r="AA28" s="238"/>
      <c r="AB28" s="238"/>
      <c r="AC28" s="238"/>
      <c r="AD28" s="238"/>
      <c r="AE28" s="238"/>
      <c r="AF28" s="32"/>
      <c r="AG28" s="32"/>
      <c r="AH28" s="32"/>
      <c r="AI28" s="32"/>
      <c r="AJ28" s="32"/>
      <c r="AK28" s="238" t="s">
        <v>39</v>
      </c>
      <c r="AL28" s="238"/>
      <c r="AM28" s="238"/>
      <c r="AN28" s="238"/>
      <c r="AO28" s="238"/>
      <c r="AP28" s="32"/>
      <c r="AQ28" s="32"/>
      <c r="AR28" s="33"/>
      <c r="BE28" s="228"/>
    </row>
    <row r="29" spans="2:57" s="3" customFormat="1" ht="14.4" customHeight="1">
      <c r="B29" s="37"/>
      <c r="D29" s="27" t="s">
        <v>40</v>
      </c>
      <c r="F29" s="27" t="s">
        <v>41</v>
      </c>
      <c r="L29" s="241">
        <v>0.21</v>
      </c>
      <c r="M29" s="240"/>
      <c r="N29" s="240"/>
      <c r="O29" s="240"/>
      <c r="P29" s="240"/>
      <c r="W29" s="239">
        <f>ROUND(AZ94,2)</f>
        <v>0</v>
      </c>
      <c r="X29" s="240"/>
      <c r="Y29" s="240"/>
      <c r="Z29" s="240"/>
      <c r="AA29" s="240"/>
      <c r="AB29" s="240"/>
      <c r="AC29" s="240"/>
      <c r="AD29" s="240"/>
      <c r="AE29" s="240"/>
      <c r="AK29" s="239">
        <f>ROUND(AV94,2)</f>
        <v>0</v>
      </c>
      <c r="AL29" s="240"/>
      <c r="AM29" s="240"/>
      <c r="AN29" s="240"/>
      <c r="AO29" s="240"/>
      <c r="AR29" s="37"/>
      <c r="BE29" s="229"/>
    </row>
    <row r="30" spans="2:57" s="3" customFormat="1" ht="14.4" customHeight="1">
      <c r="B30" s="37"/>
      <c r="F30" s="27" t="s">
        <v>42</v>
      </c>
      <c r="L30" s="241">
        <v>0.15</v>
      </c>
      <c r="M30" s="240"/>
      <c r="N30" s="240"/>
      <c r="O30" s="240"/>
      <c r="P30" s="240"/>
      <c r="W30" s="239">
        <f>ROUND(BA94,2)</f>
        <v>0</v>
      </c>
      <c r="X30" s="240"/>
      <c r="Y30" s="240"/>
      <c r="Z30" s="240"/>
      <c r="AA30" s="240"/>
      <c r="AB30" s="240"/>
      <c r="AC30" s="240"/>
      <c r="AD30" s="240"/>
      <c r="AE30" s="240"/>
      <c r="AK30" s="239">
        <f>ROUND(AW94,2)</f>
        <v>0</v>
      </c>
      <c r="AL30" s="240"/>
      <c r="AM30" s="240"/>
      <c r="AN30" s="240"/>
      <c r="AO30" s="240"/>
      <c r="AR30" s="37"/>
      <c r="BE30" s="229"/>
    </row>
    <row r="31" spans="2:57" s="3" customFormat="1" ht="14.4" customHeight="1" hidden="1">
      <c r="B31" s="37"/>
      <c r="F31" s="27" t="s">
        <v>43</v>
      </c>
      <c r="L31" s="241">
        <v>0.21</v>
      </c>
      <c r="M31" s="240"/>
      <c r="N31" s="240"/>
      <c r="O31" s="240"/>
      <c r="P31" s="240"/>
      <c r="W31" s="239">
        <f>ROUND(BB94,2)</f>
        <v>0</v>
      </c>
      <c r="X31" s="240"/>
      <c r="Y31" s="240"/>
      <c r="Z31" s="240"/>
      <c r="AA31" s="240"/>
      <c r="AB31" s="240"/>
      <c r="AC31" s="240"/>
      <c r="AD31" s="240"/>
      <c r="AE31" s="240"/>
      <c r="AK31" s="239">
        <v>0</v>
      </c>
      <c r="AL31" s="240"/>
      <c r="AM31" s="240"/>
      <c r="AN31" s="240"/>
      <c r="AO31" s="240"/>
      <c r="AR31" s="37"/>
      <c r="BE31" s="229"/>
    </row>
    <row r="32" spans="2:57" s="3" customFormat="1" ht="14.4" customHeight="1" hidden="1">
      <c r="B32" s="37"/>
      <c r="F32" s="27" t="s">
        <v>44</v>
      </c>
      <c r="L32" s="241">
        <v>0.15</v>
      </c>
      <c r="M32" s="240"/>
      <c r="N32" s="240"/>
      <c r="O32" s="240"/>
      <c r="P32" s="240"/>
      <c r="W32" s="239">
        <f>ROUND(BC94,2)</f>
        <v>0</v>
      </c>
      <c r="X32" s="240"/>
      <c r="Y32" s="240"/>
      <c r="Z32" s="240"/>
      <c r="AA32" s="240"/>
      <c r="AB32" s="240"/>
      <c r="AC32" s="240"/>
      <c r="AD32" s="240"/>
      <c r="AE32" s="240"/>
      <c r="AK32" s="239">
        <v>0</v>
      </c>
      <c r="AL32" s="240"/>
      <c r="AM32" s="240"/>
      <c r="AN32" s="240"/>
      <c r="AO32" s="240"/>
      <c r="AR32" s="37"/>
      <c r="BE32" s="229"/>
    </row>
    <row r="33" spans="2:57" s="3" customFormat="1" ht="14.4" customHeight="1" hidden="1">
      <c r="B33" s="37"/>
      <c r="F33" s="27" t="s">
        <v>45</v>
      </c>
      <c r="L33" s="241">
        <v>0</v>
      </c>
      <c r="M33" s="240"/>
      <c r="N33" s="240"/>
      <c r="O33" s="240"/>
      <c r="P33" s="240"/>
      <c r="W33" s="239">
        <f>ROUND(BD94,2)</f>
        <v>0</v>
      </c>
      <c r="X33" s="240"/>
      <c r="Y33" s="240"/>
      <c r="Z33" s="240"/>
      <c r="AA33" s="240"/>
      <c r="AB33" s="240"/>
      <c r="AC33" s="240"/>
      <c r="AD33" s="240"/>
      <c r="AE33" s="240"/>
      <c r="AK33" s="239">
        <v>0</v>
      </c>
      <c r="AL33" s="240"/>
      <c r="AM33" s="240"/>
      <c r="AN33" s="240"/>
      <c r="AO33" s="240"/>
      <c r="AR33" s="37"/>
      <c r="BE33" s="229"/>
    </row>
    <row r="34" spans="1:57" s="2" customFormat="1" ht="6.9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28"/>
    </row>
    <row r="35" spans="1:57" s="2" customFormat="1" ht="25.95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45" t="s">
        <v>48</v>
      </c>
      <c r="Y35" s="243"/>
      <c r="Z35" s="243"/>
      <c r="AA35" s="243"/>
      <c r="AB35" s="243"/>
      <c r="AC35" s="40"/>
      <c r="AD35" s="40"/>
      <c r="AE35" s="40"/>
      <c r="AF35" s="40"/>
      <c r="AG35" s="40"/>
      <c r="AH35" s="40"/>
      <c r="AI35" s="40"/>
      <c r="AJ35" s="40"/>
      <c r="AK35" s="242">
        <f>SUM(AK26:AK33)</f>
        <v>0</v>
      </c>
      <c r="AL35" s="243"/>
      <c r="AM35" s="243"/>
      <c r="AN35" s="243"/>
      <c r="AO35" s="244"/>
      <c r="AP35" s="38"/>
      <c r="AQ35" s="38"/>
      <c r="AR35" s="33"/>
      <c r="BE35" s="32"/>
    </row>
    <row r="36" spans="1:57" s="2" customFormat="1" ht="6.9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" customHeight="1">
      <c r="B38" s="20"/>
      <c r="AR38" s="20"/>
    </row>
    <row r="39" spans="2:44" s="1" customFormat="1" ht="14.4" customHeight="1">
      <c r="B39" s="20"/>
      <c r="AR39" s="20"/>
    </row>
    <row r="40" spans="2:44" s="1" customFormat="1" ht="14.4" customHeight="1">
      <c r="B40" s="20"/>
      <c r="AR40" s="20"/>
    </row>
    <row r="41" spans="2:44" s="1" customFormat="1" ht="14.4" customHeight="1">
      <c r="B41" s="20"/>
      <c r="AR41" s="20"/>
    </row>
    <row r="42" spans="2:44" s="1" customFormat="1" ht="14.4" customHeight="1">
      <c r="B42" s="20"/>
      <c r="AR42" s="20"/>
    </row>
    <row r="43" spans="2:44" s="1" customFormat="1" ht="14.4" customHeight="1">
      <c r="B43" s="20"/>
      <c r="AR43" s="20"/>
    </row>
    <row r="44" spans="2:44" s="1" customFormat="1" ht="14.4" customHeight="1">
      <c r="B44" s="20"/>
      <c r="AR44" s="20"/>
    </row>
    <row r="45" spans="2:44" s="1" customFormat="1" ht="14.4" customHeight="1">
      <c r="B45" s="20"/>
      <c r="AR45" s="20"/>
    </row>
    <row r="46" spans="2:44" s="1" customFormat="1" ht="14.4" customHeight="1">
      <c r="B46" s="20"/>
      <c r="AR46" s="20"/>
    </row>
    <row r="47" spans="2:44" s="1" customFormat="1" ht="14.4" customHeight="1">
      <c r="B47" s="20"/>
      <c r="AR47" s="20"/>
    </row>
    <row r="48" spans="2:44" s="1" customFormat="1" ht="14.4" customHeight="1">
      <c r="B48" s="20"/>
      <c r="AR48" s="20"/>
    </row>
    <row r="49" spans="2:44" s="2" customFormat="1" ht="14.4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0.2">
      <c r="B50" s="20"/>
      <c r="AR50" s="20"/>
    </row>
    <row r="51" spans="2:44" ht="10.2">
      <c r="B51" s="20"/>
      <c r="AR51" s="20"/>
    </row>
    <row r="52" spans="2:44" ht="10.2">
      <c r="B52" s="20"/>
      <c r="AR52" s="20"/>
    </row>
    <row r="53" spans="2:44" ht="10.2">
      <c r="B53" s="20"/>
      <c r="AR53" s="20"/>
    </row>
    <row r="54" spans="2:44" ht="10.2">
      <c r="B54" s="20"/>
      <c r="AR54" s="20"/>
    </row>
    <row r="55" spans="2:44" ht="10.2">
      <c r="B55" s="20"/>
      <c r="AR55" s="20"/>
    </row>
    <row r="56" spans="2:44" ht="10.2">
      <c r="B56" s="20"/>
      <c r="AR56" s="20"/>
    </row>
    <row r="57" spans="2:44" ht="10.2">
      <c r="B57" s="20"/>
      <c r="AR57" s="20"/>
    </row>
    <row r="58" spans="2:44" ht="10.2">
      <c r="B58" s="20"/>
      <c r="AR58" s="20"/>
    </row>
    <row r="59" spans="2:44" ht="10.2">
      <c r="B59" s="20"/>
      <c r="AR59" s="20"/>
    </row>
    <row r="60" spans="1:57" s="2" customFormat="1" ht="13.2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0.2">
      <c r="B61" s="20"/>
      <c r="AR61" s="20"/>
    </row>
    <row r="62" spans="2:44" ht="10.2">
      <c r="B62" s="20"/>
      <c r="AR62" s="20"/>
    </row>
    <row r="63" spans="2:44" ht="10.2">
      <c r="B63" s="20"/>
      <c r="AR63" s="20"/>
    </row>
    <row r="64" spans="1:57" s="2" customFormat="1" ht="13.2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0.2">
      <c r="B65" s="20"/>
      <c r="AR65" s="20"/>
    </row>
    <row r="66" spans="2:44" ht="10.2">
      <c r="B66" s="20"/>
      <c r="AR66" s="20"/>
    </row>
    <row r="67" spans="2:44" ht="10.2">
      <c r="B67" s="20"/>
      <c r="AR67" s="20"/>
    </row>
    <row r="68" spans="2:44" ht="10.2">
      <c r="B68" s="20"/>
      <c r="AR68" s="20"/>
    </row>
    <row r="69" spans="2:44" ht="10.2">
      <c r="B69" s="20"/>
      <c r="AR69" s="20"/>
    </row>
    <row r="70" spans="2:44" ht="10.2">
      <c r="B70" s="20"/>
      <c r="AR70" s="20"/>
    </row>
    <row r="71" spans="2:44" ht="10.2">
      <c r="B71" s="20"/>
      <c r="AR71" s="20"/>
    </row>
    <row r="72" spans="2:44" ht="10.2">
      <c r="B72" s="20"/>
      <c r="AR72" s="20"/>
    </row>
    <row r="73" spans="2:44" ht="10.2">
      <c r="B73" s="20"/>
      <c r="AR73" s="20"/>
    </row>
    <row r="74" spans="2:44" ht="10.2">
      <c r="B74" s="20"/>
      <c r="AR74" s="20"/>
    </row>
    <row r="75" spans="1:57" s="2" customFormat="1" ht="13.2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0.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WC</v>
      </c>
      <c r="AR84" s="51"/>
    </row>
    <row r="85" spans="2:44" s="5" customFormat="1" ht="36.9" customHeight="1">
      <c r="B85" s="52"/>
      <c r="C85" s="53" t="s">
        <v>16</v>
      </c>
      <c r="L85" s="204" t="str">
        <f>K6</f>
        <v>Stavební úpravy 1.PP-WC pro návštěvníky polikliniky</v>
      </c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R85" s="52"/>
    </row>
    <row r="86" spans="1:57" s="2" customFormat="1" ht="6.9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Žufanova 1113, Praha 17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06" t="str">
        <f>IF(AN8="","",AN8)</f>
        <v>22. 6. 2022</v>
      </c>
      <c r="AN87" s="206"/>
      <c r="AO87" s="32"/>
      <c r="AP87" s="32"/>
      <c r="AQ87" s="32"/>
      <c r="AR87" s="33"/>
      <c r="BE87" s="32"/>
    </row>
    <row r="88" spans="1:57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15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>Městská část Praha 17-Řepy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30</v>
      </c>
      <c r="AJ89" s="32"/>
      <c r="AK89" s="32"/>
      <c r="AL89" s="32"/>
      <c r="AM89" s="207" t="str">
        <f>IF(E17="","",E17)</f>
        <v>ing. arch. Lenka David</v>
      </c>
      <c r="AN89" s="208"/>
      <c r="AO89" s="208"/>
      <c r="AP89" s="208"/>
      <c r="AQ89" s="32"/>
      <c r="AR89" s="33"/>
      <c r="AS89" s="209" t="s">
        <v>56</v>
      </c>
      <c r="AT89" s="210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15" customHeight="1">
      <c r="A90" s="32"/>
      <c r="B90" s="33"/>
      <c r="C90" s="27" t="s">
        <v>28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33</v>
      </c>
      <c r="AJ90" s="32"/>
      <c r="AK90" s="32"/>
      <c r="AL90" s="32"/>
      <c r="AM90" s="207" t="str">
        <f>IF(E20="","",E20)</f>
        <v>Lenka Jandová</v>
      </c>
      <c r="AN90" s="208"/>
      <c r="AO90" s="208"/>
      <c r="AP90" s="208"/>
      <c r="AQ90" s="32"/>
      <c r="AR90" s="33"/>
      <c r="AS90" s="211"/>
      <c r="AT90" s="212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8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11"/>
      <c r="AT91" s="212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3" t="s">
        <v>57</v>
      </c>
      <c r="D92" s="214"/>
      <c r="E92" s="214"/>
      <c r="F92" s="214"/>
      <c r="G92" s="214"/>
      <c r="H92" s="60"/>
      <c r="I92" s="216" t="s">
        <v>58</v>
      </c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5" t="s">
        <v>59</v>
      </c>
      <c r="AH92" s="214"/>
      <c r="AI92" s="214"/>
      <c r="AJ92" s="214"/>
      <c r="AK92" s="214"/>
      <c r="AL92" s="214"/>
      <c r="AM92" s="214"/>
      <c r="AN92" s="216" t="s">
        <v>60</v>
      </c>
      <c r="AO92" s="214"/>
      <c r="AP92" s="217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8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25">
        <f>ROUND(AG95+AG96,2)</f>
        <v>0</v>
      </c>
      <c r="AH94" s="225"/>
      <c r="AI94" s="225"/>
      <c r="AJ94" s="225"/>
      <c r="AK94" s="225"/>
      <c r="AL94" s="225"/>
      <c r="AM94" s="225"/>
      <c r="AN94" s="226">
        <f aca="true" t="shared" si="0" ref="AN94:AN99">SUM(AG94,AT94)</f>
        <v>0</v>
      </c>
      <c r="AO94" s="226"/>
      <c r="AP94" s="226"/>
      <c r="AQ94" s="72" t="s">
        <v>1</v>
      </c>
      <c r="AR94" s="68"/>
      <c r="AS94" s="73">
        <f>ROUND(AS95+AS96,2)</f>
        <v>0</v>
      </c>
      <c r="AT94" s="74">
        <f aca="true" t="shared" si="1" ref="AT94:AT99">ROUND(SUM(AV94:AW94),2)</f>
        <v>0</v>
      </c>
      <c r="AU94" s="75">
        <f>ROUND(AU95+AU96,5)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ROUND(AZ95+AZ96,2)</f>
        <v>0</v>
      </c>
      <c r="BA94" s="74">
        <f>ROUND(BA95+BA96,2)</f>
        <v>0</v>
      </c>
      <c r="BB94" s="74">
        <f>ROUND(BB95+BB96,2)</f>
        <v>0</v>
      </c>
      <c r="BC94" s="74">
        <f>ROUND(BC95+BC96,2)</f>
        <v>0</v>
      </c>
      <c r="BD94" s="76">
        <f>ROUND(BD95+BD96,2)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20" t="s">
        <v>81</v>
      </c>
      <c r="E95" s="220"/>
      <c r="F95" s="220"/>
      <c r="G95" s="220"/>
      <c r="H95" s="220"/>
      <c r="I95" s="82"/>
      <c r="J95" s="220" t="s">
        <v>82</v>
      </c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18">
        <f>'A - Stavební část'!J30</f>
        <v>0</v>
      </c>
      <c r="AH95" s="219"/>
      <c r="AI95" s="219"/>
      <c r="AJ95" s="219"/>
      <c r="AK95" s="219"/>
      <c r="AL95" s="219"/>
      <c r="AM95" s="219"/>
      <c r="AN95" s="218">
        <f t="shared" si="0"/>
        <v>0</v>
      </c>
      <c r="AO95" s="219"/>
      <c r="AP95" s="219"/>
      <c r="AQ95" s="83" t="s">
        <v>83</v>
      </c>
      <c r="AR95" s="80"/>
      <c r="AS95" s="84">
        <v>0</v>
      </c>
      <c r="AT95" s="85">
        <f t="shared" si="1"/>
        <v>0</v>
      </c>
      <c r="AU95" s="86">
        <f>'A - Stavební část'!P133</f>
        <v>0</v>
      </c>
      <c r="AV95" s="85">
        <f>'A - Stavební část'!J33</f>
        <v>0</v>
      </c>
      <c r="AW95" s="85">
        <f>'A - Stavební část'!J34</f>
        <v>0</v>
      </c>
      <c r="AX95" s="85">
        <f>'A - Stavební část'!J35</f>
        <v>0</v>
      </c>
      <c r="AY95" s="85">
        <f>'A - Stavební část'!J36</f>
        <v>0</v>
      </c>
      <c r="AZ95" s="85">
        <f>'A - Stavební část'!F33</f>
        <v>0</v>
      </c>
      <c r="BA95" s="85">
        <f>'A - Stavební část'!F34</f>
        <v>0</v>
      </c>
      <c r="BB95" s="85">
        <f>'A - Stavební část'!F35</f>
        <v>0</v>
      </c>
      <c r="BC95" s="85">
        <f>'A - Stavební část'!F36</f>
        <v>0</v>
      </c>
      <c r="BD95" s="87">
        <f>'A - Stavební část'!F37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86</v>
      </c>
    </row>
    <row r="96" spans="2:91" s="7" customFormat="1" ht="16.5" customHeight="1">
      <c r="B96" s="80"/>
      <c r="C96" s="81"/>
      <c r="D96" s="220" t="s">
        <v>87</v>
      </c>
      <c r="E96" s="220"/>
      <c r="F96" s="220"/>
      <c r="G96" s="220"/>
      <c r="H96" s="220"/>
      <c r="I96" s="82"/>
      <c r="J96" s="220" t="s">
        <v>88</v>
      </c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1">
        <f>ROUND(SUM(AG97:AG99),2)</f>
        <v>0</v>
      </c>
      <c r="AH96" s="219"/>
      <c r="AI96" s="219"/>
      <c r="AJ96" s="219"/>
      <c r="AK96" s="219"/>
      <c r="AL96" s="219"/>
      <c r="AM96" s="219"/>
      <c r="AN96" s="218">
        <f t="shared" si="0"/>
        <v>0</v>
      </c>
      <c r="AO96" s="219"/>
      <c r="AP96" s="219"/>
      <c r="AQ96" s="83" t="s">
        <v>83</v>
      </c>
      <c r="AR96" s="80"/>
      <c r="AS96" s="84">
        <f>ROUND(SUM(AS97:AS99),2)</f>
        <v>0</v>
      </c>
      <c r="AT96" s="85">
        <f t="shared" si="1"/>
        <v>0</v>
      </c>
      <c r="AU96" s="86">
        <f>ROUND(SUM(AU97:AU99),5)</f>
        <v>0</v>
      </c>
      <c r="AV96" s="85">
        <f>ROUND(AZ96*L29,2)</f>
        <v>0</v>
      </c>
      <c r="AW96" s="85">
        <f>ROUND(BA96*L30,2)</f>
        <v>0</v>
      </c>
      <c r="AX96" s="85">
        <f>ROUND(BB96*L29,2)</f>
        <v>0</v>
      </c>
      <c r="AY96" s="85">
        <f>ROUND(BC96*L30,2)</f>
        <v>0</v>
      </c>
      <c r="AZ96" s="85">
        <f>ROUND(SUM(AZ97:AZ99),2)</f>
        <v>0</v>
      </c>
      <c r="BA96" s="85">
        <f>ROUND(SUM(BA97:BA99),2)</f>
        <v>0</v>
      </c>
      <c r="BB96" s="85">
        <f>ROUND(SUM(BB97:BB99),2)</f>
        <v>0</v>
      </c>
      <c r="BC96" s="85">
        <f>ROUND(SUM(BC97:BC99),2)</f>
        <v>0</v>
      </c>
      <c r="BD96" s="87">
        <f>ROUND(SUM(BD97:BD99),2)</f>
        <v>0</v>
      </c>
      <c r="BS96" s="88" t="s">
        <v>75</v>
      </c>
      <c r="BT96" s="88" t="s">
        <v>84</v>
      </c>
      <c r="BU96" s="88" t="s">
        <v>77</v>
      </c>
      <c r="BV96" s="88" t="s">
        <v>78</v>
      </c>
      <c r="BW96" s="88" t="s">
        <v>89</v>
      </c>
      <c r="BX96" s="88" t="s">
        <v>4</v>
      </c>
      <c r="CL96" s="88" t="s">
        <v>1</v>
      </c>
      <c r="CM96" s="88" t="s">
        <v>86</v>
      </c>
    </row>
    <row r="97" spans="1:90" s="4" customFormat="1" ht="16.5" customHeight="1">
      <c r="A97" s="79" t="s">
        <v>80</v>
      </c>
      <c r="B97" s="51"/>
      <c r="C97" s="10"/>
      <c r="D97" s="10"/>
      <c r="E97" s="222" t="s">
        <v>90</v>
      </c>
      <c r="F97" s="222"/>
      <c r="G97" s="222"/>
      <c r="H97" s="222"/>
      <c r="I97" s="222"/>
      <c r="J97" s="10"/>
      <c r="K97" s="222" t="s">
        <v>91</v>
      </c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3">
        <f>'B-1 - ZTI'!J32</f>
        <v>0</v>
      </c>
      <c r="AH97" s="224"/>
      <c r="AI97" s="224"/>
      <c r="AJ97" s="224"/>
      <c r="AK97" s="224"/>
      <c r="AL97" s="224"/>
      <c r="AM97" s="224"/>
      <c r="AN97" s="223">
        <f t="shared" si="0"/>
        <v>0</v>
      </c>
      <c r="AO97" s="224"/>
      <c r="AP97" s="224"/>
      <c r="AQ97" s="89" t="s">
        <v>92</v>
      </c>
      <c r="AR97" s="51"/>
      <c r="AS97" s="90">
        <v>0</v>
      </c>
      <c r="AT97" s="91">
        <f t="shared" si="1"/>
        <v>0</v>
      </c>
      <c r="AU97" s="92">
        <f>'B-1 - ZTI'!P126</f>
        <v>0</v>
      </c>
      <c r="AV97" s="91">
        <f>'B-1 - ZTI'!J35</f>
        <v>0</v>
      </c>
      <c r="AW97" s="91">
        <f>'B-1 - ZTI'!J36</f>
        <v>0</v>
      </c>
      <c r="AX97" s="91">
        <f>'B-1 - ZTI'!J37</f>
        <v>0</v>
      </c>
      <c r="AY97" s="91">
        <f>'B-1 - ZTI'!J38</f>
        <v>0</v>
      </c>
      <c r="AZ97" s="91">
        <f>'B-1 - ZTI'!F35</f>
        <v>0</v>
      </c>
      <c r="BA97" s="91">
        <f>'B-1 - ZTI'!F36</f>
        <v>0</v>
      </c>
      <c r="BB97" s="91">
        <f>'B-1 - ZTI'!F37</f>
        <v>0</v>
      </c>
      <c r="BC97" s="91">
        <f>'B-1 - ZTI'!F38</f>
        <v>0</v>
      </c>
      <c r="BD97" s="93">
        <f>'B-1 - ZTI'!F39</f>
        <v>0</v>
      </c>
      <c r="BT97" s="25" t="s">
        <v>86</v>
      </c>
      <c r="BV97" s="25" t="s">
        <v>78</v>
      </c>
      <c r="BW97" s="25" t="s">
        <v>93</v>
      </c>
      <c r="BX97" s="25" t="s">
        <v>89</v>
      </c>
      <c r="CL97" s="25" t="s">
        <v>1</v>
      </c>
    </row>
    <row r="98" spans="1:90" s="4" customFormat="1" ht="16.5" customHeight="1">
      <c r="A98" s="79" t="s">
        <v>80</v>
      </c>
      <c r="B98" s="51"/>
      <c r="C98" s="10"/>
      <c r="D98" s="10"/>
      <c r="E98" s="222" t="s">
        <v>94</v>
      </c>
      <c r="F98" s="222"/>
      <c r="G98" s="222"/>
      <c r="H98" s="222"/>
      <c r="I98" s="222"/>
      <c r="J98" s="10"/>
      <c r="K98" s="222" t="s">
        <v>95</v>
      </c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3">
        <f>'B-2 - VZT'!J32</f>
        <v>0</v>
      </c>
      <c r="AH98" s="224"/>
      <c r="AI98" s="224"/>
      <c r="AJ98" s="224"/>
      <c r="AK98" s="224"/>
      <c r="AL98" s="224"/>
      <c r="AM98" s="224"/>
      <c r="AN98" s="223">
        <f t="shared" si="0"/>
        <v>0</v>
      </c>
      <c r="AO98" s="224"/>
      <c r="AP98" s="224"/>
      <c r="AQ98" s="89" t="s">
        <v>92</v>
      </c>
      <c r="AR98" s="51"/>
      <c r="AS98" s="90">
        <v>0</v>
      </c>
      <c r="AT98" s="91">
        <f t="shared" si="1"/>
        <v>0</v>
      </c>
      <c r="AU98" s="92">
        <f>'B-2 - VZT'!P123</f>
        <v>0</v>
      </c>
      <c r="AV98" s="91">
        <f>'B-2 - VZT'!J35</f>
        <v>0</v>
      </c>
      <c r="AW98" s="91">
        <f>'B-2 - VZT'!J36</f>
        <v>0</v>
      </c>
      <c r="AX98" s="91">
        <f>'B-2 - VZT'!J37</f>
        <v>0</v>
      </c>
      <c r="AY98" s="91">
        <f>'B-2 - VZT'!J38</f>
        <v>0</v>
      </c>
      <c r="AZ98" s="91">
        <f>'B-2 - VZT'!F35</f>
        <v>0</v>
      </c>
      <c r="BA98" s="91">
        <f>'B-2 - VZT'!F36</f>
        <v>0</v>
      </c>
      <c r="BB98" s="91">
        <f>'B-2 - VZT'!F37</f>
        <v>0</v>
      </c>
      <c r="BC98" s="91">
        <f>'B-2 - VZT'!F38</f>
        <v>0</v>
      </c>
      <c r="BD98" s="93">
        <f>'B-2 - VZT'!F39</f>
        <v>0</v>
      </c>
      <c r="BT98" s="25" t="s">
        <v>86</v>
      </c>
      <c r="BV98" s="25" t="s">
        <v>78</v>
      </c>
      <c r="BW98" s="25" t="s">
        <v>96</v>
      </c>
      <c r="BX98" s="25" t="s">
        <v>89</v>
      </c>
      <c r="CL98" s="25" t="s">
        <v>1</v>
      </c>
    </row>
    <row r="99" spans="1:90" s="4" customFormat="1" ht="16.5" customHeight="1">
      <c r="A99" s="79" t="s">
        <v>80</v>
      </c>
      <c r="B99" s="51"/>
      <c r="C99" s="10"/>
      <c r="D99" s="10"/>
      <c r="E99" s="222" t="s">
        <v>97</v>
      </c>
      <c r="F99" s="222"/>
      <c r="G99" s="222"/>
      <c r="H99" s="222"/>
      <c r="I99" s="222"/>
      <c r="J99" s="10"/>
      <c r="K99" s="222" t="s">
        <v>98</v>
      </c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  <c r="AA99" s="222"/>
      <c r="AB99" s="222"/>
      <c r="AC99" s="222"/>
      <c r="AD99" s="222"/>
      <c r="AE99" s="222"/>
      <c r="AF99" s="222"/>
      <c r="AG99" s="223">
        <f>'B-3 - Elektro'!J32</f>
        <v>0</v>
      </c>
      <c r="AH99" s="224"/>
      <c r="AI99" s="224"/>
      <c r="AJ99" s="224"/>
      <c r="AK99" s="224"/>
      <c r="AL99" s="224"/>
      <c r="AM99" s="224"/>
      <c r="AN99" s="223">
        <f t="shared" si="0"/>
        <v>0</v>
      </c>
      <c r="AO99" s="224"/>
      <c r="AP99" s="224"/>
      <c r="AQ99" s="89" t="s">
        <v>92</v>
      </c>
      <c r="AR99" s="51"/>
      <c r="AS99" s="94">
        <v>0</v>
      </c>
      <c r="AT99" s="95">
        <f t="shared" si="1"/>
        <v>0</v>
      </c>
      <c r="AU99" s="96">
        <f>'B-3 - Elektro'!P122</f>
        <v>0</v>
      </c>
      <c r="AV99" s="95">
        <f>'B-3 - Elektro'!J35</f>
        <v>0</v>
      </c>
      <c r="AW99" s="95">
        <f>'B-3 - Elektro'!J36</f>
        <v>0</v>
      </c>
      <c r="AX99" s="95">
        <f>'B-3 - Elektro'!J37</f>
        <v>0</v>
      </c>
      <c r="AY99" s="95">
        <f>'B-3 - Elektro'!J38</f>
        <v>0</v>
      </c>
      <c r="AZ99" s="95">
        <f>'B-3 - Elektro'!F35</f>
        <v>0</v>
      </c>
      <c r="BA99" s="95">
        <f>'B-3 - Elektro'!F36</f>
        <v>0</v>
      </c>
      <c r="BB99" s="95">
        <f>'B-3 - Elektro'!F37</f>
        <v>0</v>
      </c>
      <c r="BC99" s="95">
        <f>'B-3 - Elektro'!F38</f>
        <v>0</v>
      </c>
      <c r="BD99" s="97">
        <f>'B-3 - Elektro'!F39</f>
        <v>0</v>
      </c>
      <c r="BT99" s="25" t="s">
        <v>86</v>
      </c>
      <c r="BV99" s="25" t="s">
        <v>78</v>
      </c>
      <c r="BW99" s="25" t="s">
        <v>99</v>
      </c>
      <c r="BX99" s="25" t="s">
        <v>89</v>
      </c>
      <c r="CL99" s="25" t="s">
        <v>1</v>
      </c>
    </row>
    <row r="100" spans="1:57" s="2" customFormat="1" ht="30" customHeight="1">
      <c r="A100" s="32"/>
      <c r="B100" s="33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3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</row>
    <row r="101" spans="1:57" s="2" customFormat="1" ht="6.9" customHeight="1">
      <c r="A101" s="32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33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</row>
  </sheetData>
  <mergeCells count="58">
    <mergeCell ref="AR2:BE2"/>
    <mergeCell ref="L33:P33"/>
    <mergeCell ref="W33:AE33"/>
    <mergeCell ref="AK33:AO33"/>
    <mergeCell ref="AK35:AO35"/>
    <mergeCell ref="X35:AB35"/>
    <mergeCell ref="L31:P31"/>
    <mergeCell ref="AK31:AO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AG98:AM98"/>
    <mergeCell ref="AN98:AP98"/>
    <mergeCell ref="E98:I98"/>
    <mergeCell ref="K98:AF98"/>
    <mergeCell ref="AN99:AP99"/>
    <mergeCell ref="AG99:AM99"/>
    <mergeCell ref="E99:I99"/>
    <mergeCell ref="K99:AF99"/>
    <mergeCell ref="D96:H96"/>
    <mergeCell ref="J96:AF96"/>
    <mergeCell ref="AN96:AP96"/>
    <mergeCell ref="AG96:AM96"/>
    <mergeCell ref="K97:AF97"/>
    <mergeCell ref="AN97:AP97"/>
    <mergeCell ref="E97:I97"/>
    <mergeCell ref="AG97:AM97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A - Stavební část'!C2" display="/"/>
    <hyperlink ref="A97" location="'B-1 - ZTI'!C2" display="/"/>
    <hyperlink ref="A98" location="'B-2 - VZT'!C2" display="/"/>
    <hyperlink ref="A99" location="'B-3 - Elektro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46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7" t="s">
        <v>85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2:46" s="1" customFormat="1" ht="24.9" customHeight="1">
      <c r="B4" s="20"/>
      <c r="D4" s="21" t="s">
        <v>100</v>
      </c>
      <c r="L4" s="20"/>
      <c r="M4" s="98" t="s">
        <v>10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7" t="str">
        <f>'Rekapitulace stavby'!K6</f>
        <v>Stavební úpravy 1.PP-WC pro návštěvníky polikliniky</v>
      </c>
      <c r="F7" s="248"/>
      <c r="G7" s="248"/>
      <c r="H7" s="248"/>
      <c r="L7" s="20"/>
    </row>
    <row r="8" spans="1:31" s="2" customFormat="1" ht="12" customHeight="1">
      <c r="A8" s="32"/>
      <c r="B8" s="33"/>
      <c r="C8" s="32"/>
      <c r="D8" s="27" t="s">
        <v>101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04" t="s">
        <v>102</v>
      </c>
      <c r="F9" s="249"/>
      <c r="G9" s="249"/>
      <c r="H9" s="249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22. 6. 2022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0" t="str">
        <f>'Rekapitulace stavby'!E14</f>
        <v>Vyplň údaj</v>
      </c>
      <c r="F18" s="230"/>
      <c r="G18" s="230"/>
      <c r="H18" s="230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34</v>
      </c>
      <c r="F24" s="32"/>
      <c r="G24" s="32"/>
      <c r="H24" s="32"/>
      <c r="I24" s="2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9"/>
      <c r="B27" s="100"/>
      <c r="C27" s="99"/>
      <c r="D27" s="99"/>
      <c r="E27" s="235" t="s">
        <v>1</v>
      </c>
      <c r="F27" s="235"/>
      <c r="G27" s="235"/>
      <c r="H27" s="235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2" t="s">
        <v>36</v>
      </c>
      <c r="E30" s="32"/>
      <c r="F30" s="32"/>
      <c r="G30" s="32"/>
      <c r="H30" s="32"/>
      <c r="I30" s="32"/>
      <c r="J30" s="71">
        <f>ROUND(J133,2)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36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103" t="s">
        <v>40</v>
      </c>
      <c r="E33" s="27" t="s">
        <v>41</v>
      </c>
      <c r="F33" s="104">
        <f>ROUND((SUM(BE133:BE268)),2)</f>
        <v>0</v>
      </c>
      <c r="G33" s="32"/>
      <c r="H33" s="32"/>
      <c r="I33" s="105">
        <v>0.21</v>
      </c>
      <c r="J33" s="104">
        <f>ROUND(((SUM(BE133:BE268))*I33),2)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42</v>
      </c>
      <c r="F34" s="104">
        <f>ROUND((SUM(BF133:BF268)),2)</f>
        <v>0</v>
      </c>
      <c r="G34" s="32"/>
      <c r="H34" s="32"/>
      <c r="I34" s="105">
        <v>0.15</v>
      </c>
      <c r="J34" s="104">
        <f>ROUND(((SUM(BF133:BF268))*I34),2)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43</v>
      </c>
      <c r="F35" s="104">
        <f>ROUND((SUM(BG133:BG268)),2)</f>
        <v>0</v>
      </c>
      <c r="G35" s="32"/>
      <c r="H35" s="32"/>
      <c r="I35" s="105">
        <v>0.21</v>
      </c>
      <c r="J35" s="104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44</v>
      </c>
      <c r="F36" s="104">
        <f>ROUND((SUM(BH133:BH268)),2)</f>
        <v>0</v>
      </c>
      <c r="G36" s="32"/>
      <c r="H36" s="32"/>
      <c r="I36" s="105">
        <v>0.15</v>
      </c>
      <c r="J36" s="104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45</v>
      </c>
      <c r="F37" s="104">
        <f>ROUND((SUM(BI133:BI268)),2)</f>
        <v>0</v>
      </c>
      <c r="G37" s="32"/>
      <c r="H37" s="32"/>
      <c r="I37" s="105">
        <v>0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6"/>
      <c r="D39" s="107" t="s">
        <v>46</v>
      </c>
      <c r="E39" s="60"/>
      <c r="F39" s="60"/>
      <c r="G39" s="108" t="s">
        <v>47</v>
      </c>
      <c r="H39" s="109" t="s">
        <v>48</v>
      </c>
      <c r="I39" s="60"/>
      <c r="J39" s="110">
        <f>SUM(J30:J37)</f>
        <v>0</v>
      </c>
      <c r="K39" s="111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35"/>
      <c r="J61" s="113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35"/>
      <c r="J76" s="113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103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7" t="str">
        <f>E7</f>
        <v>Stavební úpravy 1.PP-WC pro návštěvníky polikliniky</v>
      </c>
      <c r="F85" s="248"/>
      <c r="G85" s="248"/>
      <c r="H85" s="248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101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04" t="str">
        <f>E9</f>
        <v>A - Stavební část</v>
      </c>
      <c r="F87" s="249"/>
      <c r="G87" s="249"/>
      <c r="H87" s="249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Žufanova 1113, Praha 17</v>
      </c>
      <c r="G89" s="32"/>
      <c r="H89" s="32"/>
      <c r="I89" s="27" t="s">
        <v>22</v>
      </c>
      <c r="J89" s="55" t="str">
        <f>IF(J12="","",J12)</f>
        <v>22. 6. 2022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7" t="s">
        <v>24</v>
      </c>
      <c r="D91" s="32"/>
      <c r="E91" s="32"/>
      <c r="F91" s="25" t="str">
        <f>E15</f>
        <v>Městská část Praha 17-Řepy</v>
      </c>
      <c r="G91" s="32"/>
      <c r="H91" s="32"/>
      <c r="I91" s="27" t="s">
        <v>30</v>
      </c>
      <c r="J91" s="30" t="str">
        <f>E21</f>
        <v>ing. arch. Lenka David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>Lenka Jandová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4" t="s">
        <v>104</v>
      </c>
      <c r="D94" s="106"/>
      <c r="E94" s="106"/>
      <c r="F94" s="106"/>
      <c r="G94" s="106"/>
      <c r="H94" s="106"/>
      <c r="I94" s="106"/>
      <c r="J94" s="115" t="s">
        <v>105</v>
      </c>
      <c r="K94" s="106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16" t="s">
        <v>106</v>
      </c>
      <c r="D96" s="32"/>
      <c r="E96" s="32"/>
      <c r="F96" s="32"/>
      <c r="G96" s="32"/>
      <c r="H96" s="32"/>
      <c r="I96" s="32"/>
      <c r="J96" s="71">
        <f>J133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107</v>
      </c>
    </row>
    <row r="97" spans="2:12" s="9" customFormat="1" ht="24.9" customHeight="1">
      <c r="B97" s="117"/>
      <c r="D97" s="118" t="s">
        <v>108</v>
      </c>
      <c r="E97" s="119"/>
      <c r="F97" s="119"/>
      <c r="G97" s="119"/>
      <c r="H97" s="119"/>
      <c r="I97" s="119"/>
      <c r="J97" s="120">
        <f>J134</f>
        <v>0</v>
      </c>
      <c r="L97" s="117"/>
    </row>
    <row r="98" spans="2:12" s="10" customFormat="1" ht="19.95" customHeight="1">
      <c r="B98" s="121"/>
      <c r="D98" s="122" t="s">
        <v>109</v>
      </c>
      <c r="E98" s="123"/>
      <c r="F98" s="123"/>
      <c r="G98" s="123"/>
      <c r="H98" s="123"/>
      <c r="I98" s="123"/>
      <c r="J98" s="124">
        <f>J135</f>
        <v>0</v>
      </c>
      <c r="L98" s="121"/>
    </row>
    <row r="99" spans="2:12" s="10" customFormat="1" ht="19.95" customHeight="1">
      <c r="B99" s="121"/>
      <c r="D99" s="122" t="s">
        <v>110</v>
      </c>
      <c r="E99" s="123"/>
      <c r="F99" s="123"/>
      <c r="G99" s="123"/>
      <c r="H99" s="123"/>
      <c r="I99" s="123"/>
      <c r="J99" s="124">
        <f>J150</f>
        <v>0</v>
      </c>
      <c r="L99" s="121"/>
    </row>
    <row r="100" spans="2:12" s="10" customFormat="1" ht="19.95" customHeight="1">
      <c r="B100" s="121"/>
      <c r="D100" s="122" t="s">
        <v>111</v>
      </c>
      <c r="E100" s="123"/>
      <c r="F100" s="123"/>
      <c r="G100" s="123"/>
      <c r="H100" s="123"/>
      <c r="I100" s="123"/>
      <c r="J100" s="124">
        <f>J169</f>
        <v>0</v>
      </c>
      <c r="L100" s="121"/>
    </row>
    <row r="101" spans="2:12" s="10" customFormat="1" ht="19.95" customHeight="1">
      <c r="B101" s="121"/>
      <c r="D101" s="122" t="s">
        <v>112</v>
      </c>
      <c r="E101" s="123"/>
      <c r="F101" s="123"/>
      <c r="G101" s="123"/>
      <c r="H101" s="123"/>
      <c r="I101" s="123"/>
      <c r="J101" s="124">
        <f>J183</f>
        <v>0</v>
      </c>
      <c r="L101" s="121"/>
    </row>
    <row r="102" spans="2:12" s="10" customFormat="1" ht="19.95" customHeight="1">
      <c r="B102" s="121"/>
      <c r="D102" s="122" t="s">
        <v>113</v>
      </c>
      <c r="E102" s="123"/>
      <c r="F102" s="123"/>
      <c r="G102" s="123"/>
      <c r="H102" s="123"/>
      <c r="I102" s="123"/>
      <c r="J102" s="124">
        <f>J189</f>
        <v>0</v>
      </c>
      <c r="L102" s="121"/>
    </row>
    <row r="103" spans="2:12" s="9" customFormat="1" ht="24.9" customHeight="1">
      <c r="B103" s="117"/>
      <c r="D103" s="118" t="s">
        <v>114</v>
      </c>
      <c r="E103" s="119"/>
      <c r="F103" s="119"/>
      <c r="G103" s="119"/>
      <c r="H103" s="119"/>
      <c r="I103" s="119"/>
      <c r="J103" s="120">
        <f>J191</f>
        <v>0</v>
      </c>
      <c r="L103" s="117"/>
    </row>
    <row r="104" spans="2:12" s="10" customFormat="1" ht="19.95" customHeight="1">
      <c r="B104" s="121"/>
      <c r="D104" s="122" t="s">
        <v>115</v>
      </c>
      <c r="E104" s="123"/>
      <c r="F104" s="123"/>
      <c r="G104" s="123"/>
      <c r="H104" s="123"/>
      <c r="I104" s="123"/>
      <c r="J104" s="124">
        <f>J192</f>
        <v>0</v>
      </c>
      <c r="L104" s="121"/>
    </row>
    <row r="105" spans="2:12" s="10" customFormat="1" ht="19.95" customHeight="1">
      <c r="B105" s="121"/>
      <c r="D105" s="122" t="s">
        <v>116</v>
      </c>
      <c r="E105" s="123"/>
      <c r="F105" s="123"/>
      <c r="G105" s="123"/>
      <c r="H105" s="123"/>
      <c r="I105" s="123"/>
      <c r="J105" s="124">
        <f>J195</f>
        <v>0</v>
      </c>
      <c r="L105" s="121"/>
    </row>
    <row r="106" spans="2:12" s="10" customFormat="1" ht="19.95" customHeight="1">
      <c r="B106" s="121"/>
      <c r="D106" s="122" t="s">
        <v>117</v>
      </c>
      <c r="E106" s="123"/>
      <c r="F106" s="123"/>
      <c r="G106" s="123"/>
      <c r="H106" s="123"/>
      <c r="I106" s="123"/>
      <c r="J106" s="124">
        <f>J202</f>
        <v>0</v>
      </c>
      <c r="L106" s="121"/>
    </row>
    <row r="107" spans="2:12" s="10" customFormat="1" ht="19.95" customHeight="1">
      <c r="B107" s="121"/>
      <c r="D107" s="122" t="s">
        <v>118</v>
      </c>
      <c r="E107" s="123"/>
      <c r="F107" s="123"/>
      <c r="G107" s="123"/>
      <c r="H107" s="123"/>
      <c r="I107" s="123"/>
      <c r="J107" s="124">
        <f>J209</f>
        <v>0</v>
      </c>
      <c r="L107" s="121"/>
    </row>
    <row r="108" spans="2:12" s="10" customFormat="1" ht="19.95" customHeight="1">
      <c r="B108" s="121"/>
      <c r="D108" s="122" t="s">
        <v>119</v>
      </c>
      <c r="E108" s="123"/>
      <c r="F108" s="123"/>
      <c r="G108" s="123"/>
      <c r="H108" s="123"/>
      <c r="I108" s="123"/>
      <c r="J108" s="124">
        <f>J231</f>
        <v>0</v>
      </c>
      <c r="L108" s="121"/>
    </row>
    <row r="109" spans="2:12" s="10" customFormat="1" ht="19.95" customHeight="1">
      <c r="B109" s="121"/>
      <c r="D109" s="122" t="s">
        <v>120</v>
      </c>
      <c r="E109" s="123"/>
      <c r="F109" s="123"/>
      <c r="G109" s="123"/>
      <c r="H109" s="123"/>
      <c r="I109" s="123"/>
      <c r="J109" s="124">
        <f>J244</f>
        <v>0</v>
      </c>
      <c r="L109" s="121"/>
    </row>
    <row r="110" spans="2:12" s="10" customFormat="1" ht="19.95" customHeight="1">
      <c r="B110" s="121"/>
      <c r="D110" s="122" t="s">
        <v>121</v>
      </c>
      <c r="E110" s="123"/>
      <c r="F110" s="123"/>
      <c r="G110" s="123"/>
      <c r="H110" s="123"/>
      <c r="I110" s="123"/>
      <c r="J110" s="124">
        <f>J250</f>
        <v>0</v>
      </c>
      <c r="L110" s="121"/>
    </row>
    <row r="111" spans="2:12" s="9" customFormat="1" ht="24.9" customHeight="1">
      <c r="B111" s="117"/>
      <c r="D111" s="118" t="s">
        <v>122</v>
      </c>
      <c r="E111" s="119"/>
      <c r="F111" s="119"/>
      <c r="G111" s="119"/>
      <c r="H111" s="119"/>
      <c r="I111" s="119"/>
      <c r="J111" s="120">
        <f>J264</f>
        <v>0</v>
      </c>
      <c r="L111" s="117"/>
    </row>
    <row r="112" spans="2:12" s="10" customFormat="1" ht="19.95" customHeight="1">
      <c r="B112" s="121"/>
      <c r="D112" s="122" t="s">
        <v>123</v>
      </c>
      <c r="E112" s="123"/>
      <c r="F112" s="123"/>
      <c r="G112" s="123"/>
      <c r="H112" s="123"/>
      <c r="I112" s="123"/>
      <c r="J112" s="124">
        <f>J265</f>
        <v>0</v>
      </c>
      <c r="L112" s="121"/>
    </row>
    <row r="113" spans="2:12" s="10" customFormat="1" ht="19.95" customHeight="1">
      <c r="B113" s="121"/>
      <c r="D113" s="122" t="s">
        <v>124</v>
      </c>
      <c r="E113" s="123"/>
      <c r="F113" s="123"/>
      <c r="G113" s="123"/>
      <c r="H113" s="123"/>
      <c r="I113" s="123"/>
      <c r="J113" s="124">
        <f>J267</f>
        <v>0</v>
      </c>
      <c r="L113" s="121"/>
    </row>
    <row r="114" spans="1:31" s="2" customFormat="1" ht="21.7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" customHeight="1">
      <c r="A115" s="32"/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9" spans="1:31" s="2" customFormat="1" ht="6.9" customHeight="1">
      <c r="A119" s="32"/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24.9" customHeight="1">
      <c r="A120" s="32"/>
      <c r="B120" s="33"/>
      <c r="C120" s="21" t="s">
        <v>125</v>
      </c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16</v>
      </c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6.5" customHeight="1">
      <c r="A123" s="32"/>
      <c r="B123" s="33"/>
      <c r="C123" s="32"/>
      <c r="D123" s="32"/>
      <c r="E123" s="247" t="str">
        <f>E7</f>
        <v>Stavební úpravy 1.PP-WC pro návštěvníky polikliniky</v>
      </c>
      <c r="F123" s="248"/>
      <c r="G123" s="248"/>
      <c r="H123" s="248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101</v>
      </c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6.5" customHeight="1">
      <c r="A125" s="32"/>
      <c r="B125" s="33"/>
      <c r="C125" s="32"/>
      <c r="D125" s="32"/>
      <c r="E125" s="204" t="str">
        <f>E9</f>
        <v>A - Stavební část</v>
      </c>
      <c r="F125" s="249"/>
      <c r="G125" s="249"/>
      <c r="H125" s="249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2" customHeight="1">
      <c r="A127" s="32"/>
      <c r="B127" s="33"/>
      <c r="C127" s="27" t="s">
        <v>20</v>
      </c>
      <c r="D127" s="32"/>
      <c r="E127" s="32"/>
      <c r="F127" s="25" t="str">
        <f>F12</f>
        <v>Žufanova 1113, Praha 17</v>
      </c>
      <c r="G127" s="32"/>
      <c r="H127" s="32"/>
      <c r="I127" s="27" t="s">
        <v>22</v>
      </c>
      <c r="J127" s="55" t="str">
        <f>IF(J12="","",J12)</f>
        <v>22. 6. 2022</v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" customHeight="1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5.15" customHeight="1">
      <c r="A129" s="32"/>
      <c r="B129" s="33"/>
      <c r="C129" s="27" t="s">
        <v>24</v>
      </c>
      <c r="D129" s="32"/>
      <c r="E129" s="32"/>
      <c r="F129" s="25" t="str">
        <f>E15</f>
        <v>Městská část Praha 17-Řepy</v>
      </c>
      <c r="G129" s="32"/>
      <c r="H129" s="32"/>
      <c r="I129" s="27" t="s">
        <v>30</v>
      </c>
      <c r="J129" s="30" t="str">
        <f>E21</f>
        <v>ing. arch. Lenka David</v>
      </c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5.15" customHeight="1">
      <c r="A130" s="32"/>
      <c r="B130" s="33"/>
      <c r="C130" s="27" t="s">
        <v>28</v>
      </c>
      <c r="D130" s="32"/>
      <c r="E130" s="32"/>
      <c r="F130" s="25" t="str">
        <f>IF(E18="","",E18)</f>
        <v>Vyplň údaj</v>
      </c>
      <c r="G130" s="32"/>
      <c r="H130" s="32"/>
      <c r="I130" s="27" t="s">
        <v>33</v>
      </c>
      <c r="J130" s="30" t="str">
        <f>E24</f>
        <v>Lenka Jandová</v>
      </c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0.35" customHeight="1">
      <c r="A131" s="32"/>
      <c r="B131" s="33"/>
      <c r="C131" s="32"/>
      <c r="D131" s="32"/>
      <c r="E131" s="32"/>
      <c r="F131" s="32"/>
      <c r="G131" s="32"/>
      <c r="H131" s="32"/>
      <c r="I131" s="3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11" customFormat="1" ht="29.25" customHeight="1">
      <c r="A132" s="125"/>
      <c r="B132" s="126"/>
      <c r="C132" s="127" t="s">
        <v>126</v>
      </c>
      <c r="D132" s="128" t="s">
        <v>61</v>
      </c>
      <c r="E132" s="128" t="s">
        <v>57</v>
      </c>
      <c r="F132" s="128" t="s">
        <v>58</v>
      </c>
      <c r="G132" s="128" t="s">
        <v>127</v>
      </c>
      <c r="H132" s="128" t="s">
        <v>128</v>
      </c>
      <c r="I132" s="128" t="s">
        <v>129</v>
      </c>
      <c r="J132" s="129" t="s">
        <v>105</v>
      </c>
      <c r="K132" s="130" t="s">
        <v>130</v>
      </c>
      <c r="L132" s="131"/>
      <c r="M132" s="62" t="s">
        <v>1</v>
      </c>
      <c r="N132" s="63" t="s">
        <v>40</v>
      </c>
      <c r="O132" s="63" t="s">
        <v>131</v>
      </c>
      <c r="P132" s="63" t="s">
        <v>132</v>
      </c>
      <c r="Q132" s="63" t="s">
        <v>133</v>
      </c>
      <c r="R132" s="63" t="s">
        <v>134</v>
      </c>
      <c r="S132" s="63" t="s">
        <v>135</v>
      </c>
      <c r="T132" s="64" t="s">
        <v>136</v>
      </c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</row>
    <row r="133" spans="1:63" s="2" customFormat="1" ht="22.8" customHeight="1">
      <c r="A133" s="32"/>
      <c r="B133" s="33"/>
      <c r="C133" s="69" t="s">
        <v>137</v>
      </c>
      <c r="D133" s="32"/>
      <c r="E133" s="32"/>
      <c r="F133" s="32"/>
      <c r="G133" s="32"/>
      <c r="H133" s="32"/>
      <c r="I133" s="32"/>
      <c r="J133" s="132">
        <f>BK133</f>
        <v>0</v>
      </c>
      <c r="K133" s="32"/>
      <c r="L133" s="33"/>
      <c r="M133" s="65"/>
      <c r="N133" s="56"/>
      <c r="O133" s="66"/>
      <c r="P133" s="133">
        <f>P134+P191+P264</f>
        <v>0</v>
      </c>
      <c r="Q133" s="66"/>
      <c r="R133" s="133">
        <f>R134+R191+R264</f>
        <v>2.6649214600000004</v>
      </c>
      <c r="S133" s="66"/>
      <c r="T133" s="134">
        <f>T134+T191+T264</f>
        <v>2.05811025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75</v>
      </c>
      <c r="AU133" s="17" t="s">
        <v>107</v>
      </c>
      <c r="BK133" s="135">
        <f>BK134+BK191+BK264</f>
        <v>0</v>
      </c>
    </row>
    <row r="134" spans="2:63" s="12" customFormat="1" ht="25.95" customHeight="1">
      <c r="B134" s="136"/>
      <c r="D134" s="137" t="s">
        <v>75</v>
      </c>
      <c r="E134" s="138" t="s">
        <v>138</v>
      </c>
      <c r="F134" s="138" t="s">
        <v>139</v>
      </c>
      <c r="I134" s="139"/>
      <c r="J134" s="140">
        <f>BK134</f>
        <v>0</v>
      </c>
      <c r="L134" s="136"/>
      <c r="M134" s="141"/>
      <c r="N134" s="142"/>
      <c r="O134" s="142"/>
      <c r="P134" s="143">
        <f>P135+P150+P169+P183+P189</f>
        <v>0</v>
      </c>
      <c r="Q134" s="142"/>
      <c r="R134" s="143">
        <f>R135+R150+R169+R183+R189</f>
        <v>2.1366077000000003</v>
      </c>
      <c r="S134" s="142"/>
      <c r="T134" s="144">
        <f>T135+T150+T169+T183+T189</f>
        <v>1.99924</v>
      </c>
      <c r="AR134" s="137" t="s">
        <v>84</v>
      </c>
      <c r="AT134" s="145" t="s">
        <v>75</v>
      </c>
      <c r="AU134" s="145" t="s">
        <v>76</v>
      </c>
      <c r="AY134" s="137" t="s">
        <v>140</v>
      </c>
      <c r="BK134" s="146">
        <f>BK135+BK150+BK169+BK183+BK189</f>
        <v>0</v>
      </c>
    </row>
    <row r="135" spans="2:63" s="12" customFormat="1" ht="22.8" customHeight="1">
      <c r="B135" s="136"/>
      <c r="D135" s="137" t="s">
        <v>75</v>
      </c>
      <c r="E135" s="147" t="s">
        <v>141</v>
      </c>
      <c r="F135" s="147" t="s">
        <v>142</v>
      </c>
      <c r="I135" s="139"/>
      <c r="J135" s="148">
        <f>BK135</f>
        <v>0</v>
      </c>
      <c r="L135" s="136"/>
      <c r="M135" s="141"/>
      <c r="N135" s="142"/>
      <c r="O135" s="142"/>
      <c r="P135" s="143">
        <f>SUM(P136:P149)</f>
        <v>0</v>
      </c>
      <c r="Q135" s="142"/>
      <c r="R135" s="143">
        <f>SUM(R136:R149)</f>
        <v>1.2027654</v>
      </c>
      <c r="S135" s="142"/>
      <c r="T135" s="144">
        <f>SUM(T136:T149)</f>
        <v>0</v>
      </c>
      <c r="AR135" s="137" t="s">
        <v>84</v>
      </c>
      <c r="AT135" s="145" t="s">
        <v>75</v>
      </c>
      <c r="AU135" s="145" t="s">
        <v>84</v>
      </c>
      <c r="AY135" s="137" t="s">
        <v>140</v>
      </c>
      <c r="BK135" s="146">
        <f>SUM(BK136:BK149)</f>
        <v>0</v>
      </c>
    </row>
    <row r="136" spans="1:65" s="2" customFormat="1" ht="33" customHeight="1">
      <c r="A136" s="32"/>
      <c r="B136" s="149"/>
      <c r="C136" s="150" t="s">
        <v>84</v>
      </c>
      <c r="D136" s="150" t="s">
        <v>143</v>
      </c>
      <c r="E136" s="151" t="s">
        <v>144</v>
      </c>
      <c r="F136" s="152" t="s">
        <v>145</v>
      </c>
      <c r="G136" s="153" t="s">
        <v>146</v>
      </c>
      <c r="H136" s="154">
        <v>2</v>
      </c>
      <c r="I136" s="155"/>
      <c r="J136" s="156">
        <f>ROUND(I136*H136,2)</f>
        <v>0</v>
      </c>
      <c r="K136" s="157"/>
      <c r="L136" s="33"/>
      <c r="M136" s="158" t="s">
        <v>1</v>
      </c>
      <c r="N136" s="159" t="s">
        <v>41</v>
      </c>
      <c r="O136" s="58"/>
      <c r="P136" s="160">
        <f>O136*H136</f>
        <v>0</v>
      </c>
      <c r="Q136" s="160">
        <v>0.02228</v>
      </c>
      <c r="R136" s="160">
        <f>Q136*H136</f>
        <v>0.04456</v>
      </c>
      <c r="S136" s="160">
        <v>0</v>
      </c>
      <c r="T136" s="16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147</v>
      </c>
      <c r="AT136" s="162" t="s">
        <v>143</v>
      </c>
      <c r="AU136" s="162" t="s">
        <v>86</v>
      </c>
      <c r="AY136" s="17" t="s">
        <v>140</v>
      </c>
      <c r="BE136" s="163">
        <f>IF(N136="základní",J136,0)</f>
        <v>0</v>
      </c>
      <c r="BF136" s="163">
        <f>IF(N136="snížená",J136,0)</f>
        <v>0</v>
      </c>
      <c r="BG136" s="163">
        <f>IF(N136="zákl. přenesená",J136,0)</f>
        <v>0</v>
      </c>
      <c r="BH136" s="163">
        <f>IF(N136="sníž. přenesená",J136,0)</f>
        <v>0</v>
      </c>
      <c r="BI136" s="163">
        <f>IF(N136="nulová",J136,0)</f>
        <v>0</v>
      </c>
      <c r="BJ136" s="17" t="s">
        <v>84</v>
      </c>
      <c r="BK136" s="163">
        <f>ROUND(I136*H136,2)</f>
        <v>0</v>
      </c>
      <c r="BL136" s="17" t="s">
        <v>147</v>
      </c>
      <c r="BM136" s="162" t="s">
        <v>148</v>
      </c>
    </row>
    <row r="137" spans="1:65" s="2" customFormat="1" ht="33" customHeight="1">
      <c r="A137" s="32"/>
      <c r="B137" s="149"/>
      <c r="C137" s="150" t="s">
        <v>86</v>
      </c>
      <c r="D137" s="150" t="s">
        <v>143</v>
      </c>
      <c r="E137" s="151" t="s">
        <v>149</v>
      </c>
      <c r="F137" s="152" t="s">
        <v>150</v>
      </c>
      <c r="G137" s="153" t="s">
        <v>146</v>
      </c>
      <c r="H137" s="154">
        <v>1</v>
      </c>
      <c r="I137" s="155"/>
      <c r="J137" s="156">
        <f>ROUND(I137*H137,2)</f>
        <v>0</v>
      </c>
      <c r="K137" s="157"/>
      <c r="L137" s="33"/>
      <c r="M137" s="158" t="s">
        <v>1</v>
      </c>
      <c r="N137" s="159" t="s">
        <v>41</v>
      </c>
      <c r="O137" s="58"/>
      <c r="P137" s="160">
        <f>O137*H137</f>
        <v>0</v>
      </c>
      <c r="Q137" s="160">
        <v>0.02628</v>
      </c>
      <c r="R137" s="160">
        <f>Q137*H137</f>
        <v>0.02628</v>
      </c>
      <c r="S137" s="160">
        <v>0</v>
      </c>
      <c r="T137" s="16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2" t="s">
        <v>147</v>
      </c>
      <c r="AT137" s="162" t="s">
        <v>143</v>
      </c>
      <c r="AU137" s="162" t="s">
        <v>86</v>
      </c>
      <c r="AY137" s="17" t="s">
        <v>140</v>
      </c>
      <c r="BE137" s="163">
        <f>IF(N137="základní",J137,0)</f>
        <v>0</v>
      </c>
      <c r="BF137" s="163">
        <f>IF(N137="snížená",J137,0)</f>
        <v>0</v>
      </c>
      <c r="BG137" s="163">
        <f>IF(N137="zákl. přenesená",J137,0)</f>
        <v>0</v>
      </c>
      <c r="BH137" s="163">
        <f>IF(N137="sníž. přenesená",J137,0)</f>
        <v>0</v>
      </c>
      <c r="BI137" s="163">
        <f>IF(N137="nulová",J137,0)</f>
        <v>0</v>
      </c>
      <c r="BJ137" s="17" t="s">
        <v>84</v>
      </c>
      <c r="BK137" s="163">
        <f>ROUND(I137*H137,2)</f>
        <v>0</v>
      </c>
      <c r="BL137" s="17" t="s">
        <v>147</v>
      </c>
      <c r="BM137" s="162" t="s">
        <v>151</v>
      </c>
    </row>
    <row r="138" spans="1:65" s="2" customFormat="1" ht="24.15" customHeight="1">
      <c r="A138" s="32"/>
      <c r="B138" s="149"/>
      <c r="C138" s="150" t="s">
        <v>141</v>
      </c>
      <c r="D138" s="150" t="s">
        <v>143</v>
      </c>
      <c r="E138" s="151" t="s">
        <v>152</v>
      </c>
      <c r="F138" s="152" t="s">
        <v>153</v>
      </c>
      <c r="G138" s="153" t="s">
        <v>154</v>
      </c>
      <c r="H138" s="154">
        <v>14.975</v>
      </c>
      <c r="I138" s="155"/>
      <c r="J138" s="156">
        <f>ROUND(I138*H138,2)</f>
        <v>0</v>
      </c>
      <c r="K138" s="157"/>
      <c r="L138" s="33"/>
      <c r="M138" s="158" t="s">
        <v>1</v>
      </c>
      <c r="N138" s="159" t="s">
        <v>41</v>
      </c>
      <c r="O138" s="58"/>
      <c r="P138" s="160">
        <f>O138*H138</f>
        <v>0</v>
      </c>
      <c r="Q138" s="160">
        <v>0.05897</v>
      </c>
      <c r="R138" s="160">
        <f>Q138*H138</f>
        <v>0.88307575</v>
      </c>
      <c r="S138" s="160">
        <v>0</v>
      </c>
      <c r="T138" s="161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2" t="s">
        <v>147</v>
      </c>
      <c r="AT138" s="162" t="s">
        <v>143</v>
      </c>
      <c r="AU138" s="162" t="s">
        <v>86</v>
      </c>
      <c r="AY138" s="17" t="s">
        <v>140</v>
      </c>
      <c r="BE138" s="163">
        <f>IF(N138="základní",J138,0)</f>
        <v>0</v>
      </c>
      <c r="BF138" s="163">
        <f>IF(N138="snížená",J138,0)</f>
        <v>0</v>
      </c>
      <c r="BG138" s="163">
        <f>IF(N138="zákl. přenesená",J138,0)</f>
        <v>0</v>
      </c>
      <c r="BH138" s="163">
        <f>IF(N138="sníž. přenesená",J138,0)</f>
        <v>0</v>
      </c>
      <c r="BI138" s="163">
        <f>IF(N138="nulová",J138,0)</f>
        <v>0</v>
      </c>
      <c r="BJ138" s="17" t="s">
        <v>84</v>
      </c>
      <c r="BK138" s="163">
        <f>ROUND(I138*H138,2)</f>
        <v>0</v>
      </c>
      <c r="BL138" s="17" t="s">
        <v>147</v>
      </c>
      <c r="BM138" s="162" t="s">
        <v>155</v>
      </c>
    </row>
    <row r="139" spans="2:51" s="13" customFormat="1" ht="10.2">
      <c r="B139" s="164"/>
      <c r="D139" s="165" t="s">
        <v>156</v>
      </c>
      <c r="E139" s="166" t="s">
        <v>1</v>
      </c>
      <c r="F139" s="167" t="s">
        <v>157</v>
      </c>
      <c r="H139" s="168">
        <v>19.575</v>
      </c>
      <c r="I139" s="169"/>
      <c r="L139" s="164"/>
      <c r="M139" s="170"/>
      <c r="N139" s="171"/>
      <c r="O139" s="171"/>
      <c r="P139" s="171"/>
      <c r="Q139" s="171"/>
      <c r="R139" s="171"/>
      <c r="S139" s="171"/>
      <c r="T139" s="172"/>
      <c r="AT139" s="166" t="s">
        <v>156</v>
      </c>
      <c r="AU139" s="166" t="s">
        <v>86</v>
      </c>
      <c r="AV139" s="13" t="s">
        <v>86</v>
      </c>
      <c r="AW139" s="13" t="s">
        <v>32</v>
      </c>
      <c r="AX139" s="13" t="s">
        <v>76</v>
      </c>
      <c r="AY139" s="166" t="s">
        <v>140</v>
      </c>
    </row>
    <row r="140" spans="2:51" s="13" customFormat="1" ht="10.2">
      <c r="B140" s="164"/>
      <c r="D140" s="165" t="s">
        <v>156</v>
      </c>
      <c r="E140" s="166" t="s">
        <v>1</v>
      </c>
      <c r="F140" s="167" t="s">
        <v>158</v>
      </c>
      <c r="H140" s="168">
        <v>-4.6</v>
      </c>
      <c r="I140" s="169"/>
      <c r="L140" s="164"/>
      <c r="M140" s="170"/>
      <c r="N140" s="171"/>
      <c r="O140" s="171"/>
      <c r="P140" s="171"/>
      <c r="Q140" s="171"/>
      <c r="R140" s="171"/>
      <c r="S140" s="171"/>
      <c r="T140" s="172"/>
      <c r="AT140" s="166" t="s">
        <v>156</v>
      </c>
      <c r="AU140" s="166" t="s">
        <v>86</v>
      </c>
      <c r="AV140" s="13" t="s">
        <v>86</v>
      </c>
      <c r="AW140" s="13" t="s">
        <v>32</v>
      </c>
      <c r="AX140" s="13" t="s">
        <v>76</v>
      </c>
      <c r="AY140" s="166" t="s">
        <v>140</v>
      </c>
    </row>
    <row r="141" spans="2:51" s="14" customFormat="1" ht="10.2">
      <c r="B141" s="173"/>
      <c r="D141" s="165" t="s">
        <v>156</v>
      </c>
      <c r="E141" s="174" t="s">
        <v>1</v>
      </c>
      <c r="F141" s="175" t="s">
        <v>159</v>
      </c>
      <c r="H141" s="176">
        <v>14.975</v>
      </c>
      <c r="I141" s="177"/>
      <c r="L141" s="173"/>
      <c r="M141" s="178"/>
      <c r="N141" s="179"/>
      <c r="O141" s="179"/>
      <c r="P141" s="179"/>
      <c r="Q141" s="179"/>
      <c r="R141" s="179"/>
      <c r="S141" s="179"/>
      <c r="T141" s="180"/>
      <c r="AT141" s="174" t="s">
        <v>156</v>
      </c>
      <c r="AU141" s="174" t="s">
        <v>86</v>
      </c>
      <c r="AV141" s="14" t="s">
        <v>147</v>
      </c>
      <c r="AW141" s="14" t="s">
        <v>32</v>
      </c>
      <c r="AX141" s="14" t="s">
        <v>84</v>
      </c>
      <c r="AY141" s="174" t="s">
        <v>140</v>
      </c>
    </row>
    <row r="142" spans="1:65" s="2" customFormat="1" ht="24.15" customHeight="1">
      <c r="A142" s="32"/>
      <c r="B142" s="149"/>
      <c r="C142" s="150" t="s">
        <v>147</v>
      </c>
      <c r="D142" s="150" t="s">
        <v>143</v>
      </c>
      <c r="E142" s="151" t="s">
        <v>160</v>
      </c>
      <c r="F142" s="152" t="s">
        <v>161</v>
      </c>
      <c r="G142" s="153" t="s">
        <v>162</v>
      </c>
      <c r="H142" s="154">
        <v>7.83</v>
      </c>
      <c r="I142" s="155"/>
      <c r="J142" s="156">
        <f>ROUND(I142*H142,2)</f>
        <v>0</v>
      </c>
      <c r="K142" s="157"/>
      <c r="L142" s="33"/>
      <c r="M142" s="158" t="s">
        <v>1</v>
      </c>
      <c r="N142" s="159" t="s">
        <v>41</v>
      </c>
      <c r="O142" s="58"/>
      <c r="P142" s="160">
        <f>O142*H142</f>
        <v>0</v>
      </c>
      <c r="Q142" s="160">
        <v>8E-05</v>
      </c>
      <c r="R142" s="160">
        <f>Q142*H142</f>
        <v>0.0006264</v>
      </c>
      <c r="S142" s="160">
        <v>0</v>
      </c>
      <c r="T142" s="161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2" t="s">
        <v>147</v>
      </c>
      <c r="AT142" s="162" t="s">
        <v>143</v>
      </c>
      <c r="AU142" s="162" t="s">
        <v>86</v>
      </c>
      <c r="AY142" s="17" t="s">
        <v>140</v>
      </c>
      <c r="BE142" s="163">
        <f>IF(N142="základní",J142,0)</f>
        <v>0</v>
      </c>
      <c r="BF142" s="163">
        <f>IF(N142="snížená",J142,0)</f>
        <v>0</v>
      </c>
      <c r="BG142" s="163">
        <f>IF(N142="zákl. přenesená",J142,0)</f>
        <v>0</v>
      </c>
      <c r="BH142" s="163">
        <f>IF(N142="sníž. přenesená",J142,0)</f>
        <v>0</v>
      </c>
      <c r="BI142" s="163">
        <f>IF(N142="nulová",J142,0)</f>
        <v>0</v>
      </c>
      <c r="BJ142" s="17" t="s">
        <v>84</v>
      </c>
      <c r="BK142" s="163">
        <f>ROUND(I142*H142,2)</f>
        <v>0</v>
      </c>
      <c r="BL142" s="17" t="s">
        <v>147</v>
      </c>
      <c r="BM142" s="162" t="s">
        <v>163</v>
      </c>
    </row>
    <row r="143" spans="2:51" s="13" customFormat="1" ht="10.2">
      <c r="B143" s="164"/>
      <c r="D143" s="165" t="s">
        <v>156</v>
      </c>
      <c r="E143" s="166" t="s">
        <v>1</v>
      </c>
      <c r="F143" s="167" t="s">
        <v>164</v>
      </c>
      <c r="H143" s="168">
        <v>7.83</v>
      </c>
      <c r="I143" s="169"/>
      <c r="L143" s="164"/>
      <c r="M143" s="170"/>
      <c r="N143" s="171"/>
      <c r="O143" s="171"/>
      <c r="P143" s="171"/>
      <c r="Q143" s="171"/>
      <c r="R143" s="171"/>
      <c r="S143" s="171"/>
      <c r="T143" s="172"/>
      <c r="AT143" s="166" t="s">
        <v>156</v>
      </c>
      <c r="AU143" s="166" t="s">
        <v>86</v>
      </c>
      <c r="AV143" s="13" t="s">
        <v>86</v>
      </c>
      <c r="AW143" s="13" t="s">
        <v>32</v>
      </c>
      <c r="AX143" s="13" t="s">
        <v>84</v>
      </c>
      <c r="AY143" s="166" t="s">
        <v>140</v>
      </c>
    </row>
    <row r="144" spans="1:65" s="2" customFormat="1" ht="24.15" customHeight="1">
      <c r="A144" s="32"/>
      <c r="B144" s="149"/>
      <c r="C144" s="150" t="s">
        <v>165</v>
      </c>
      <c r="D144" s="150" t="s">
        <v>143</v>
      </c>
      <c r="E144" s="151" t="s">
        <v>166</v>
      </c>
      <c r="F144" s="152" t="s">
        <v>167</v>
      </c>
      <c r="G144" s="153" t="s">
        <v>162</v>
      </c>
      <c r="H144" s="154">
        <v>12.5</v>
      </c>
      <c r="I144" s="155"/>
      <c r="J144" s="156">
        <f>ROUND(I144*H144,2)</f>
        <v>0</v>
      </c>
      <c r="K144" s="157"/>
      <c r="L144" s="33"/>
      <c r="M144" s="158" t="s">
        <v>1</v>
      </c>
      <c r="N144" s="159" t="s">
        <v>41</v>
      </c>
      <c r="O144" s="58"/>
      <c r="P144" s="160">
        <f>O144*H144</f>
        <v>0</v>
      </c>
      <c r="Q144" s="160">
        <v>0.0002</v>
      </c>
      <c r="R144" s="160">
        <f>Q144*H144</f>
        <v>0.0025</v>
      </c>
      <c r="S144" s="160">
        <v>0</v>
      </c>
      <c r="T144" s="16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2" t="s">
        <v>147</v>
      </c>
      <c r="AT144" s="162" t="s">
        <v>143</v>
      </c>
      <c r="AU144" s="162" t="s">
        <v>86</v>
      </c>
      <c r="AY144" s="17" t="s">
        <v>140</v>
      </c>
      <c r="BE144" s="163">
        <f>IF(N144="základní",J144,0)</f>
        <v>0</v>
      </c>
      <c r="BF144" s="163">
        <f>IF(N144="snížená",J144,0)</f>
        <v>0</v>
      </c>
      <c r="BG144" s="163">
        <f>IF(N144="zákl. přenesená",J144,0)</f>
        <v>0</v>
      </c>
      <c r="BH144" s="163">
        <f>IF(N144="sníž. přenesená",J144,0)</f>
        <v>0</v>
      </c>
      <c r="BI144" s="163">
        <f>IF(N144="nulová",J144,0)</f>
        <v>0</v>
      </c>
      <c r="BJ144" s="17" t="s">
        <v>84</v>
      </c>
      <c r="BK144" s="163">
        <f>ROUND(I144*H144,2)</f>
        <v>0</v>
      </c>
      <c r="BL144" s="17" t="s">
        <v>147</v>
      </c>
      <c r="BM144" s="162" t="s">
        <v>168</v>
      </c>
    </row>
    <row r="145" spans="2:51" s="13" customFormat="1" ht="10.2">
      <c r="B145" s="164"/>
      <c r="D145" s="165" t="s">
        <v>156</v>
      </c>
      <c r="E145" s="166" t="s">
        <v>1</v>
      </c>
      <c r="F145" s="167" t="s">
        <v>169</v>
      </c>
      <c r="H145" s="168">
        <v>12.5</v>
      </c>
      <c r="I145" s="169"/>
      <c r="L145" s="164"/>
      <c r="M145" s="170"/>
      <c r="N145" s="171"/>
      <c r="O145" s="171"/>
      <c r="P145" s="171"/>
      <c r="Q145" s="171"/>
      <c r="R145" s="171"/>
      <c r="S145" s="171"/>
      <c r="T145" s="172"/>
      <c r="AT145" s="166" t="s">
        <v>156</v>
      </c>
      <c r="AU145" s="166" t="s">
        <v>86</v>
      </c>
      <c r="AV145" s="13" t="s">
        <v>86</v>
      </c>
      <c r="AW145" s="13" t="s">
        <v>32</v>
      </c>
      <c r="AX145" s="13" t="s">
        <v>84</v>
      </c>
      <c r="AY145" s="166" t="s">
        <v>140</v>
      </c>
    </row>
    <row r="146" spans="1:65" s="2" customFormat="1" ht="16.5" customHeight="1">
      <c r="A146" s="32"/>
      <c r="B146" s="149"/>
      <c r="C146" s="150" t="s">
        <v>170</v>
      </c>
      <c r="D146" s="150" t="s">
        <v>143</v>
      </c>
      <c r="E146" s="151" t="s">
        <v>171</v>
      </c>
      <c r="F146" s="152" t="s">
        <v>172</v>
      </c>
      <c r="G146" s="153" t="s">
        <v>154</v>
      </c>
      <c r="H146" s="154">
        <v>3.075</v>
      </c>
      <c r="I146" s="155"/>
      <c r="J146" s="156">
        <f>ROUND(I146*H146,2)</f>
        <v>0</v>
      </c>
      <c r="K146" s="157"/>
      <c r="L146" s="33"/>
      <c r="M146" s="158" t="s">
        <v>1</v>
      </c>
      <c r="N146" s="159" t="s">
        <v>41</v>
      </c>
      <c r="O146" s="58"/>
      <c r="P146" s="160">
        <f>O146*H146</f>
        <v>0</v>
      </c>
      <c r="Q146" s="160">
        <v>0.07991</v>
      </c>
      <c r="R146" s="160">
        <f>Q146*H146</f>
        <v>0.24572325</v>
      </c>
      <c r="S146" s="160">
        <v>0</v>
      </c>
      <c r="T146" s="161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147</v>
      </c>
      <c r="AT146" s="162" t="s">
        <v>143</v>
      </c>
      <c r="AU146" s="162" t="s">
        <v>86</v>
      </c>
      <c r="AY146" s="17" t="s">
        <v>140</v>
      </c>
      <c r="BE146" s="163">
        <f>IF(N146="základní",J146,0)</f>
        <v>0</v>
      </c>
      <c r="BF146" s="163">
        <f>IF(N146="snížená",J146,0)</f>
        <v>0</v>
      </c>
      <c r="BG146" s="163">
        <f>IF(N146="zákl. přenesená",J146,0)</f>
        <v>0</v>
      </c>
      <c r="BH146" s="163">
        <f>IF(N146="sníž. přenesená",J146,0)</f>
        <v>0</v>
      </c>
      <c r="BI146" s="163">
        <f>IF(N146="nulová",J146,0)</f>
        <v>0</v>
      </c>
      <c r="BJ146" s="17" t="s">
        <v>84</v>
      </c>
      <c r="BK146" s="163">
        <f>ROUND(I146*H146,2)</f>
        <v>0</v>
      </c>
      <c r="BL146" s="17" t="s">
        <v>147</v>
      </c>
      <c r="BM146" s="162" t="s">
        <v>173</v>
      </c>
    </row>
    <row r="147" spans="2:51" s="13" customFormat="1" ht="10.2">
      <c r="B147" s="164"/>
      <c r="D147" s="165" t="s">
        <v>156</v>
      </c>
      <c r="E147" s="166" t="s">
        <v>1</v>
      </c>
      <c r="F147" s="167" t="s">
        <v>174</v>
      </c>
      <c r="H147" s="168">
        <v>1.875</v>
      </c>
      <c r="I147" s="169"/>
      <c r="L147" s="164"/>
      <c r="M147" s="170"/>
      <c r="N147" s="171"/>
      <c r="O147" s="171"/>
      <c r="P147" s="171"/>
      <c r="Q147" s="171"/>
      <c r="R147" s="171"/>
      <c r="S147" s="171"/>
      <c r="T147" s="172"/>
      <c r="AT147" s="166" t="s">
        <v>156</v>
      </c>
      <c r="AU147" s="166" t="s">
        <v>86</v>
      </c>
      <c r="AV147" s="13" t="s">
        <v>86</v>
      </c>
      <c r="AW147" s="13" t="s">
        <v>32</v>
      </c>
      <c r="AX147" s="13" t="s">
        <v>76</v>
      </c>
      <c r="AY147" s="166" t="s">
        <v>140</v>
      </c>
    </row>
    <row r="148" spans="2:51" s="13" customFormat="1" ht="10.2">
      <c r="B148" s="164"/>
      <c r="D148" s="165" t="s">
        <v>156</v>
      </c>
      <c r="E148" s="166" t="s">
        <v>1</v>
      </c>
      <c r="F148" s="167" t="s">
        <v>175</v>
      </c>
      <c r="H148" s="168">
        <v>1.2</v>
      </c>
      <c r="I148" s="169"/>
      <c r="L148" s="164"/>
      <c r="M148" s="170"/>
      <c r="N148" s="171"/>
      <c r="O148" s="171"/>
      <c r="P148" s="171"/>
      <c r="Q148" s="171"/>
      <c r="R148" s="171"/>
      <c r="S148" s="171"/>
      <c r="T148" s="172"/>
      <c r="AT148" s="166" t="s">
        <v>156</v>
      </c>
      <c r="AU148" s="166" t="s">
        <v>86</v>
      </c>
      <c r="AV148" s="13" t="s">
        <v>86</v>
      </c>
      <c r="AW148" s="13" t="s">
        <v>32</v>
      </c>
      <c r="AX148" s="13" t="s">
        <v>76</v>
      </c>
      <c r="AY148" s="166" t="s">
        <v>140</v>
      </c>
    </row>
    <row r="149" spans="2:51" s="14" customFormat="1" ht="10.2">
      <c r="B149" s="173"/>
      <c r="D149" s="165" t="s">
        <v>156</v>
      </c>
      <c r="E149" s="174" t="s">
        <v>1</v>
      </c>
      <c r="F149" s="175" t="s">
        <v>159</v>
      </c>
      <c r="H149" s="176">
        <v>3.075</v>
      </c>
      <c r="I149" s="177"/>
      <c r="L149" s="173"/>
      <c r="M149" s="178"/>
      <c r="N149" s="179"/>
      <c r="O149" s="179"/>
      <c r="P149" s="179"/>
      <c r="Q149" s="179"/>
      <c r="R149" s="179"/>
      <c r="S149" s="179"/>
      <c r="T149" s="180"/>
      <c r="AT149" s="174" t="s">
        <v>156</v>
      </c>
      <c r="AU149" s="174" t="s">
        <v>86</v>
      </c>
      <c r="AV149" s="14" t="s">
        <v>147</v>
      </c>
      <c r="AW149" s="14" t="s">
        <v>32</v>
      </c>
      <c r="AX149" s="14" t="s">
        <v>84</v>
      </c>
      <c r="AY149" s="174" t="s">
        <v>140</v>
      </c>
    </row>
    <row r="150" spans="2:63" s="12" customFormat="1" ht="22.8" customHeight="1">
      <c r="B150" s="136"/>
      <c r="D150" s="137" t="s">
        <v>75</v>
      </c>
      <c r="E150" s="147" t="s">
        <v>170</v>
      </c>
      <c r="F150" s="147" t="s">
        <v>176</v>
      </c>
      <c r="I150" s="139"/>
      <c r="J150" s="148">
        <f>BK150</f>
        <v>0</v>
      </c>
      <c r="L150" s="136"/>
      <c r="M150" s="141"/>
      <c r="N150" s="142"/>
      <c r="O150" s="142"/>
      <c r="P150" s="143">
        <f>SUM(P151:P168)</f>
        <v>0</v>
      </c>
      <c r="Q150" s="142"/>
      <c r="R150" s="143">
        <f>SUM(R151:R168)</f>
        <v>0.9302277</v>
      </c>
      <c r="S150" s="142"/>
      <c r="T150" s="144">
        <f>SUM(T151:T168)</f>
        <v>0</v>
      </c>
      <c r="AR150" s="137" t="s">
        <v>84</v>
      </c>
      <c r="AT150" s="145" t="s">
        <v>75</v>
      </c>
      <c r="AU150" s="145" t="s">
        <v>84</v>
      </c>
      <c r="AY150" s="137" t="s">
        <v>140</v>
      </c>
      <c r="BK150" s="146">
        <f>SUM(BK151:BK168)</f>
        <v>0</v>
      </c>
    </row>
    <row r="151" spans="1:65" s="2" customFormat="1" ht="33" customHeight="1">
      <c r="A151" s="32"/>
      <c r="B151" s="149"/>
      <c r="C151" s="150" t="s">
        <v>177</v>
      </c>
      <c r="D151" s="150" t="s">
        <v>143</v>
      </c>
      <c r="E151" s="151" t="s">
        <v>178</v>
      </c>
      <c r="F151" s="152" t="s">
        <v>179</v>
      </c>
      <c r="G151" s="153" t="s">
        <v>154</v>
      </c>
      <c r="H151" s="154">
        <v>16.38</v>
      </c>
      <c r="I151" s="155"/>
      <c r="J151" s="156">
        <f>ROUND(I151*H151,2)</f>
        <v>0</v>
      </c>
      <c r="K151" s="157"/>
      <c r="L151" s="33"/>
      <c r="M151" s="158" t="s">
        <v>1</v>
      </c>
      <c r="N151" s="159" t="s">
        <v>41</v>
      </c>
      <c r="O151" s="58"/>
      <c r="P151" s="160">
        <f>O151*H151</f>
        <v>0</v>
      </c>
      <c r="Q151" s="160">
        <v>0.0102</v>
      </c>
      <c r="R151" s="160">
        <f>Q151*H151</f>
        <v>0.167076</v>
      </c>
      <c r="S151" s="160">
        <v>0</v>
      </c>
      <c r="T151" s="161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147</v>
      </c>
      <c r="AT151" s="162" t="s">
        <v>143</v>
      </c>
      <c r="AU151" s="162" t="s">
        <v>86</v>
      </c>
      <c r="AY151" s="17" t="s">
        <v>140</v>
      </c>
      <c r="BE151" s="163">
        <f>IF(N151="základní",J151,0)</f>
        <v>0</v>
      </c>
      <c r="BF151" s="163">
        <f>IF(N151="snížená",J151,0)</f>
        <v>0</v>
      </c>
      <c r="BG151" s="163">
        <f>IF(N151="zákl. přenesená",J151,0)</f>
        <v>0</v>
      </c>
      <c r="BH151" s="163">
        <f>IF(N151="sníž. přenesená",J151,0)</f>
        <v>0</v>
      </c>
      <c r="BI151" s="163">
        <f>IF(N151="nulová",J151,0)</f>
        <v>0</v>
      </c>
      <c r="BJ151" s="17" t="s">
        <v>84</v>
      </c>
      <c r="BK151" s="163">
        <f>ROUND(I151*H151,2)</f>
        <v>0</v>
      </c>
      <c r="BL151" s="17" t="s">
        <v>147</v>
      </c>
      <c r="BM151" s="162" t="s">
        <v>180</v>
      </c>
    </row>
    <row r="152" spans="1:65" s="2" customFormat="1" ht="24.15" customHeight="1">
      <c r="A152" s="32"/>
      <c r="B152" s="149"/>
      <c r="C152" s="150" t="s">
        <v>181</v>
      </c>
      <c r="D152" s="150" t="s">
        <v>143</v>
      </c>
      <c r="E152" s="151" t="s">
        <v>182</v>
      </c>
      <c r="F152" s="152" t="s">
        <v>183</v>
      </c>
      <c r="G152" s="153" t="s">
        <v>154</v>
      </c>
      <c r="H152" s="154">
        <v>43.84</v>
      </c>
      <c r="I152" s="155"/>
      <c r="J152" s="156">
        <f>ROUND(I152*H152,2)</f>
        <v>0</v>
      </c>
      <c r="K152" s="157"/>
      <c r="L152" s="33"/>
      <c r="M152" s="158" t="s">
        <v>1</v>
      </c>
      <c r="N152" s="159" t="s">
        <v>41</v>
      </c>
      <c r="O152" s="58"/>
      <c r="P152" s="160">
        <f>O152*H152</f>
        <v>0</v>
      </c>
      <c r="Q152" s="160">
        <v>0.00438</v>
      </c>
      <c r="R152" s="160">
        <f>Q152*H152</f>
        <v>0.19201920000000003</v>
      </c>
      <c r="S152" s="160">
        <v>0</v>
      </c>
      <c r="T152" s="161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147</v>
      </c>
      <c r="AT152" s="162" t="s">
        <v>143</v>
      </c>
      <c r="AU152" s="162" t="s">
        <v>86</v>
      </c>
      <c r="AY152" s="17" t="s">
        <v>140</v>
      </c>
      <c r="BE152" s="163">
        <f>IF(N152="základní",J152,0)</f>
        <v>0</v>
      </c>
      <c r="BF152" s="163">
        <f>IF(N152="snížená",J152,0)</f>
        <v>0</v>
      </c>
      <c r="BG152" s="163">
        <f>IF(N152="zákl. přenesená",J152,0)</f>
        <v>0</v>
      </c>
      <c r="BH152" s="163">
        <f>IF(N152="sníž. přenesená",J152,0)</f>
        <v>0</v>
      </c>
      <c r="BI152" s="163">
        <f>IF(N152="nulová",J152,0)</f>
        <v>0</v>
      </c>
      <c r="BJ152" s="17" t="s">
        <v>84</v>
      </c>
      <c r="BK152" s="163">
        <f>ROUND(I152*H152,2)</f>
        <v>0</v>
      </c>
      <c r="BL152" s="17" t="s">
        <v>147</v>
      </c>
      <c r="BM152" s="162" t="s">
        <v>184</v>
      </c>
    </row>
    <row r="153" spans="2:51" s="13" customFormat="1" ht="10.2">
      <c r="B153" s="164"/>
      <c r="D153" s="165" t="s">
        <v>156</v>
      </c>
      <c r="E153" s="166" t="s">
        <v>1</v>
      </c>
      <c r="F153" s="167" t="s">
        <v>185</v>
      </c>
      <c r="H153" s="168">
        <v>48.44</v>
      </c>
      <c r="I153" s="169"/>
      <c r="L153" s="164"/>
      <c r="M153" s="170"/>
      <c r="N153" s="171"/>
      <c r="O153" s="171"/>
      <c r="P153" s="171"/>
      <c r="Q153" s="171"/>
      <c r="R153" s="171"/>
      <c r="S153" s="171"/>
      <c r="T153" s="172"/>
      <c r="AT153" s="166" t="s">
        <v>156</v>
      </c>
      <c r="AU153" s="166" t="s">
        <v>86</v>
      </c>
      <c r="AV153" s="13" t="s">
        <v>86</v>
      </c>
      <c r="AW153" s="13" t="s">
        <v>32</v>
      </c>
      <c r="AX153" s="13" t="s">
        <v>76</v>
      </c>
      <c r="AY153" s="166" t="s">
        <v>140</v>
      </c>
    </row>
    <row r="154" spans="2:51" s="13" customFormat="1" ht="10.2">
      <c r="B154" s="164"/>
      <c r="D154" s="165" t="s">
        <v>156</v>
      </c>
      <c r="E154" s="166" t="s">
        <v>1</v>
      </c>
      <c r="F154" s="167" t="s">
        <v>158</v>
      </c>
      <c r="H154" s="168">
        <v>-4.6</v>
      </c>
      <c r="I154" s="169"/>
      <c r="L154" s="164"/>
      <c r="M154" s="170"/>
      <c r="N154" s="171"/>
      <c r="O154" s="171"/>
      <c r="P154" s="171"/>
      <c r="Q154" s="171"/>
      <c r="R154" s="171"/>
      <c r="S154" s="171"/>
      <c r="T154" s="172"/>
      <c r="AT154" s="166" t="s">
        <v>156</v>
      </c>
      <c r="AU154" s="166" t="s">
        <v>86</v>
      </c>
      <c r="AV154" s="13" t="s">
        <v>86</v>
      </c>
      <c r="AW154" s="13" t="s">
        <v>32</v>
      </c>
      <c r="AX154" s="13" t="s">
        <v>76</v>
      </c>
      <c r="AY154" s="166" t="s">
        <v>140</v>
      </c>
    </row>
    <row r="155" spans="2:51" s="14" customFormat="1" ht="10.2">
      <c r="B155" s="173"/>
      <c r="D155" s="165" t="s">
        <v>156</v>
      </c>
      <c r="E155" s="174" t="s">
        <v>1</v>
      </c>
      <c r="F155" s="175" t="s">
        <v>159</v>
      </c>
      <c r="H155" s="176">
        <v>43.84</v>
      </c>
      <c r="I155" s="177"/>
      <c r="L155" s="173"/>
      <c r="M155" s="178"/>
      <c r="N155" s="179"/>
      <c r="O155" s="179"/>
      <c r="P155" s="179"/>
      <c r="Q155" s="179"/>
      <c r="R155" s="179"/>
      <c r="S155" s="179"/>
      <c r="T155" s="180"/>
      <c r="AT155" s="174" t="s">
        <v>156</v>
      </c>
      <c r="AU155" s="174" t="s">
        <v>86</v>
      </c>
      <c r="AV155" s="14" t="s">
        <v>147</v>
      </c>
      <c r="AW155" s="14" t="s">
        <v>32</v>
      </c>
      <c r="AX155" s="14" t="s">
        <v>84</v>
      </c>
      <c r="AY155" s="174" t="s">
        <v>140</v>
      </c>
    </row>
    <row r="156" spans="1:65" s="2" customFormat="1" ht="24.15" customHeight="1">
      <c r="A156" s="32"/>
      <c r="B156" s="149"/>
      <c r="C156" s="150" t="s">
        <v>186</v>
      </c>
      <c r="D156" s="150" t="s">
        <v>143</v>
      </c>
      <c r="E156" s="151" t="s">
        <v>187</v>
      </c>
      <c r="F156" s="152" t="s">
        <v>188</v>
      </c>
      <c r="G156" s="153" t="s">
        <v>154</v>
      </c>
      <c r="H156" s="154">
        <v>26.425</v>
      </c>
      <c r="I156" s="155"/>
      <c r="J156" s="156">
        <f>ROUND(I156*H156,2)</f>
        <v>0</v>
      </c>
      <c r="K156" s="157"/>
      <c r="L156" s="33"/>
      <c r="M156" s="158" t="s">
        <v>1</v>
      </c>
      <c r="N156" s="159" t="s">
        <v>41</v>
      </c>
      <c r="O156" s="58"/>
      <c r="P156" s="160">
        <f>O156*H156</f>
        <v>0</v>
      </c>
      <c r="Q156" s="160">
        <v>0.004</v>
      </c>
      <c r="R156" s="160">
        <f>Q156*H156</f>
        <v>0.1057</v>
      </c>
      <c r="S156" s="160">
        <v>0</v>
      </c>
      <c r="T156" s="161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147</v>
      </c>
      <c r="AT156" s="162" t="s">
        <v>143</v>
      </c>
      <c r="AU156" s="162" t="s">
        <v>86</v>
      </c>
      <c r="AY156" s="17" t="s">
        <v>140</v>
      </c>
      <c r="BE156" s="163">
        <f>IF(N156="základní",J156,0)</f>
        <v>0</v>
      </c>
      <c r="BF156" s="163">
        <f>IF(N156="snížená",J156,0)</f>
        <v>0</v>
      </c>
      <c r="BG156" s="163">
        <f>IF(N156="zákl. přenesená",J156,0)</f>
        <v>0</v>
      </c>
      <c r="BH156" s="163">
        <f>IF(N156="sníž. přenesená",J156,0)</f>
        <v>0</v>
      </c>
      <c r="BI156" s="163">
        <f>IF(N156="nulová",J156,0)</f>
        <v>0</v>
      </c>
      <c r="BJ156" s="17" t="s">
        <v>84</v>
      </c>
      <c r="BK156" s="163">
        <f>ROUND(I156*H156,2)</f>
        <v>0</v>
      </c>
      <c r="BL156" s="17" t="s">
        <v>147</v>
      </c>
      <c r="BM156" s="162" t="s">
        <v>189</v>
      </c>
    </row>
    <row r="157" spans="2:51" s="13" customFormat="1" ht="10.2">
      <c r="B157" s="164"/>
      <c r="D157" s="165" t="s">
        <v>156</v>
      </c>
      <c r="E157" s="166" t="s">
        <v>1</v>
      </c>
      <c r="F157" s="167" t="s">
        <v>190</v>
      </c>
      <c r="H157" s="168">
        <v>18.225</v>
      </c>
      <c r="I157" s="169"/>
      <c r="L157" s="164"/>
      <c r="M157" s="170"/>
      <c r="N157" s="171"/>
      <c r="O157" s="171"/>
      <c r="P157" s="171"/>
      <c r="Q157" s="171"/>
      <c r="R157" s="171"/>
      <c r="S157" s="171"/>
      <c r="T157" s="172"/>
      <c r="AT157" s="166" t="s">
        <v>156</v>
      </c>
      <c r="AU157" s="166" t="s">
        <v>86</v>
      </c>
      <c r="AV157" s="13" t="s">
        <v>86</v>
      </c>
      <c r="AW157" s="13" t="s">
        <v>32</v>
      </c>
      <c r="AX157" s="13" t="s">
        <v>76</v>
      </c>
      <c r="AY157" s="166" t="s">
        <v>140</v>
      </c>
    </row>
    <row r="158" spans="2:51" s="13" customFormat="1" ht="10.2">
      <c r="B158" s="164"/>
      <c r="D158" s="165" t="s">
        <v>156</v>
      </c>
      <c r="E158" s="166" t="s">
        <v>1</v>
      </c>
      <c r="F158" s="167" t="s">
        <v>191</v>
      </c>
      <c r="H158" s="168">
        <v>8.2</v>
      </c>
      <c r="I158" s="169"/>
      <c r="L158" s="164"/>
      <c r="M158" s="170"/>
      <c r="N158" s="171"/>
      <c r="O158" s="171"/>
      <c r="P158" s="171"/>
      <c r="Q158" s="171"/>
      <c r="R158" s="171"/>
      <c r="S158" s="171"/>
      <c r="T158" s="172"/>
      <c r="AT158" s="166" t="s">
        <v>156</v>
      </c>
      <c r="AU158" s="166" t="s">
        <v>86</v>
      </c>
      <c r="AV158" s="13" t="s">
        <v>86</v>
      </c>
      <c r="AW158" s="13" t="s">
        <v>32</v>
      </c>
      <c r="AX158" s="13" t="s">
        <v>76</v>
      </c>
      <c r="AY158" s="166" t="s">
        <v>140</v>
      </c>
    </row>
    <row r="159" spans="2:51" s="14" customFormat="1" ht="10.2">
      <c r="B159" s="173"/>
      <c r="D159" s="165" t="s">
        <v>156</v>
      </c>
      <c r="E159" s="174" t="s">
        <v>1</v>
      </c>
      <c r="F159" s="175" t="s">
        <v>159</v>
      </c>
      <c r="H159" s="176">
        <v>26.425</v>
      </c>
      <c r="I159" s="177"/>
      <c r="L159" s="173"/>
      <c r="M159" s="178"/>
      <c r="N159" s="179"/>
      <c r="O159" s="179"/>
      <c r="P159" s="179"/>
      <c r="Q159" s="179"/>
      <c r="R159" s="179"/>
      <c r="S159" s="179"/>
      <c r="T159" s="180"/>
      <c r="AT159" s="174" t="s">
        <v>156</v>
      </c>
      <c r="AU159" s="174" t="s">
        <v>86</v>
      </c>
      <c r="AV159" s="14" t="s">
        <v>147</v>
      </c>
      <c r="AW159" s="14" t="s">
        <v>32</v>
      </c>
      <c r="AX159" s="14" t="s">
        <v>84</v>
      </c>
      <c r="AY159" s="174" t="s">
        <v>140</v>
      </c>
    </row>
    <row r="160" spans="1:65" s="2" customFormat="1" ht="33" customHeight="1">
      <c r="A160" s="32"/>
      <c r="B160" s="149"/>
      <c r="C160" s="150" t="s">
        <v>192</v>
      </c>
      <c r="D160" s="150" t="s">
        <v>143</v>
      </c>
      <c r="E160" s="151" t="s">
        <v>193</v>
      </c>
      <c r="F160" s="152" t="s">
        <v>194</v>
      </c>
      <c r="G160" s="153" t="s">
        <v>154</v>
      </c>
      <c r="H160" s="154">
        <v>40.175</v>
      </c>
      <c r="I160" s="155"/>
      <c r="J160" s="156">
        <f>ROUND(I160*H160,2)</f>
        <v>0</v>
      </c>
      <c r="K160" s="157"/>
      <c r="L160" s="33"/>
      <c r="M160" s="158" t="s">
        <v>1</v>
      </c>
      <c r="N160" s="159" t="s">
        <v>41</v>
      </c>
      <c r="O160" s="58"/>
      <c r="P160" s="160">
        <f>O160*H160</f>
        <v>0</v>
      </c>
      <c r="Q160" s="160">
        <v>0.0103</v>
      </c>
      <c r="R160" s="160">
        <f>Q160*H160</f>
        <v>0.41380249999999996</v>
      </c>
      <c r="S160" s="160">
        <v>0</v>
      </c>
      <c r="T160" s="161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2" t="s">
        <v>147</v>
      </c>
      <c r="AT160" s="162" t="s">
        <v>143</v>
      </c>
      <c r="AU160" s="162" t="s">
        <v>86</v>
      </c>
      <c r="AY160" s="17" t="s">
        <v>140</v>
      </c>
      <c r="BE160" s="163">
        <f>IF(N160="základní",J160,0)</f>
        <v>0</v>
      </c>
      <c r="BF160" s="163">
        <f>IF(N160="snížená",J160,0)</f>
        <v>0</v>
      </c>
      <c r="BG160" s="163">
        <f>IF(N160="zákl. přenesená",J160,0)</f>
        <v>0</v>
      </c>
      <c r="BH160" s="163">
        <f>IF(N160="sníž. přenesená",J160,0)</f>
        <v>0</v>
      </c>
      <c r="BI160" s="163">
        <f>IF(N160="nulová",J160,0)</f>
        <v>0</v>
      </c>
      <c r="BJ160" s="17" t="s">
        <v>84</v>
      </c>
      <c r="BK160" s="163">
        <f>ROUND(I160*H160,2)</f>
        <v>0</v>
      </c>
      <c r="BL160" s="17" t="s">
        <v>147</v>
      </c>
      <c r="BM160" s="162" t="s">
        <v>195</v>
      </c>
    </row>
    <row r="161" spans="2:51" s="13" customFormat="1" ht="10.2">
      <c r="B161" s="164"/>
      <c r="D161" s="165" t="s">
        <v>156</v>
      </c>
      <c r="E161" s="166" t="s">
        <v>1</v>
      </c>
      <c r="F161" s="167" t="s">
        <v>196</v>
      </c>
      <c r="H161" s="168">
        <v>22.2</v>
      </c>
      <c r="I161" s="169"/>
      <c r="L161" s="164"/>
      <c r="M161" s="170"/>
      <c r="N161" s="171"/>
      <c r="O161" s="171"/>
      <c r="P161" s="171"/>
      <c r="Q161" s="171"/>
      <c r="R161" s="171"/>
      <c r="S161" s="171"/>
      <c r="T161" s="172"/>
      <c r="AT161" s="166" t="s">
        <v>156</v>
      </c>
      <c r="AU161" s="166" t="s">
        <v>86</v>
      </c>
      <c r="AV161" s="13" t="s">
        <v>86</v>
      </c>
      <c r="AW161" s="13" t="s">
        <v>32</v>
      </c>
      <c r="AX161" s="13" t="s">
        <v>76</v>
      </c>
      <c r="AY161" s="166" t="s">
        <v>140</v>
      </c>
    </row>
    <row r="162" spans="2:51" s="13" customFormat="1" ht="10.2">
      <c r="B162" s="164"/>
      <c r="D162" s="165" t="s">
        <v>156</v>
      </c>
      <c r="E162" s="166" t="s">
        <v>1</v>
      </c>
      <c r="F162" s="167" t="s">
        <v>197</v>
      </c>
      <c r="H162" s="168">
        <v>2.925</v>
      </c>
      <c r="I162" s="169"/>
      <c r="L162" s="164"/>
      <c r="M162" s="170"/>
      <c r="N162" s="171"/>
      <c r="O162" s="171"/>
      <c r="P162" s="171"/>
      <c r="Q162" s="171"/>
      <c r="R162" s="171"/>
      <c r="S162" s="171"/>
      <c r="T162" s="172"/>
      <c r="AT162" s="166" t="s">
        <v>156</v>
      </c>
      <c r="AU162" s="166" t="s">
        <v>86</v>
      </c>
      <c r="AV162" s="13" t="s">
        <v>86</v>
      </c>
      <c r="AW162" s="13" t="s">
        <v>32</v>
      </c>
      <c r="AX162" s="13" t="s">
        <v>76</v>
      </c>
      <c r="AY162" s="166" t="s">
        <v>140</v>
      </c>
    </row>
    <row r="163" spans="2:51" s="13" customFormat="1" ht="10.2">
      <c r="B163" s="164"/>
      <c r="D163" s="165" t="s">
        <v>156</v>
      </c>
      <c r="E163" s="166" t="s">
        <v>1</v>
      </c>
      <c r="F163" s="167" t="s">
        <v>198</v>
      </c>
      <c r="H163" s="168">
        <v>15.05</v>
      </c>
      <c r="I163" s="169"/>
      <c r="L163" s="164"/>
      <c r="M163" s="170"/>
      <c r="N163" s="171"/>
      <c r="O163" s="171"/>
      <c r="P163" s="171"/>
      <c r="Q163" s="171"/>
      <c r="R163" s="171"/>
      <c r="S163" s="171"/>
      <c r="T163" s="172"/>
      <c r="AT163" s="166" t="s">
        <v>156</v>
      </c>
      <c r="AU163" s="166" t="s">
        <v>86</v>
      </c>
      <c r="AV163" s="13" t="s">
        <v>86</v>
      </c>
      <c r="AW163" s="13" t="s">
        <v>32</v>
      </c>
      <c r="AX163" s="13" t="s">
        <v>76</v>
      </c>
      <c r="AY163" s="166" t="s">
        <v>140</v>
      </c>
    </row>
    <row r="164" spans="2:51" s="14" customFormat="1" ht="10.2">
      <c r="B164" s="173"/>
      <c r="D164" s="165" t="s">
        <v>156</v>
      </c>
      <c r="E164" s="174" t="s">
        <v>1</v>
      </c>
      <c r="F164" s="175" t="s">
        <v>159</v>
      </c>
      <c r="H164" s="176">
        <v>40.175</v>
      </c>
      <c r="I164" s="177"/>
      <c r="L164" s="173"/>
      <c r="M164" s="178"/>
      <c r="N164" s="179"/>
      <c r="O164" s="179"/>
      <c r="P164" s="179"/>
      <c r="Q164" s="179"/>
      <c r="R164" s="179"/>
      <c r="S164" s="179"/>
      <c r="T164" s="180"/>
      <c r="AT164" s="174" t="s">
        <v>156</v>
      </c>
      <c r="AU164" s="174" t="s">
        <v>86</v>
      </c>
      <c r="AV164" s="14" t="s">
        <v>147</v>
      </c>
      <c r="AW164" s="14" t="s">
        <v>32</v>
      </c>
      <c r="AX164" s="14" t="s">
        <v>84</v>
      </c>
      <c r="AY164" s="174" t="s">
        <v>140</v>
      </c>
    </row>
    <row r="165" spans="1:65" s="2" customFormat="1" ht="24.15" customHeight="1">
      <c r="A165" s="32"/>
      <c r="B165" s="149"/>
      <c r="C165" s="150" t="s">
        <v>199</v>
      </c>
      <c r="D165" s="150" t="s">
        <v>143</v>
      </c>
      <c r="E165" s="151" t="s">
        <v>200</v>
      </c>
      <c r="F165" s="152" t="s">
        <v>201</v>
      </c>
      <c r="G165" s="153" t="s">
        <v>146</v>
      </c>
      <c r="H165" s="154">
        <v>4</v>
      </c>
      <c r="I165" s="155"/>
      <c r="J165" s="156">
        <f>ROUND(I165*H165,2)</f>
        <v>0</v>
      </c>
      <c r="K165" s="157"/>
      <c r="L165" s="33"/>
      <c r="M165" s="158" t="s">
        <v>1</v>
      </c>
      <c r="N165" s="159" t="s">
        <v>41</v>
      </c>
      <c r="O165" s="58"/>
      <c r="P165" s="160">
        <f>O165*H165</f>
        <v>0</v>
      </c>
      <c r="Q165" s="160">
        <v>0.00048</v>
      </c>
      <c r="R165" s="160">
        <f>Q165*H165</f>
        <v>0.00192</v>
      </c>
      <c r="S165" s="160">
        <v>0</v>
      </c>
      <c r="T165" s="161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2" t="s">
        <v>147</v>
      </c>
      <c r="AT165" s="162" t="s">
        <v>143</v>
      </c>
      <c r="AU165" s="162" t="s">
        <v>86</v>
      </c>
      <c r="AY165" s="17" t="s">
        <v>140</v>
      </c>
      <c r="BE165" s="163">
        <f>IF(N165="základní",J165,0)</f>
        <v>0</v>
      </c>
      <c r="BF165" s="163">
        <f>IF(N165="snížená",J165,0)</f>
        <v>0</v>
      </c>
      <c r="BG165" s="163">
        <f>IF(N165="zákl. přenesená",J165,0)</f>
        <v>0</v>
      </c>
      <c r="BH165" s="163">
        <f>IF(N165="sníž. přenesená",J165,0)</f>
        <v>0</v>
      </c>
      <c r="BI165" s="163">
        <f>IF(N165="nulová",J165,0)</f>
        <v>0</v>
      </c>
      <c r="BJ165" s="17" t="s">
        <v>84</v>
      </c>
      <c r="BK165" s="163">
        <f>ROUND(I165*H165,2)</f>
        <v>0</v>
      </c>
      <c r="BL165" s="17" t="s">
        <v>147</v>
      </c>
      <c r="BM165" s="162" t="s">
        <v>202</v>
      </c>
    </row>
    <row r="166" spans="1:65" s="2" customFormat="1" ht="24.15" customHeight="1">
      <c r="A166" s="32"/>
      <c r="B166" s="149"/>
      <c r="C166" s="181" t="s">
        <v>203</v>
      </c>
      <c r="D166" s="181" t="s">
        <v>204</v>
      </c>
      <c r="E166" s="182" t="s">
        <v>205</v>
      </c>
      <c r="F166" s="183" t="s">
        <v>206</v>
      </c>
      <c r="G166" s="184" t="s">
        <v>146</v>
      </c>
      <c r="H166" s="185">
        <v>1</v>
      </c>
      <c r="I166" s="186"/>
      <c r="J166" s="187">
        <f>ROUND(I166*H166,2)</f>
        <v>0</v>
      </c>
      <c r="K166" s="188"/>
      <c r="L166" s="189"/>
      <c r="M166" s="190" t="s">
        <v>1</v>
      </c>
      <c r="N166" s="191" t="s">
        <v>41</v>
      </c>
      <c r="O166" s="58"/>
      <c r="P166" s="160">
        <f>O166*H166</f>
        <v>0</v>
      </c>
      <c r="Q166" s="160">
        <v>0.01272</v>
      </c>
      <c r="R166" s="160">
        <f>Q166*H166</f>
        <v>0.01272</v>
      </c>
      <c r="S166" s="160">
        <v>0</v>
      </c>
      <c r="T166" s="161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2" t="s">
        <v>181</v>
      </c>
      <c r="AT166" s="162" t="s">
        <v>204</v>
      </c>
      <c r="AU166" s="162" t="s">
        <v>86</v>
      </c>
      <c r="AY166" s="17" t="s">
        <v>140</v>
      </c>
      <c r="BE166" s="163">
        <f>IF(N166="základní",J166,0)</f>
        <v>0</v>
      </c>
      <c r="BF166" s="163">
        <f>IF(N166="snížená",J166,0)</f>
        <v>0</v>
      </c>
      <c r="BG166" s="163">
        <f>IF(N166="zákl. přenesená",J166,0)</f>
        <v>0</v>
      </c>
      <c r="BH166" s="163">
        <f>IF(N166="sníž. přenesená",J166,0)</f>
        <v>0</v>
      </c>
      <c r="BI166" s="163">
        <f>IF(N166="nulová",J166,0)</f>
        <v>0</v>
      </c>
      <c r="BJ166" s="17" t="s">
        <v>84</v>
      </c>
      <c r="BK166" s="163">
        <f>ROUND(I166*H166,2)</f>
        <v>0</v>
      </c>
      <c r="BL166" s="17" t="s">
        <v>147</v>
      </c>
      <c r="BM166" s="162" t="s">
        <v>207</v>
      </c>
    </row>
    <row r="167" spans="1:65" s="2" customFormat="1" ht="24.15" customHeight="1">
      <c r="A167" s="32"/>
      <c r="B167" s="149"/>
      <c r="C167" s="181" t="s">
        <v>208</v>
      </c>
      <c r="D167" s="181" t="s">
        <v>204</v>
      </c>
      <c r="E167" s="182" t="s">
        <v>209</v>
      </c>
      <c r="F167" s="183" t="s">
        <v>210</v>
      </c>
      <c r="G167" s="184" t="s">
        <v>146</v>
      </c>
      <c r="H167" s="185">
        <v>2</v>
      </c>
      <c r="I167" s="186"/>
      <c r="J167" s="187">
        <f>ROUND(I167*H167,2)</f>
        <v>0</v>
      </c>
      <c r="K167" s="188"/>
      <c r="L167" s="189"/>
      <c r="M167" s="190" t="s">
        <v>1</v>
      </c>
      <c r="N167" s="191" t="s">
        <v>41</v>
      </c>
      <c r="O167" s="58"/>
      <c r="P167" s="160">
        <f>O167*H167</f>
        <v>0</v>
      </c>
      <c r="Q167" s="160">
        <v>0.01249</v>
      </c>
      <c r="R167" s="160">
        <f>Q167*H167</f>
        <v>0.02498</v>
      </c>
      <c r="S167" s="160">
        <v>0</v>
      </c>
      <c r="T167" s="161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2" t="s">
        <v>181</v>
      </c>
      <c r="AT167" s="162" t="s">
        <v>204</v>
      </c>
      <c r="AU167" s="162" t="s">
        <v>86</v>
      </c>
      <c r="AY167" s="17" t="s">
        <v>140</v>
      </c>
      <c r="BE167" s="163">
        <f>IF(N167="základní",J167,0)</f>
        <v>0</v>
      </c>
      <c r="BF167" s="163">
        <f>IF(N167="snížená",J167,0)</f>
        <v>0</v>
      </c>
      <c r="BG167" s="163">
        <f>IF(N167="zákl. přenesená",J167,0)</f>
        <v>0</v>
      </c>
      <c r="BH167" s="163">
        <f>IF(N167="sníž. přenesená",J167,0)</f>
        <v>0</v>
      </c>
      <c r="BI167" s="163">
        <f>IF(N167="nulová",J167,0)</f>
        <v>0</v>
      </c>
      <c r="BJ167" s="17" t="s">
        <v>84</v>
      </c>
      <c r="BK167" s="163">
        <f>ROUND(I167*H167,2)</f>
        <v>0</v>
      </c>
      <c r="BL167" s="17" t="s">
        <v>147</v>
      </c>
      <c r="BM167" s="162" t="s">
        <v>211</v>
      </c>
    </row>
    <row r="168" spans="1:65" s="2" customFormat="1" ht="24.15" customHeight="1">
      <c r="A168" s="32"/>
      <c r="B168" s="149"/>
      <c r="C168" s="181" t="s">
        <v>212</v>
      </c>
      <c r="D168" s="181" t="s">
        <v>204</v>
      </c>
      <c r="E168" s="182" t="s">
        <v>213</v>
      </c>
      <c r="F168" s="183" t="s">
        <v>214</v>
      </c>
      <c r="G168" s="184" t="s">
        <v>146</v>
      </c>
      <c r="H168" s="185">
        <v>1</v>
      </c>
      <c r="I168" s="186"/>
      <c r="J168" s="187">
        <f>ROUND(I168*H168,2)</f>
        <v>0</v>
      </c>
      <c r="K168" s="188"/>
      <c r="L168" s="189"/>
      <c r="M168" s="190" t="s">
        <v>1</v>
      </c>
      <c r="N168" s="191" t="s">
        <v>41</v>
      </c>
      <c r="O168" s="58"/>
      <c r="P168" s="160">
        <f>O168*H168</f>
        <v>0</v>
      </c>
      <c r="Q168" s="160">
        <v>0.01201</v>
      </c>
      <c r="R168" s="160">
        <f>Q168*H168</f>
        <v>0.01201</v>
      </c>
      <c r="S168" s="160">
        <v>0</v>
      </c>
      <c r="T168" s="161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2" t="s">
        <v>181</v>
      </c>
      <c r="AT168" s="162" t="s">
        <v>204</v>
      </c>
      <c r="AU168" s="162" t="s">
        <v>86</v>
      </c>
      <c r="AY168" s="17" t="s">
        <v>140</v>
      </c>
      <c r="BE168" s="163">
        <f>IF(N168="základní",J168,0)</f>
        <v>0</v>
      </c>
      <c r="BF168" s="163">
        <f>IF(N168="snížená",J168,0)</f>
        <v>0</v>
      </c>
      <c r="BG168" s="163">
        <f>IF(N168="zákl. přenesená",J168,0)</f>
        <v>0</v>
      </c>
      <c r="BH168" s="163">
        <f>IF(N168="sníž. přenesená",J168,0)</f>
        <v>0</v>
      </c>
      <c r="BI168" s="163">
        <f>IF(N168="nulová",J168,0)</f>
        <v>0</v>
      </c>
      <c r="BJ168" s="17" t="s">
        <v>84</v>
      </c>
      <c r="BK168" s="163">
        <f>ROUND(I168*H168,2)</f>
        <v>0</v>
      </c>
      <c r="BL168" s="17" t="s">
        <v>147</v>
      </c>
      <c r="BM168" s="162" t="s">
        <v>215</v>
      </c>
    </row>
    <row r="169" spans="2:63" s="12" customFormat="1" ht="22.8" customHeight="1">
      <c r="B169" s="136"/>
      <c r="D169" s="137" t="s">
        <v>75</v>
      </c>
      <c r="E169" s="147" t="s">
        <v>186</v>
      </c>
      <c r="F169" s="147" t="s">
        <v>216</v>
      </c>
      <c r="I169" s="139"/>
      <c r="J169" s="148">
        <f>BK169</f>
        <v>0</v>
      </c>
      <c r="L169" s="136"/>
      <c r="M169" s="141"/>
      <c r="N169" s="142"/>
      <c r="O169" s="142"/>
      <c r="P169" s="143">
        <f>SUM(P170:P182)</f>
        <v>0</v>
      </c>
      <c r="Q169" s="142"/>
      <c r="R169" s="143">
        <f>SUM(R170:R182)</f>
        <v>0.0036146</v>
      </c>
      <c r="S169" s="142"/>
      <c r="T169" s="144">
        <f>SUM(T170:T182)</f>
        <v>1.99924</v>
      </c>
      <c r="AR169" s="137" t="s">
        <v>84</v>
      </c>
      <c r="AT169" s="145" t="s">
        <v>75</v>
      </c>
      <c r="AU169" s="145" t="s">
        <v>84</v>
      </c>
      <c r="AY169" s="137" t="s">
        <v>140</v>
      </c>
      <c r="BK169" s="146">
        <f>SUM(BK170:BK182)</f>
        <v>0</v>
      </c>
    </row>
    <row r="170" spans="1:65" s="2" customFormat="1" ht="33" customHeight="1">
      <c r="A170" s="32"/>
      <c r="B170" s="149"/>
      <c r="C170" s="150" t="s">
        <v>8</v>
      </c>
      <c r="D170" s="150" t="s">
        <v>143</v>
      </c>
      <c r="E170" s="151" t="s">
        <v>217</v>
      </c>
      <c r="F170" s="152" t="s">
        <v>218</v>
      </c>
      <c r="G170" s="153" t="s">
        <v>154</v>
      </c>
      <c r="H170" s="154">
        <v>16.38</v>
      </c>
      <c r="I170" s="155"/>
      <c r="J170" s="156">
        <f>ROUND(I170*H170,2)</f>
        <v>0</v>
      </c>
      <c r="K170" s="157"/>
      <c r="L170" s="33"/>
      <c r="M170" s="158" t="s">
        <v>1</v>
      </c>
      <c r="N170" s="159" t="s">
        <v>41</v>
      </c>
      <c r="O170" s="58"/>
      <c r="P170" s="160">
        <f>O170*H170</f>
        <v>0</v>
      </c>
      <c r="Q170" s="160">
        <v>0.00013</v>
      </c>
      <c r="R170" s="160">
        <f>Q170*H170</f>
        <v>0.0021293999999999996</v>
      </c>
      <c r="S170" s="160">
        <v>0</v>
      </c>
      <c r="T170" s="161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2" t="s">
        <v>147</v>
      </c>
      <c r="AT170" s="162" t="s">
        <v>143</v>
      </c>
      <c r="AU170" s="162" t="s">
        <v>86</v>
      </c>
      <c r="AY170" s="17" t="s">
        <v>140</v>
      </c>
      <c r="BE170" s="163">
        <f>IF(N170="základní",J170,0)</f>
        <v>0</v>
      </c>
      <c r="BF170" s="163">
        <f>IF(N170="snížená",J170,0)</f>
        <v>0</v>
      </c>
      <c r="BG170" s="163">
        <f>IF(N170="zákl. přenesená",J170,0)</f>
        <v>0</v>
      </c>
      <c r="BH170" s="163">
        <f>IF(N170="sníž. přenesená",J170,0)</f>
        <v>0</v>
      </c>
      <c r="BI170" s="163">
        <f>IF(N170="nulová",J170,0)</f>
        <v>0</v>
      </c>
      <c r="BJ170" s="17" t="s">
        <v>84</v>
      </c>
      <c r="BK170" s="163">
        <f>ROUND(I170*H170,2)</f>
        <v>0</v>
      </c>
      <c r="BL170" s="17" t="s">
        <v>147</v>
      </c>
      <c r="BM170" s="162" t="s">
        <v>219</v>
      </c>
    </row>
    <row r="171" spans="1:65" s="2" customFormat="1" ht="24.15" customHeight="1">
      <c r="A171" s="32"/>
      <c r="B171" s="149"/>
      <c r="C171" s="150" t="s">
        <v>220</v>
      </c>
      <c r="D171" s="150" t="s">
        <v>143</v>
      </c>
      <c r="E171" s="151" t="s">
        <v>221</v>
      </c>
      <c r="F171" s="152" t="s">
        <v>222</v>
      </c>
      <c r="G171" s="153" t="s">
        <v>154</v>
      </c>
      <c r="H171" s="154">
        <v>16.38</v>
      </c>
      <c r="I171" s="155"/>
      <c r="J171" s="156">
        <f>ROUND(I171*H171,2)</f>
        <v>0</v>
      </c>
      <c r="K171" s="157"/>
      <c r="L171" s="33"/>
      <c r="M171" s="158" t="s">
        <v>1</v>
      </c>
      <c r="N171" s="159" t="s">
        <v>41</v>
      </c>
      <c r="O171" s="58"/>
      <c r="P171" s="160">
        <f>O171*H171</f>
        <v>0</v>
      </c>
      <c r="Q171" s="160">
        <v>4E-05</v>
      </c>
      <c r="R171" s="160">
        <f>Q171*H171</f>
        <v>0.0006552</v>
      </c>
      <c r="S171" s="160">
        <v>0</v>
      </c>
      <c r="T171" s="161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2" t="s">
        <v>147</v>
      </c>
      <c r="AT171" s="162" t="s">
        <v>143</v>
      </c>
      <c r="AU171" s="162" t="s">
        <v>86</v>
      </c>
      <c r="AY171" s="17" t="s">
        <v>140</v>
      </c>
      <c r="BE171" s="163">
        <f>IF(N171="základní",J171,0)</f>
        <v>0</v>
      </c>
      <c r="BF171" s="163">
        <f>IF(N171="snížená",J171,0)</f>
        <v>0</v>
      </c>
      <c r="BG171" s="163">
        <f>IF(N171="zákl. přenesená",J171,0)</f>
        <v>0</v>
      </c>
      <c r="BH171" s="163">
        <f>IF(N171="sníž. přenesená",J171,0)</f>
        <v>0</v>
      </c>
      <c r="BI171" s="163">
        <f>IF(N171="nulová",J171,0)</f>
        <v>0</v>
      </c>
      <c r="BJ171" s="17" t="s">
        <v>84</v>
      </c>
      <c r="BK171" s="163">
        <f>ROUND(I171*H171,2)</f>
        <v>0</v>
      </c>
      <c r="BL171" s="17" t="s">
        <v>147</v>
      </c>
      <c r="BM171" s="162" t="s">
        <v>223</v>
      </c>
    </row>
    <row r="172" spans="1:65" s="2" customFormat="1" ht="24.15" customHeight="1">
      <c r="A172" s="32"/>
      <c r="B172" s="149"/>
      <c r="C172" s="150" t="s">
        <v>224</v>
      </c>
      <c r="D172" s="150" t="s">
        <v>143</v>
      </c>
      <c r="E172" s="151" t="s">
        <v>225</v>
      </c>
      <c r="F172" s="152" t="s">
        <v>226</v>
      </c>
      <c r="G172" s="153" t="s">
        <v>146</v>
      </c>
      <c r="H172" s="154">
        <v>1</v>
      </c>
      <c r="I172" s="155"/>
      <c r="J172" s="156">
        <f>ROUND(I172*H172,2)</f>
        <v>0</v>
      </c>
      <c r="K172" s="157"/>
      <c r="L172" s="33"/>
      <c r="M172" s="158" t="s">
        <v>1</v>
      </c>
      <c r="N172" s="159" t="s">
        <v>41</v>
      </c>
      <c r="O172" s="58"/>
      <c r="P172" s="160">
        <f>O172*H172</f>
        <v>0</v>
      </c>
      <c r="Q172" s="160">
        <v>0.00023</v>
      </c>
      <c r="R172" s="160">
        <f>Q172*H172</f>
        <v>0.00023</v>
      </c>
      <c r="S172" s="160">
        <v>0</v>
      </c>
      <c r="T172" s="161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2" t="s">
        <v>147</v>
      </c>
      <c r="AT172" s="162" t="s">
        <v>143</v>
      </c>
      <c r="AU172" s="162" t="s">
        <v>86</v>
      </c>
      <c r="AY172" s="17" t="s">
        <v>140</v>
      </c>
      <c r="BE172" s="163">
        <f>IF(N172="základní",J172,0)</f>
        <v>0</v>
      </c>
      <c r="BF172" s="163">
        <f>IF(N172="snížená",J172,0)</f>
        <v>0</v>
      </c>
      <c r="BG172" s="163">
        <f>IF(N172="zákl. přenesená",J172,0)</f>
        <v>0</v>
      </c>
      <c r="BH172" s="163">
        <f>IF(N172="sníž. přenesená",J172,0)</f>
        <v>0</v>
      </c>
      <c r="BI172" s="163">
        <f>IF(N172="nulová",J172,0)</f>
        <v>0</v>
      </c>
      <c r="BJ172" s="17" t="s">
        <v>84</v>
      </c>
      <c r="BK172" s="163">
        <f>ROUND(I172*H172,2)</f>
        <v>0</v>
      </c>
      <c r="BL172" s="17" t="s">
        <v>147</v>
      </c>
      <c r="BM172" s="162" t="s">
        <v>227</v>
      </c>
    </row>
    <row r="173" spans="1:65" s="2" customFormat="1" ht="16.5" customHeight="1">
      <c r="A173" s="32"/>
      <c r="B173" s="149"/>
      <c r="C173" s="181" t="s">
        <v>228</v>
      </c>
      <c r="D173" s="181" t="s">
        <v>204</v>
      </c>
      <c r="E173" s="182" t="s">
        <v>229</v>
      </c>
      <c r="F173" s="183" t="s">
        <v>230</v>
      </c>
      <c r="G173" s="184" t="s">
        <v>146</v>
      </c>
      <c r="H173" s="185">
        <v>1</v>
      </c>
      <c r="I173" s="186"/>
      <c r="J173" s="187">
        <f>ROUND(I173*H173,2)</f>
        <v>0</v>
      </c>
      <c r="K173" s="188"/>
      <c r="L173" s="189"/>
      <c r="M173" s="190" t="s">
        <v>1</v>
      </c>
      <c r="N173" s="191" t="s">
        <v>41</v>
      </c>
      <c r="O173" s="58"/>
      <c r="P173" s="160">
        <f>O173*H173</f>
        <v>0</v>
      </c>
      <c r="Q173" s="160">
        <v>0</v>
      </c>
      <c r="R173" s="160">
        <f>Q173*H173</f>
        <v>0</v>
      </c>
      <c r="S173" s="160">
        <v>0</v>
      </c>
      <c r="T173" s="161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2" t="s">
        <v>181</v>
      </c>
      <c r="AT173" s="162" t="s">
        <v>204</v>
      </c>
      <c r="AU173" s="162" t="s">
        <v>86</v>
      </c>
      <c r="AY173" s="17" t="s">
        <v>140</v>
      </c>
      <c r="BE173" s="163">
        <f>IF(N173="základní",J173,0)</f>
        <v>0</v>
      </c>
      <c r="BF173" s="163">
        <f>IF(N173="snížená",J173,0)</f>
        <v>0</v>
      </c>
      <c r="BG173" s="163">
        <f>IF(N173="zákl. přenesená",J173,0)</f>
        <v>0</v>
      </c>
      <c r="BH173" s="163">
        <f>IF(N173="sníž. přenesená",J173,0)</f>
        <v>0</v>
      </c>
      <c r="BI173" s="163">
        <f>IF(N173="nulová",J173,0)</f>
        <v>0</v>
      </c>
      <c r="BJ173" s="17" t="s">
        <v>84</v>
      </c>
      <c r="BK173" s="163">
        <f>ROUND(I173*H173,2)</f>
        <v>0</v>
      </c>
      <c r="BL173" s="17" t="s">
        <v>147</v>
      </c>
      <c r="BM173" s="162" t="s">
        <v>231</v>
      </c>
    </row>
    <row r="174" spans="1:65" s="2" customFormat="1" ht="16.5" customHeight="1">
      <c r="A174" s="32"/>
      <c r="B174" s="149"/>
      <c r="C174" s="150" t="s">
        <v>232</v>
      </c>
      <c r="D174" s="150" t="s">
        <v>143</v>
      </c>
      <c r="E174" s="151" t="s">
        <v>233</v>
      </c>
      <c r="F174" s="152" t="s">
        <v>234</v>
      </c>
      <c r="G174" s="153" t="s">
        <v>154</v>
      </c>
      <c r="H174" s="154">
        <v>8.575</v>
      </c>
      <c r="I174" s="155"/>
      <c r="J174" s="156">
        <f>ROUND(I174*H174,2)</f>
        <v>0</v>
      </c>
      <c r="K174" s="157"/>
      <c r="L174" s="33"/>
      <c r="M174" s="158" t="s">
        <v>1</v>
      </c>
      <c r="N174" s="159" t="s">
        <v>41</v>
      </c>
      <c r="O174" s="58"/>
      <c r="P174" s="160">
        <f>O174*H174</f>
        <v>0</v>
      </c>
      <c r="Q174" s="160">
        <v>0</v>
      </c>
      <c r="R174" s="160">
        <f>Q174*H174</f>
        <v>0</v>
      </c>
      <c r="S174" s="160">
        <v>0.168</v>
      </c>
      <c r="T174" s="161">
        <f>S174*H174</f>
        <v>1.4405999999999999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2" t="s">
        <v>147</v>
      </c>
      <c r="AT174" s="162" t="s">
        <v>143</v>
      </c>
      <c r="AU174" s="162" t="s">
        <v>86</v>
      </c>
      <c r="AY174" s="17" t="s">
        <v>140</v>
      </c>
      <c r="BE174" s="163">
        <f>IF(N174="základní",J174,0)</f>
        <v>0</v>
      </c>
      <c r="BF174" s="163">
        <f>IF(N174="snížená",J174,0)</f>
        <v>0</v>
      </c>
      <c r="BG174" s="163">
        <f>IF(N174="zákl. přenesená",J174,0)</f>
        <v>0</v>
      </c>
      <c r="BH174" s="163">
        <f>IF(N174="sníž. přenesená",J174,0)</f>
        <v>0</v>
      </c>
      <c r="BI174" s="163">
        <f>IF(N174="nulová",J174,0)</f>
        <v>0</v>
      </c>
      <c r="BJ174" s="17" t="s">
        <v>84</v>
      </c>
      <c r="BK174" s="163">
        <f>ROUND(I174*H174,2)</f>
        <v>0</v>
      </c>
      <c r="BL174" s="17" t="s">
        <v>147</v>
      </c>
      <c r="BM174" s="162" t="s">
        <v>235</v>
      </c>
    </row>
    <row r="175" spans="2:51" s="13" customFormat="1" ht="10.2">
      <c r="B175" s="164"/>
      <c r="D175" s="165" t="s">
        <v>156</v>
      </c>
      <c r="E175" s="166" t="s">
        <v>1</v>
      </c>
      <c r="F175" s="167" t="s">
        <v>236</v>
      </c>
      <c r="H175" s="168">
        <v>8.575</v>
      </c>
      <c r="I175" s="169"/>
      <c r="L175" s="164"/>
      <c r="M175" s="170"/>
      <c r="N175" s="171"/>
      <c r="O175" s="171"/>
      <c r="P175" s="171"/>
      <c r="Q175" s="171"/>
      <c r="R175" s="171"/>
      <c r="S175" s="171"/>
      <c r="T175" s="172"/>
      <c r="AT175" s="166" t="s">
        <v>156</v>
      </c>
      <c r="AU175" s="166" t="s">
        <v>86</v>
      </c>
      <c r="AV175" s="13" t="s">
        <v>86</v>
      </c>
      <c r="AW175" s="13" t="s">
        <v>32</v>
      </c>
      <c r="AX175" s="13" t="s">
        <v>84</v>
      </c>
      <c r="AY175" s="166" t="s">
        <v>140</v>
      </c>
    </row>
    <row r="176" spans="1:65" s="2" customFormat="1" ht="24.15" customHeight="1">
      <c r="A176" s="32"/>
      <c r="B176" s="149"/>
      <c r="C176" s="150" t="s">
        <v>237</v>
      </c>
      <c r="D176" s="150" t="s">
        <v>143</v>
      </c>
      <c r="E176" s="151" t="s">
        <v>238</v>
      </c>
      <c r="F176" s="152" t="s">
        <v>239</v>
      </c>
      <c r="G176" s="153" t="s">
        <v>154</v>
      </c>
      <c r="H176" s="154">
        <v>3.8</v>
      </c>
      <c r="I176" s="155"/>
      <c r="J176" s="156">
        <f>ROUND(I176*H176,2)</f>
        <v>0</v>
      </c>
      <c r="K176" s="157"/>
      <c r="L176" s="33"/>
      <c r="M176" s="158" t="s">
        <v>1</v>
      </c>
      <c r="N176" s="159" t="s">
        <v>41</v>
      </c>
      <c r="O176" s="58"/>
      <c r="P176" s="160">
        <f>O176*H176</f>
        <v>0</v>
      </c>
      <c r="Q176" s="160">
        <v>0</v>
      </c>
      <c r="R176" s="160">
        <f>Q176*H176</f>
        <v>0</v>
      </c>
      <c r="S176" s="160">
        <v>0.035</v>
      </c>
      <c r="T176" s="161">
        <f>S176*H176</f>
        <v>0.133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2" t="s">
        <v>147</v>
      </c>
      <c r="AT176" s="162" t="s">
        <v>143</v>
      </c>
      <c r="AU176" s="162" t="s">
        <v>86</v>
      </c>
      <c r="AY176" s="17" t="s">
        <v>140</v>
      </c>
      <c r="BE176" s="163">
        <f>IF(N176="základní",J176,0)</f>
        <v>0</v>
      </c>
      <c r="BF176" s="163">
        <f>IF(N176="snížená",J176,0)</f>
        <v>0</v>
      </c>
      <c r="BG176" s="163">
        <f>IF(N176="zákl. přenesená",J176,0)</f>
        <v>0</v>
      </c>
      <c r="BH176" s="163">
        <f>IF(N176="sníž. přenesená",J176,0)</f>
        <v>0</v>
      </c>
      <c r="BI176" s="163">
        <f>IF(N176="nulová",J176,0)</f>
        <v>0</v>
      </c>
      <c r="BJ176" s="17" t="s">
        <v>84</v>
      </c>
      <c r="BK176" s="163">
        <f>ROUND(I176*H176,2)</f>
        <v>0</v>
      </c>
      <c r="BL176" s="17" t="s">
        <v>147</v>
      </c>
      <c r="BM176" s="162" t="s">
        <v>240</v>
      </c>
    </row>
    <row r="177" spans="1:65" s="2" customFormat="1" ht="21.75" customHeight="1">
      <c r="A177" s="32"/>
      <c r="B177" s="149"/>
      <c r="C177" s="150" t="s">
        <v>7</v>
      </c>
      <c r="D177" s="150" t="s">
        <v>143</v>
      </c>
      <c r="E177" s="151" t="s">
        <v>241</v>
      </c>
      <c r="F177" s="152" t="s">
        <v>242</v>
      </c>
      <c r="G177" s="153" t="s">
        <v>154</v>
      </c>
      <c r="H177" s="154">
        <v>2.8</v>
      </c>
      <c r="I177" s="155"/>
      <c r="J177" s="156">
        <f>ROUND(I177*H177,2)</f>
        <v>0</v>
      </c>
      <c r="K177" s="157"/>
      <c r="L177" s="33"/>
      <c r="M177" s="158" t="s">
        <v>1</v>
      </c>
      <c r="N177" s="159" t="s">
        <v>41</v>
      </c>
      <c r="O177" s="58"/>
      <c r="P177" s="160">
        <f>O177*H177</f>
        <v>0</v>
      </c>
      <c r="Q177" s="160">
        <v>0</v>
      </c>
      <c r="R177" s="160">
        <f>Q177*H177</f>
        <v>0</v>
      </c>
      <c r="S177" s="160">
        <v>0.076</v>
      </c>
      <c r="T177" s="161">
        <f>S177*H177</f>
        <v>0.2128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2" t="s">
        <v>147</v>
      </c>
      <c r="AT177" s="162" t="s">
        <v>143</v>
      </c>
      <c r="AU177" s="162" t="s">
        <v>86</v>
      </c>
      <c r="AY177" s="17" t="s">
        <v>140</v>
      </c>
      <c r="BE177" s="163">
        <f>IF(N177="základní",J177,0)</f>
        <v>0</v>
      </c>
      <c r="BF177" s="163">
        <f>IF(N177="snížená",J177,0)</f>
        <v>0</v>
      </c>
      <c r="BG177" s="163">
        <f>IF(N177="zákl. přenesená",J177,0)</f>
        <v>0</v>
      </c>
      <c r="BH177" s="163">
        <f>IF(N177="sníž. přenesená",J177,0)</f>
        <v>0</v>
      </c>
      <c r="BI177" s="163">
        <f>IF(N177="nulová",J177,0)</f>
        <v>0</v>
      </c>
      <c r="BJ177" s="17" t="s">
        <v>84</v>
      </c>
      <c r="BK177" s="163">
        <f>ROUND(I177*H177,2)</f>
        <v>0</v>
      </c>
      <c r="BL177" s="17" t="s">
        <v>147</v>
      </c>
      <c r="BM177" s="162" t="s">
        <v>243</v>
      </c>
    </row>
    <row r="178" spans="2:51" s="13" customFormat="1" ht="10.2">
      <c r="B178" s="164"/>
      <c r="D178" s="165" t="s">
        <v>156</v>
      </c>
      <c r="E178" s="166" t="s">
        <v>1</v>
      </c>
      <c r="F178" s="167" t="s">
        <v>244</v>
      </c>
      <c r="H178" s="168">
        <v>2.8</v>
      </c>
      <c r="I178" s="169"/>
      <c r="L178" s="164"/>
      <c r="M178" s="170"/>
      <c r="N178" s="171"/>
      <c r="O178" s="171"/>
      <c r="P178" s="171"/>
      <c r="Q178" s="171"/>
      <c r="R178" s="171"/>
      <c r="S178" s="171"/>
      <c r="T178" s="172"/>
      <c r="AT178" s="166" t="s">
        <v>156</v>
      </c>
      <c r="AU178" s="166" t="s">
        <v>86</v>
      </c>
      <c r="AV178" s="13" t="s">
        <v>86</v>
      </c>
      <c r="AW178" s="13" t="s">
        <v>32</v>
      </c>
      <c r="AX178" s="13" t="s">
        <v>84</v>
      </c>
      <c r="AY178" s="166" t="s">
        <v>140</v>
      </c>
    </row>
    <row r="179" spans="1:65" s="2" customFormat="1" ht="24.15" customHeight="1">
      <c r="A179" s="32"/>
      <c r="B179" s="149"/>
      <c r="C179" s="150" t="s">
        <v>245</v>
      </c>
      <c r="D179" s="150" t="s">
        <v>143</v>
      </c>
      <c r="E179" s="151" t="s">
        <v>246</v>
      </c>
      <c r="F179" s="152" t="s">
        <v>247</v>
      </c>
      <c r="G179" s="153" t="s">
        <v>162</v>
      </c>
      <c r="H179" s="154">
        <v>7.5</v>
      </c>
      <c r="I179" s="155"/>
      <c r="J179" s="156">
        <f>ROUND(I179*H179,2)</f>
        <v>0</v>
      </c>
      <c r="K179" s="157"/>
      <c r="L179" s="33"/>
      <c r="M179" s="158" t="s">
        <v>1</v>
      </c>
      <c r="N179" s="159" t="s">
        <v>41</v>
      </c>
      <c r="O179" s="58"/>
      <c r="P179" s="160">
        <f>O179*H179</f>
        <v>0</v>
      </c>
      <c r="Q179" s="160">
        <v>8E-05</v>
      </c>
      <c r="R179" s="160">
        <f>Q179*H179</f>
        <v>0.0006000000000000001</v>
      </c>
      <c r="S179" s="160">
        <v>0</v>
      </c>
      <c r="T179" s="161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2" t="s">
        <v>147</v>
      </c>
      <c r="AT179" s="162" t="s">
        <v>143</v>
      </c>
      <c r="AU179" s="162" t="s">
        <v>86</v>
      </c>
      <c r="AY179" s="17" t="s">
        <v>140</v>
      </c>
      <c r="BE179" s="163">
        <f>IF(N179="základní",J179,0)</f>
        <v>0</v>
      </c>
      <c r="BF179" s="163">
        <f>IF(N179="snížená",J179,0)</f>
        <v>0</v>
      </c>
      <c r="BG179" s="163">
        <f>IF(N179="zákl. přenesená",J179,0)</f>
        <v>0</v>
      </c>
      <c r="BH179" s="163">
        <f>IF(N179="sníž. přenesená",J179,0)</f>
        <v>0</v>
      </c>
      <c r="BI179" s="163">
        <f>IF(N179="nulová",J179,0)</f>
        <v>0</v>
      </c>
      <c r="BJ179" s="17" t="s">
        <v>84</v>
      </c>
      <c r="BK179" s="163">
        <f>ROUND(I179*H179,2)</f>
        <v>0</v>
      </c>
      <c r="BL179" s="17" t="s">
        <v>147</v>
      </c>
      <c r="BM179" s="162" t="s">
        <v>248</v>
      </c>
    </row>
    <row r="180" spans="2:51" s="13" customFormat="1" ht="10.2">
      <c r="B180" s="164"/>
      <c r="D180" s="165" t="s">
        <v>156</v>
      </c>
      <c r="E180" s="166" t="s">
        <v>1</v>
      </c>
      <c r="F180" s="167" t="s">
        <v>249</v>
      </c>
      <c r="H180" s="168">
        <v>7.5</v>
      </c>
      <c r="I180" s="169"/>
      <c r="L180" s="164"/>
      <c r="M180" s="170"/>
      <c r="N180" s="171"/>
      <c r="O180" s="171"/>
      <c r="P180" s="171"/>
      <c r="Q180" s="171"/>
      <c r="R180" s="171"/>
      <c r="S180" s="171"/>
      <c r="T180" s="172"/>
      <c r="AT180" s="166" t="s">
        <v>156</v>
      </c>
      <c r="AU180" s="166" t="s">
        <v>86</v>
      </c>
      <c r="AV180" s="13" t="s">
        <v>86</v>
      </c>
      <c r="AW180" s="13" t="s">
        <v>32</v>
      </c>
      <c r="AX180" s="13" t="s">
        <v>84</v>
      </c>
      <c r="AY180" s="166" t="s">
        <v>140</v>
      </c>
    </row>
    <row r="181" spans="1:65" s="2" customFormat="1" ht="24.15" customHeight="1">
      <c r="A181" s="32"/>
      <c r="B181" s="149"/>
      <c r="C181" s="150" t="s">
        <v>250</v>
      </c>
      <c r="D181" s="150" t="s">
        <v>143</v>
      </c>
      <c r="E181" s="151" t="s">
        <v>251</v>
      </c>
      <c r="F181" s="152" t="s">
        <v>252</v>
      </c>
      <c r="G181" s="153" t="s">
        <v>154</v>
      </c>
      <c r="H181" s="154">
        <v>3.13</v>
      </c>
      <c r="I181" s="155"/>
      <c r="J181" s="156">
        <f>ROUND(I181*H181,2)</f>
        <v>0</v>
      </c>
      <c r="K181" s="157"/>
      <c r="L181" s="33"/>
      <c r="M181" s="158" t="s">
        <v>1</v>
      </c>
      <c r="N181" s="159" t="s">
        <v>41</v>
      </c>
      <c r="O181" s="58"/>
      <c r="P181" s="160">
        <f>O181*H181</f>
        <v>0</v>
      </c>
      <c r="Q181" s="160">
        <v>0</v>
      </c>
      <c r="R181" s="160">
        <f>Q181*H181</f>
        <v>0</v>
      </c>
      <c r="S181" s="160">
        <v>0.068</v>
      </c>
      <c r="T181" s="161">
        <f>S181*H181</f>
        <v>0.21284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2" t="s">
        <v>147</v>
      </c>
      <c r="AT181" s="162" t="s">
        <v>143</v>
      </c>
      <c r="AU181" s="162" t="s">
        <v>86</v>
      </c>
      <c r="AY181" s="17" t="s">
        <v>140</v>
      </c>
      <c r="BE181" s="163">
        <f>IF(N181="základní",J181,0)</f>
        <v>0</v>
      </c>
      <c r="BF181" s="163">
        <f>IF(N181="snížená",J181,0)</f>
        <v>0</v>
      </c>
      <c r="BG181" s="163">
        <f>IF(N181="zákl. přenesená",J181,0)</f>
        <v>0</v>
      </c>
      <c r="BH181" s="163">
        <f>IF(N181="sníž. přenesená",J181,0)</f>
        <v>0</v>
      </c>
      <c r="BI181" s="163">
        <f>IF(N181="nulová",J181,0)</f>
        <v>0</v>
      </c>
      <c r="BJ181" s="17" t="s">
        <v>84</v>
      </c>
      <c r="BK181" s="163">
        <f>ROUND(I181*H181,2)</f>
        <v>0</v>
      </c>
      <c r="BL181" s="17" t="s">
        <v>147</v>
      </c>
      <c r="BM181" s="162" t="s">
        <v>253</v>
      </c>
    </row>
    <row r="182" spans="2:51" s="13" customFormat="1" ht="10.2">
      <c r="B182" s="164"/>
      <c r="D182" s="165" t="s">
        <v>156</v>
      </c>
      <c r="E182" s="166" t="s">
        <v>1</v>
      </c>
      <c r="F182" s="167" t="s">
        <v>254</v>
      </c>
      <c r="H182" s="168">
        <v>3.13</v>
      </c>
      <c r="I182" s="169"/>
      <c r="L182" s="164"/>
      <c r="M182" s="170"/>
      <c r="N182" s="171"/>
      <c r="O182" s="171"/>
      <c r="P182" s="171"/>
      <c r="Q182" s="171"/>
      <c r="R182" s="171"/>
      <c r="S182" s="171"/>
      <c r="T182" s="172"/>
      <c r="AT182" s="166" t="s">
        <v>156</v>
      </c>
      <c r="AU182" s="166" t="s">
        <v>86</v>
      </c>
      <c r="AV182" s="13" t="s">
        <v>86</v>
      </c>
      <c r="AW182" s="13" t="s">
        <v>32</v>
      </c>
      <c r="AX182" s="13" t="s">
        <v>84</v>
      </c>
      <c r="AY182" s="166" t="s">
        <v>140</v>
      </c>
    </row>
    <row r="183" spans="2:63" s="12" customFormat="1" ht="22.8" customHeight="1">
      <c r="B183" s="136"/>
      <c r="D183" s="137" t="s">
        <v>75</v>
      </c>
      <c r="E183" s="147" t="s">
        <v>255</v>
      </c>
      <c r="F183" s="147" t="s">
        <v>256</v>
      </c>
      <c r="I183" s="139"/>
      <c r="J183" s="148">
        <f>BK183</f>
        <v>0</v>
      </c>
      <c r="L183" s="136"/>
      <c r="M183" s="141"/>
      <c r="N183" s="142"/>
      <c r="O183" s="142"/>
      <c r="P183" s="143">
        <f>SUM(P184:P188)</f>
        <v>0</v>
      </c>
      <c r="Q183" s="142"/>
      <c r="R183" s="143">
        <f>SUM(R184:R188)</f>
        <v>0</v>
      </c>
      <c r="S183" s="142"/>
      <c r="T183" s="144">
        <f>SUM(T184:T188)</f>
        <v>0</v>
      </c>
      <c r="AR183" s="137" t="s">
        <v>84</v>
      </c>
      <c r="AT183" s="145" t="s">
        <v>75</v>
      </c>
      <c r="AU183" s="145" t="s">
        <v>84</v>
      </c>
      <c r="AY183" s="137" t="s">
        <v>140</v>
      </c>
      <c r="BK183" s="146">
        <f>SUM(BK184:BK188)</f>
        <v>0</v>
      </c>
    </row>
    <row r="184" spans="1:65" s="2" customFormat="1" ht="24.15" customHeight="1">
      <c r="A184" s="32"/>
      <c r="B184" s="149"/>
      <c r="C184" s="150" t="s">
        <v>257</v>
      </c>
      <c r="D184" s="150" t="s">
        <v>143</v>
      </c>
      <c r="E184" s="151" t="s">
        <v>258</v>
      </c>
      <c r="F184" s="152" t="s">
        <v>259</v>
      </c>
      <c r="G184" s="153" t="s">
        <v>260</v>
      </c>
      <c r="H184" s="154">
        <v>2.058</v>
      </c>
      <c r="I184" s="155"/>
      <c r="J184" s="156">
        <f>ROUND(I184*H184,2)</f>
        <v>0</v>
      </c>
      <c r="K184" s="157"/>
      <c r="L184" s="33"/>
      <c r="M184" s="158" t="s">
        <v>1</v>
      </c>
      <c r="N184" s="159" t="s">
        <v>41</v>
      </c>
      <c r="O184" s="58"/>
      <c r="P184" s="160">
        <f>O184*H184</f>
        <v>0</v>
      </c>
      <c r="Q184" s="160">
        <v>0</v>
      </c>
      <c r="R184" s="160">
        <f>Q184*H184</f>
        <v>0</v>
      </c>
      <c r="S184" s="160">
        <v>0</v>
      </c>
      <c r="T184" s="161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2" t="s">
        <v>147</v>
      </c>
      <c r="AT184" s="162" t="s">
        <v>143</v>
      </c>
      <c r="AU184" s="162" t="s">
        <v>86</v>
      </c>
      <c r="AY184" s="17" t="s">
        <v>140</v>
      </c>
      <c r="BE184" s="163">
        <f>IF(N184="základní",J184,0)</f>
        <v>0</v>
      </c>
      <c r="BF184" s="163">
        <f>IF(N184="snížená",J184,0)</f>
        <v>0</v>
      </c>
      <c r="BG184" s="163">
        <f>IF(N184="zákl. přenesená",J184,0)</f>
        <v>0</v>
      </c>
      <c r="BH184" s="163">
        <f>IF(N184="sníž. přenesená",J184,0)</f>
        <v>0</v>
      </c>
      <c r="BI184" s="163">
        <f>IF(N184="nulová",J184,0)</f>
        <v>0</v>
      </c>
      <c r="BJ184" s="17" t="s">
        <v>84</v>
      </c>
      <c r="BK184" s="163">
        <f>ROUND(I184*H184,2)</f>
        <v>0</v>
      </c>
      <c r="BL184" s="17" t="s">
        <v>147</v>
      </c>
      <c r="BM184" s="162" t="s">
        <v>261</v>
      </c>
    </row>
    <row r="185" spans="1:65" s="2" customFormat="1" ht="24.15" customHeight="1">
      <c r="A185" s="32"/>
      <c r="B185" s="149"/>
      <c r="C185" s="150" t="s">
        <v>262</v>
      </c>
      <c r="D185" s="150" t="s">
        <v>143</v>
      </c>
      <c r="E185" s="151" t="s">
        <v>263</v>
      </c>
      <c r="F185" s="152" t="s">
        <v>264</v>
      </c>
      <c r="G185" s="153" t="s">
        <v>260</v>
      </c>
      <c r="H185" s="154">
        <v>2.058</v>
      </c>
      <c r="I185" s="155"/>
      <c r="J185" s="156">
        <f>ROUND(I185*H185,2)</f>
        <v>0</v>
      </c>
      <c r="K185" s="157"/>
      <c r="L185" s="33"/>
      <c r="M185" s="158" t="s">
        <v>1</v>
      </c>
      <c r="N185" s="159" t="s">
        <v>41</v>
      </c>
      <c r="O185" s="58"/>
      <c r="P185" s="160">
        <f>O185*H185</f>
        <v>0</v>
      </c>
      <c r="Q185" s="160">
        <v>0</v>
      </c>
      <c r="R185" s="160">
        <f>Q185*H185</f>
        <v>0</v>
      </c>
      <c r="S185" s="160">
        <v>0</v>
      </c>
      <c r="T185" s="161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2" t="s">
        <v>147</v>
      </c>
      <c r="AT185" s="162" t="s">
        <v>143</v>
      </c>
      <c r="AU185" s="162" t="s">
        <v>86</v>
      </c>
      <c r="AY185" s="17" t="s">
        <v>140</v>
      </c>
      <c r="BE185" s="163">
        <f>IF(N185="základní",J185,0)</f>
        <v>0</v>
      </c>
      <c r="BF185" s="163">
        <f>IF(N185="snížená",J185,0)</f>
        <v>0</v>
      </c>
      <c r="BG185" s="163">
        <f>IF(N185="zákl. přenesená",J185,0)</f>
        <v>0</v>
      </c>
      <c r="BH185" s="163">
        <f>IF(N185="sníž. přenesená",J185,0)</f>
        <v>0</v>
      </c>
      <c r="BI185" s="163">
        <f>IF(N185="nulová",J185,0)</f>
        <v>0</v>
      </c>
      <c r="BJ185" s="17" t="s">
        <v>84</v>
      </c>
      <c r="BK185" s="163">
        <f>ROUND(I185*H185,2)</f>
        <v>0</v>
      </c>
      <c r="BL185" s="17" t="s">
        <v>147</v>
      </c>
      <c r="BM185" s="162" t="s">
        <v>265</v>
      </c>
    </row>
    <row r="186" spans="1:65" s="2" customFormat="1" ht="24.15" customHeight="1">
      <c r="A186" s="32"/>
      <c r="B186" s="149"/>
      <c r="C186" s="150" t="s">
        <v>266</v>
      </c>
      <c r="D186" s="150" t="s">
        <v>143</v>
      </c>
      <c r="E186" s="151" t="s">
        <v>267</v>
      </c>
      <c r="F186" s="152" t="s">
        <v>268</v>
      </c>
      <c r="G186" s="153" t="s">
        <v>260</v>
      </c>
      <c r="H186" s="154">
        <v>28.812</v>
      </c>
      <c r="I186" s="155"/>
      <c r="J186" s="156">
        <f>ROUND(I186*H186,2)</f>
        <v>0</v>
      </c>
      <c r="K186" s="157"/>
      <c r="L186" s="33"/>
      <c r="M186" s="158" t="s">
        <v>1</v>
      </c>
      <c r="N186" s="159" t="s">
        <v>41</v>
      </c>
      <c r="O186" s="58"/>
      <c r="P186" s="160">
        <f>O186*H186</f>
        <v>0</v>
      </c>
      <c r="Q186" s="160">
        <v>0</v>
      </c>
      <c r="R186" s="160">
        <f>Q186*H186</f>
        <v>0</v>
      </c>
      <c r="S186" s="160">
        <v>0</v>
      </c>
      <c r="T186" s="161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2" t="s">
        <v>147</v>
      </c>
      <c r="AT186" s="162" t="s">
        <v>143</v>
      </c>
      <c r="AU186" s="162" t="s">
        <v>86</v>
      </c>
      <c r="AY186" s="17" t="s">
        <v>140</v>
      </c>
      <c r="BE186" s="163">
        <f>IF(N186="základní",J186,0)</f>
        <v>0</v>
      </c>
      <c r="BF186" s="163">
        <f>IF(N186="snížená",J186,0)</f>
        <v>0</v>
      </c>
      <c r="BG186" s="163">
        <f>IF(N186="zákl. přenesená",J186,0)</f>
        <v>0</v>
      </c>
      <c r="BH186" s="163">
        <f>IF(N186="sníž. přenesená",J186,0)</f>
        <v>0</v>
      </c>
      <c r="BI186" s="163">
        <f>IF(N186="nulová",J186,0)</f>
        <v>0</v>
      </c>
      <c r="BJ186" s="17" t="s">
        <v>84</v>
      </c>
      <c r="BK186" s="163">
        <f>ROUND(I186*H186,2)</f>
        <v>0</v>
      </c>
      <c r="BL186" s="17" t="s">
        <v>147</v>
      </c>
      <c r="BM186" s="162" t="s">
        <v>269</v>
      </c>
    </row>
    <row r="187" spans="2:51" s="13" customFormat="1" ht="10.2">
      <c r="B187" s="164"/>
      <c r="D187" s="165" t="s">
        <v>156</v>
      </c>
      <c r="F187" s="167" t="s">
        <v>270</v>
      </c>
      <c r="H187" s="168">
        <v>28.812</v>
      </c>
      <c r="I187" s="169"/>
      <c r="L187" s="164"/>
      <c r="M187" s="170"/>
      <c r="N187" s="171"/>
      <c r="O187" s="171"/>
      <c r="P187" s="171"/>
      <c r="Q187" s="171"/>
      <c r="R187" s="171"/>
      <c r="S187" s="171"/>
      <c r="T187" s="172"/>
      <c r="AT187" s="166" t="s">
        <v>156</v>
      </c>
      <c r="AU187" s="166" t="s">
        <v>86</v>
      </c>
      <c r="AV187" s="13" t="s">
        <v>86</v>
      </c>
      <c r="AW187" s="13" t="s">
        <v>3</v>
      </c>
      <c r="AX187" s="13" t="s">
        <v>84</v>
      </c>
      <c r="AY187" s="166" t="s">
        <v>140</v>
      </c>
    </row>
    <row r="188" spans="1:65" s="2" customFormat="1" ht="33" customHeight="1">
      <c r="A188" s="32"/>
      <c r="B188" s="149"/>
      <c r="C188" s="150" t="s">
        <v>271</v>
      </c>
      <c r="D188" s="150" t="s">
        <v>143</v>
      </c>
      <c r="E188" s="151" t="s">
        <v>272</v>
      </c>
      <c r="F188" s="152" t="s">
        <v>273</v>
      </c>
      <c r="G188" s="153" t="s">
        <v>260</v>
      </c>
      <c r="H188" s="154">
        <v>2.058</v>
      </c>
      <c r="I188" s="155"/>
      <c r="J188" s="156">
        <f>ROUND(I188*H188,2)</f>
        <v>0</v>
      </c>
      <c r="K188" s="157"/>
      <c r="L188" s="33"/>
      <c r="M188" s="158" t="s">
        <v>1</v>
      </c>
      <c r="N188" s="159" t="s">
        <v>41</v>
      </c>
      <c r="O188" s="58"/>
      <c r="P188" s="160">
        <f>O188*H188</f>
        <v>0</v>
      </c>
      <c r="Q188" s="160">
        <v>0</v>
      </c>
      <c r="R188" s="160">
        <f>Q188*H188</f>
        <v>0</v>
      </c>
      <c r="S188" s="160">
        <v>0</v>
      </c>
      <c r="T188" s="161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2" t="s">
        <v>147</v>
      </c>
      <c r="AT188" s="162" t="s">
        <v>143</v>
      </c>
      <c r="AU188" s="162" t="s">
        <v>86</v>
      </c>
      <c r="AY188" s="17" t="s">
        <v>140</v>
      </c>
      <c r="BE188" s="163">
        <f>IF(N188="základní",J188,0)</f>
        <v>0</v>
      </c>
      <c r="BF188" s="163">
        <f>IF(N188="snížená",J188,0)</f>
        <v>0</v>
      </c>
      <c r="BG188" s="163">
        <f>IF(N188="zákl. přenesená",J188,0)</f>
        <v>0</v>
      </c>
      <c r="BH188" s="163">
        <f>IF(N188="sníž. přenesená",J188,0)</f>
        <v>0</v>
      </c>
      <c r="BI188" s="163">
        <f>IF(N188="nulová",J188,0)</f>
        <v>0</v>
      </c>
      <c r="BJ188" s="17" t="s">
        <v>84</v>
      </c>
      <c r="BK188" s="163">
        <f>ROUND(I188*H188,2)</f>
        <v>0</v>
      </c>
      <c r="BL188" s="17" t="s">
        <v>147</v>
      </c>
      <c r="BM188" s="162" t="s">
        <v>274</v>
      </c>
    </row>
    <row r="189" spans="2:63" s="12" customFormat="1" ht="22.8" customHeight="1">
      <c r="B189" s="136"/>
      <c r="D189" s="137" t="s">
        <v>75</v>
      </c>
      <c r="E189" s="147" t="s">
        <v>275</v>
      </c>
      <c r="F189" s="147" t="s">
        <v>276</v>
      </c>
      <c r="I189" s="139"/>
      <c r="J189" s="148">
        <f>BK189</f>
        <v>0</v>
      </c>
      <c r="L189" s="136"/>
      <c r="M189" s="141"/>
      <c r="N189" s="142"/>
      <c r="O189" s="142"/>
      <c r="P189" s="143">
        <f>P190</f>
        <v>0</v>
      </c>
      <c r="Q189" s="142"/>
      <c r="R189" s="143">
        <f>R190</f>
        <v>0</v>
      </c>
      <c r="S189" s="142"/>
      <c r="T189" s="144">
        <f>T190</f>
        <v>0</v>
      </c>
      <c r="AR189" s="137" t="s">
        <v>84</v>
      </c>
      <c r="AT189" s="145" t="s">
        <v>75</v>
      </c>
      <c r="AU189" s="145" t="s">
        <v>84</v>
      </c>
      <c r="AY189" s="137" t="s">
        <v>140</v>
      </c>
      <c r="BK189" s="146">
        <f>BK190</f>
        <v>0</v>
      </c>
    </row>
    <row r="190" spans="1:65" s="2" customFormat="1" ht="24.15" customHeight="1">
      <c r="A190" s="32"/>
      <c r="B190" s="149"/>
      <c r="C190" s="150" t="s">
        <v>277</v>
      </c>
      <c r="D190" s="150" t="s">
        <v>143</v>
      </c>
      <c r="E190" s="151" t="s">
        <v>278</v>
      </c>
      <c r="F190" s="152" t="s">
        <v>279</v>
      </c>
      <c r="G190" s="153" t="s">
        <v>260</v>
      </c>
      <c r="H190" s="154">
        <v>2.137</v>
      </c>
      <c r="I190" s="155"/>
      <c r="J190" s="156">
        <f>ROUND(I190*H190,2)</f>
        <v>0</v>
      </c>
      <c r="K190" s="157"/>
      <c r="L190" s="33"/>
      <c r="M190" s="158" t="s">
        <v>1</v>
      </c>
      <c r="N190" s="159" t="s">
        <v>41</v>
      </c>
      <c r="O190" s="58"/>
      <c r="P190" s="160">
        <f>O190*H190</f>
        <v>0</v>
      </c>
      <c r="Q190" s="160">
        <v>0</v>
      </c>
      <c r="R190" s="160">
        <f>Q190*H190</f>
        <v>0</v>
      </c>
      <c r="S190" s="160">
        <v>0</v>
      </c>
      <c r="T190" s="161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2" t="s">
        <v>147</v>
      </c>
      <c r="AT190" s="162" t="s">
        <v>143</v>
      </c>
      <c r="AU190" s="162" t="s">
        <v>86</v>
      </c>
      <c r="AY190" s="17" t="s">
        <v>140</v>
      </c>
      <c r="BE190" s="163">
        <f>IF(N190="základní",J190,0)</f>
        <v>0</v>
      </c>
      <c r="BF190" s="163">
        <f>IF(N190="snížená",J190,0)</f>
        <v>0</v>
      </c>
      <c r="BG190" s="163">
        <f>IF(N190="zákl. přenesená",J190,0)</f>
        <v>0</v>
      </c>
      <c r="BH190" s="163">
        <f>IF(N190="sníž. přenesená",J190,0)</f>
        <v>0</v>
      </c>
      <c r="BI190" s="163">
        <f>IF(N190="nulová",J190,0)</f>
        <v>0</v>
      </c>
      <c r="BJ190" s="17" t="s">
        <v>84</v>
      </c>
      <c r="BK190" s="163">
        <f>ROUND(I190*H190,2)</f>
        <v>0</v>
      </c>
      <c r="BL190" s="17" t="s">
        <v>147</v>
      </c>
      <c r="BM190" s="162" t="s">
        <v>280</v>
      </c>
    </row>
    <row r="191" spans="2:63" s="12" customFormat="1" ht="25.95" customHeight="1">
      <c r="B191" s="136"/>
      <c r="D191" s="137" t="s">
        <v>75</v>
      </c>
      <c r="E191" s="138" t="s">
        <v>281</v>
      </c>
      <c r="F191" s="138" t="s">
        <v>282</v>
      </c>
      <c r="I191" s="139"/>
      <c r="J191" s="140">
        <f>BK191</f>
        <v>0</v>
      </c>
      <c r="L191" s="136"/>
      <c r="M191" s="141"/>
      <c r="N191" s="142"/>
      <c r="O191" s="142"/>
      <c r="P191" s="143">
        <f>P192+P195+P202+P209+P231+P244+P250</f>
        <v>0</v>
      </c>
      <c r="Q191" s="142"/>
      <c r="R191" s="143">
        <f>R192+R195+R202+R209+R231+R244+R250</f>
        <v>0.52831376</v>
      </c>
      <c r="S191" s="142"/>
      <c r="T191" s="144">
        <f>T192+T195+T202+T209+T231+T244+T250</f>
        <v>0.05887025</v>
      </c>
      <c r="AR191" s="137" t="s">
        <v>86</v>
      </c>
      <c r="AT191" s="145" t="s">
        <v>75</v>
      </c>
      <c r="AU191" s="145" t="s">
        <v>76</v>
      </c>
      <c r="AY191" s="137" t="s">
        <v>140</v>
      </c>
      <c r="BK191" s="146">
        <f>BK192+BK195+BK202+BK209+BK231+BK244+BK250</f>
        <v>0</v>
      </c>
    </row>
    <row r="192" spans="2:63" s="12" customFormat="1" ht="22.8" customHeight="1">
      <c r="B192" s="136"/>
      <c r="D192" s="137" t="s">
        <v>75</v>
      </c>
      <c r="E192" s="147" t="s">
        <v>283</v>
      </c>
      <c r="F192" s="147" t="s">
        <v>284</v>
      </c>
      <c r="I192" s="139"/>
      <c r="J192" s="148">
        <f>BK192</f>
        <v>0</v>
      </c>
      <c r="L192" s="136"/>
      <c r="M192" s="141"/>
      <c r="N192" s="142"/>
      <c r="O192" s="142"/>
      <c r="P192" s="143">
        <f>SUM(P193:P194)</f>
        <v>0</v>
      </c>
      <c r="Q192" s="142"/>
      <c r="R192" s="143">
        <f>SUM(R193:R194)</f>
        <v>0.0017</v>
      </c>
      <c r="S192" s="142"/>
      <c r="T192" s="144">
        <f>SUM(T193:T194)</f>
        <v>0</v>
      </c>
      <c r="AR192" s="137" t="s">
        <v>86</v>
      </c>
      <c r="AT192" s="145" t="s">
        <v>75</v>
      </c>
      <c r="AU192" s="145" t="s">
        <v>84</v>
      </c>
      <c r="AY192" s="137" t="s">
        <v>140</v>
      </c>
      <c r="BK192" s="146">
        <f>SUM(BK193:BK194)</f>
        <v>0</v>
      </c>
    </row>
    <row r="193" spans="1:65" s="2" customFormat="1" ht="24.15" customHeight="1">
      <c r="A193" s="32"/>
      <c r="B193" s="149"/>
      <c r="C193" s="150" t="s">
        <v>285</v>
      </c>
      <c r="D193" s="150" t="s">
        <v>143</v>
      </c>
      <c r="E193" s="151" t="s">
        <v>286</v>
      </c>
      <c r="F193" s="152" t="s">
        <v>287</v>
      </c>
      <c r="G193" s="153" t="s">
        <v>288</v>
      </c>
      <c r="H193" s="154">
        <v>1</v>
      </c>
      <c r="I193" s="155"/>
      <c r="J193" s="156">
        <f>ROUND(I193*H193,2)</f>
        <v>0</v>
      </c>
      <c r="K193" s="157"/>
      <c r="L193" s="33"/>
      <c r="M193" s="158" t="s">
        <v>1</v>
      </c>
      <c r="N193" s="159" t="s">
        <v>41</v>
      </c>
      <c r="O193" s="58"/>
      <c r="P193" s="160">
        <f>O193*H193</f>
        <v>0</v>
      </c>
      <c r="Q193" s="160">
        <v>0.00085</v>
      </c>
      <c r="R193" s="160">
        <f>Q193*H193</f>
        <v>0.00085</v>
      </c>
      <c r="S193" s="160">
        <v>0</v>
      </c>
      <c r="T193" s="161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2" t="s">
        <v>220</v>
      </c>
      <c r="AT193" s="162" t="s">
        <v>143</v>
      </c>
      <c r="AU193" s="162" t="s">
        <v>86</v>
      </c>
      <c r="AY193" s="17" t="s">
        <v>140</v>
      </c>
      <c r="BE193" s="163">
        <f>IF(N193="základní",J193,0)</f>
        <v>0</v>
      </c>
      <c r="BF193" s="163">
        <f>IF(N193="snížená",J193,0)</f>
        <v>0</v>
      </c>
      <c r="BG193" s="163">
        <f>IF(N193="zákl. přenesená",J193,0)</f>
        <v>0</v>
      </c>
      <c r="BH193" s="163">
        <f>IF(N193="sníž. přenesená",J193,0)</f>
        <v>0</v>
      </c>
      <c r="BI193" s="163">
        <f>IF(N193="nulová",J193,0)</f>
        <v>0</v>
      </c>
      <c r="BJ193" s="17" t="s">
        <v>84</v>
      </c>
      <c r="BK193" s="163">
        <f>ROUND(I193*H193,2)</f>
        <v>0</v>
      </c>
      <c r="BL193" s="17" t="s">
        <v>220</v>
      </c>
      <c r="BM193" s="162" t="s">
        <v>289</v>
      </c>
    </row>
    <row r="194" spans="1:65" s="2" customFormat="1" ht="24.15" customHeight="1">
      <c r="A194" s="32"/>
      <c r="B194" s="149"/>
      <c r="C194" s="150" t="s">
        <v>290</v>
      </c>
      <c r="D194" s="150" t="s">
        <v>143</v>
      </c>
      <c r="E194" s="151" t="s">
        <v>291</v>
      </c>
      <c r="F194" s="152" t="s">
        <v>292</v>
      </c>
      <c r="G194" s="153" t="s">
        <v>288</v>
      </c>
      <c r="H194" s="154">
        <v>1</v>
      </c>
      <c r="I194" s="155"/>
      <c r="J194" s="156">
        <f>ROUND(I194*H194,2)</f>
        <v>0</v>
      </c>
      <c r="K194" s="157"/>
      <c r="L194" s="33"/>
      <c r="M194" s="158" t="s">
        <v>1</v>
      </c>
      <c r="N194" s="159" t="s">
        <v>41</v>
      </c>
      <c r="O194" s="58"/>
      <c r="P194" s="160">
        <f>O194*H194</f>
        <v>0</v>
      </c>
      <c r="Q194" s="160">
        <v>0.00085</v>
      </c>
      <c r="R194" s="160">
        <f>Q194*H194</f>
        <v>0.00085</v>
      </c>
      <c r="S194" s="160">
        <v>0</v>
      </c>
      <c r="T194" s="161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2" t="s">
        <v>220</v>
      </c>
      <c r="AT194" s="162" t="s">
        <v>143</v>
      </c>
      <c r="AU194" s="162" t="s">
        <v>86</v>
      </c>
      <c r="AY194" s="17" t="s">
        <v>140</v>
      </c>
      <c r="BE194" s="163">
        <f>IF(N194="základní",J194,0)</f>
        <v>0</v>
      </c>
      <c r="BF194" s="163">
        <f>IF(N194="snížená",J194,0)</f>
        <v>0</v>
      </c>
      <c r="BG194" s="163">
        <f>IF(N194="zákl. přenesená",J194,0)</f>
        <v>0</v>
      </c>
      <c r="BH194" s="163">
        <f>IF(N194="sníž. přenesená",J194,0)</f>
        <v>0</v>
      </c>
      <c r="BI194" s="163">
        <f>IF(N194="nulová",J194,0)</f>
        <v>0</v>
      </c>
      <c r="BJ194" s="17" t="s">
        <v>84</v>
      </c>
      <c r="BK194" s="163">
        <f>ROUND(I194*H194,2)</f>
        <v>0</v>
      </c>
      <c r="BL194" s="17" t="s">
        <v>220</v>
      </c>
      <c r="BM194" s="162" t="s">
        <v>293</v>
      </c>
    </row>
    <row r="195" spans="2:63" s="12" customFormat="1" ht="22.8" customHeight="1">
      <c r="B195" s="136"/>
      <c r="D195" s="137" t="s">
        <v>75</v>
      </c>
      <c r="E195" s="147" t="s">
        <v>294</v>
      </c>
      <c r="F195" s="147" t="s">
        <v>295</v>
      </c>
      <c r="I195" s="139"/>
      <c r="J195" s="148">
        <f>BK195</f>
        <v>0</v>
      </c>
      <c r="L195" s="136"/>
      <c r="M195" s="141"/>
      <c r="N195" s="142"/>
      <c r="O195" s="142"/>
      <c r="P195" s="143">
        <f>SUM(P196:P201)</f>
        <v>0</v>
      </c>
      <c r="Q195" s="142"/>
      <c r="R195" s="143">
        <f>SUM(R196:R201)</f>
        <v>0.0552</v>
      </c>
      <c r="S195" s="142"/>
      <c r="T195" s="144">
        <f>SUM(T196:T201)</f>
        <v>0</v>
      </c>
      <c r="AR195" s="137" t="s">
        <v>86</v>
      </c>
      <c r="AT195" s="145" t="s">
        <v>75</v>
      </c>
      <c r="AU195" s="145" t="s">
        <v>84</v>
      </c>
      <c r="AY195" s="137" t="s">
        <v>140</v>
      </c>
      <c r="BK195" s="146">
        <f>SUM(BK196:BK201)</f>
        <v>0</v>
      </c>
    </row>
    <row r="196" spans="1:65" s="2" customFormat="1" ht="24.15" customHeight="1">
      <c r="A196" s="32"/>
      <c r="B196" s="149"/>
      <c r="C196" s="150" t="s">
        <v>296</v>
      </c>
      <c r="D196" s="150" t="s">
        <v>143</v>
      </c>
      <c r="E196" s="151" t="s">
        <v>297</v>
      </c>
      <c r="F196" s="152" t="s">
        <v>298</v>
      </c>
      <c r="G196" s="153" t="s">
        <v>146</v>
      </c>
      <c r="H196" s="154">
        <v>3</v>
      </c>
      <c r="I196" s="155"/>
      <c r="J196" s="156">
        <f aca="true" t="shared" si="0" ref="J196:J201">ROUND(I196*H196,2)</f>
        <v>0</v>
      </c>
      <c r="K196" s="157"/>
      <c r="L196" s="33"/>
      <c r="M196" s="158" t="s">
        <v>1</v>
      </c>
      <c r="N196" s="159" t="s">
        <v>41</v>
      </c>
      <c r="O196" s="58"/>
      <c r="P196" s="160">
        <f aca="true" t="shared" si="1" ref="P196:P201">O196*H196</f>
        <v>0</v>
      </c>
      <c r="Q196" s="160">
        <v>0</v>
      </c>
      <c r="R196" s="160">
        <f aca="true" t="shared" si="2" ref="R196:R201">Q196*H196</f>
        <v>0</v>
      </c>
      <c r="S196" s="160">
        <v>0</v>
      </c>
      <c r="T196" s="161">
        <f aca="true" t="shared" si="3" ref="T196:T201"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2" t="s">
        <v>220</v>
      </c>
      <c r="AT196" s="162" t="s">
        <v>143</v>
      </c>
      <c r="AU196" s="162" t="s">
        <v>86</v>
      </c>
      <c r="AY196" s="17" t="s">
        <v>140</v>
      </c>
      <c r="BE196" s="163">
        <f aca="true" t="shared" si="4" ref="BE196:BE201">IF(N196="základní",J196,0)</f>
        <v>0</v>
      </c>
      <c r="BF196" s="163">
        <f aca="true" t="shared" si="5" ref="BF196:BF201">IF(N196="snížená",J196,0)</f>
        <v>0</v>
      </c>
      <c r="BG196" s="163">
        <f aca="true" t="shared" si="6" ref="BG196:BG201">IF(N196="zákl. přenesená",J196,0)</f>
        <v>0</v>
      </c>
      <c r="BH196" s="163">
        <f aca="true" t="shared" si="7" ref="BH196:BH201">IF(N196="sníž. přenesená",J196,0)</f>
        <v>0</v>
      </c>
      <c r="BI196" s="163">
        <f aca="true" t="shared" si="8" ref="BI196:BI201">IF(N196="nulová",J196,0)</f>
        <v>0</v>
      </c>
      <c r="BJ196" s="17" t="s">
        <v>84</v>
      </c>
      <c r="BK196" s="163">
        <f aca="true" t="shared" si="9" ref="BK196:BK201">ROUND(I196*H196,2)</f>
        <v>0</v>
      </c>
      <c r="BL196" s="17" t="s">
        <v>220</v>
      </c>
      <c r="BM196" s="162" t="s">
        <v>299</v>
      </c>
    </row>
    <row r="197" spans="1:65" s="2" customFormat="1" ht="24.15" customHeight="1">
      <c r="A197" s="32"/>
      <c r="B197" s="149"/>
      <c r="C197" s="150" t="s">
        <v>300</v>
      </c>
      <c r="D197" s="150" t="s">
        <v>143</v>
      </c>
      <c r="E197" s="151" t="s">
        <v>301</v>
      </c>
      <c r="F197" s="152" t="s">
        <v>302</v>
      </c>
      <c r="G197" s="153" t="s">
        <v>146</v>
      </c>
      <c r="H197" s="154">
        <v>1</v>
      </c>
      <c r="I197" s="155"/>
      <c r="J197" s="156">
        <f t="shared" si="0"/>
        <v>0</v>
      </c>
      <c r="K197" s="157"/>
      <c r="L197" s="33"/>
      <c r="M197" s="158" t="s">
        <v>1</v>
      </c>
      <c r="N197" s="159" t="s">
        <v>41</v>
      </c>
      <c r="O197" s="58"/>
      <c r="P197" s="160">
        <f t="shared" si="1"/>
        <v>0</v>
      </c>
      <c r="Q197" s="160">
        <v>0</v>
      </c>
      <c r="R197" s="160">
        <f t="shared" si="2"/>
        <v>0</v>
      </c>
      <c r="S197" s="160">
        <v>0</v>
      </c>
      <c r="T197" s="161">
        <f t="shared" si="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2" t="s">
        <v>220</v>
      </c>
      <c r="AT197" s="162" t="s">
        <v>143</v>
      </c>
      <c r="AU197" s="162" t="s">
        <v>86</v>
      </c>
      <c r="AY197" s="17" t="s">
        <v>140</v>
      </c>
      <c r="BE197" s="163">
        <f t="shared" si="4"/>
        <v>0</v>
      </c>
      <c r="BF197" s="163">
        <f t="shared" si="5"/>
        <v>0</v>
      </c>
      <c r="BG197" s="163">
        <f t="shared" si="6"/>
        <v>0</v>
      </c>
      <c r="BH197" s="163">
        <f t="shared" si="7"/>
        <v>0</v>
      </c>
      <c r="BI197" s="163">
        <f t="shared" si="8"/>
        <v>0</v>
      </c>
      <c r="BJ197" s="17" t="s">
        <v>84</v>
      </c>
      <c r="BK197" s="163">
        <f t="shared" si="9"/>
        <v>0</v>
      </c>
      <c r="BL197" s="17" t="s">
        <v>220</v>
      </c>
      <c r="BM197" s="162" t="s">
        <v>303</v>
      </c>
    </row>
    <row r="198" spans="1:65" s="2" customFormat="1" ht="16.5" customHeight="1">
      <c r="A198" s="32"/>
      <c r="B198" s="149"/>
      <c r="C198" s="181" t="s">
        <v>304</v>
      </c>
      <c r="D198" s="181" t="s">
        <v>204</v>
      </c>
      <c r="E198" s="182" t="s">
        <v>305</v>
      </c>
      <c r="F198" s="183" t="s">
        <v>306</v>
      </c>
      <c r="G198" s="184" t="s">
        <v>146</v>
      </c>
      <c r="H198" s="185">
        <v>1</v>
      </c>
      <c r="I198" s="186"/>
      <c r="J198" s="187">
        <f t="shared" si="0"/>
        <v>0</v>
      </c>
      <c r="K198" s="188"/>
      <c r="L198" s="189"/>
      <c r="M198" s="190" t="s">
        <v>1</v>
      </c>
      <c r="N198" s="191" t="s">
        <v>41</v>
      </c>
      <c r="O198" s="58"/>
      <c r="P198" s="160">
        <f t="shared" si="1"/>
        <v>0</v>
      </c>
      <c r="Q198" s="160">
        <v>0.0138</v>
      </c>
      <c r="R198" s="160">
        <f t="shared" si="2"/>
        <v>0.0138</v>
      </c>
      <c r="S198" s="160">
        <v>0</v>
      </c>
      <c r="T198" s="161">
        <f t="shared" si="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2" t="s">
        <v>300</v>
      </c>
      <c r="AT198" s="162" t="s">
        <v>204</v>
      </c>
      <c r="AU198" s="162" t="s">
        <v>86</v>
      </c>
      <c r="AY198" s="17" t="s">
        <v>140</v>
      </c>
      <c r="BE198" s="163">
        <f t="shared" si="4"/>
        <v>0</v>
      </c>
      <c r="BF198" s="163">
        <f t="shared" si="5"/>
        <v>0</v>
      </c>
      <c r="BG198" s="163">
        <f t="shared" si="6"/>
        <v>0</v>
      </c>
      <c r="BH198" s="163">
        <f t="shared" si="7"/>
        <v>0</v>
      </c>
      <c r="BI198" s="163">
        <f t="shared" si="8"/>
        <v>0</v>
      </c>
      <c r="BJ198" s="17" t="s">
        <v>84</v>
      </c>
      <c r="BK198" s="163">
        <f t="shared" si="9"/>
        <v>0</v>
      </c>
      <c r="BL198" s="17" t="s">
        <v>220</v>
      </c>
      <c r="BM198" s="162" t="s">
        <v>307</v>
      </c>
    </row>
    <row r="199" spans="1:65" s="2" customFormat="1" ht="16.5" customHeight="1">
      <c r="A199" s="32"/>
      <c r="B199" s="149"/>
      <c r="C199" s="181" t="s">
        <v>308</v>
      </c>
      <c r="D199" s="181" t="s">
        <v>204</v>
      </c>
      <c r="E199" s="182" t="s">
        <v>309</v>
      </c>
      <c r="F199" s="183" t="s">
        <v>310</v>
      </c>
      <c r="G199" s="184" t="s">
        <v>146</v>
      </c>
      <c r="H199" s="185">
        <v>2</v>
      </c>
      <c r="I199" s="186"/>
      <c r="J199" s="187">
        <f t="shared" si="0"/>
        <v>0</v>
      </c>
      <c r="K199" s="188"/>
      <c r="L199" s="189"/>
      <c r="M199" s="190" t="s">
        <v>1</v>
      </c>
      <c r="N199" s="191" t="s">
        <v>41</v>
      </c>
      <c r="O199" s="58"/>
      <c r="P199" s="160">
        <f t="shared" si="1"/>
        <v>0</v>
      </c>
      <c r="Q199" s="160">
        <v>0.0138</v>
      </c>
      <c r="R199" s="160">
        <f t="shared" si="2"/>
        <v>0.0276</v>
      </c>
      <c r="S199" s="160">
        <v>0</v>
      </c>
      <c r="T199" s="161">
        <f t="shared" si="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2" t="s">
        <v>300</v>
      </c>
      <c r="AT199" s="162" t="s">
        <v>204</v>
      </c>
      <c r="AU199" s="162" t="s">
        <v>86</v>
      </c>
      <c r="AY199" s="17" t="s">
        <v>140</v>
      </c>
      <c r="BE199" s="163">
        <f t="shared" si="4"/>
        <v>0</v>
      </c>
      <c r="BF199" s="163">
        <f t="shared" si="5"/>
        <v>0</v>
      </c>
      <c r="BG199" s="163">
        <f t="shared" si="6"/>
        <v>0</v>
      </c>
      <c r="BH199" s="163">
        <f t="shared" si="7"/>
        <v>0</v>
      </c>
      <c r="BI199" s="163">
        <f t="shared" si="8"/>
        <v>0</v>
      </c>
      <c r="BJ199" s="17" t="s">
        <v>84</v>
      </c>
      <c r="BK199" s="163">
        <f t="shared" si="9"/>
        <v>0</v>
      </c>
      <c r="BL199" s="17" t="s">
        <v>220</v>
      </c>
      <c r="BM199" s="162" t="s">
        <v>311</v>
      </c>
    </row>
    <row r="200" spans="1:65" s="2" customFormat="1" ht="24.15" customHeight="1">
      <c r="A200" s="32"/>
      <c r="B200" s="149"/>
      <c r="C200" s="181" t="s">
        <v>312</v>
      </c>
      <c r="D200" s="181" t="s">
        <v>204</v>
      </c>
      <c r="E200" s="182" t="s">
        <v>313</v>
      </c>
      <c r="F200" s="183" t="s">
        <v>314</v>
      </c>
      <c r="G200" s="184" t="s">
        <v>146</v>
      </c>
      <c r="H200" s="185">
        <v>1</v>
      </c>
      <c r="I200" s="186"/>
      <c r="J200" s="187">
        <f t="shared" si="0"/>
        <v>0</v>
      </c>
      <c r="K200" s="188"/>
      <c r="L200" s="189"/>
      <c r="M200" s="190" t="s">
        <v>1</v>
      </c>
      <c r="N200" s="191" t="s">
        <v>41</v>
      </c>
      <c r="O200" s="58"/>
      <c r="P200" s="160">
        <f t="shared" si="1"/>
        <v>0</v>
      </c>
      <c r="Q200" s="160">
        <v>0.0138</v>
      </c>
      <c r="R200" s="160">
        <f t="shared" si="2"/>
        <v>0.0138</v>
      </c>
      <c r="S200" s="160">
        <v>0</v>
      </c>
      <c r="T200" s="161">
        <f t="shared" si="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2" t="s">
        <v>300</v>
      </c>
      <c r="AT200" s="162" t="s">
        <v>204</v>
      </c>
      <c r="AU200" s="162" t="s">
        <v>86</v>
      </c>
      <c r="AY200" s="17" t="s">
        <v>140</v>
      </c>
      <c r="BE200" s="163">
        <f t="shared" si="4"/>
        <v>0</v>
      </c>
      <c r="BF200" s="163">
        <f t="shared" si="5"/>
        <v>0</v>
      </c>
      <c r="BG200" s="163">
        <f t="shared" si="6"/>
        <v>0</v>
      </c>
      <c r="BH200" s="163">
        <f t="shared" si="7"/>
        <v>0</v>
      </c>
      <c r="BI200" s="163">
        <f t="shared" si="8"/>
        <v>0</v>
      </c>
      <c r="BJ200" s="17" t="s">
        <v>84</v>
      </c>
      <c r="BK200" s="163">
        <f t="shared" si="9"/>
        <v>0</v>
      </c>
      <c r="BL200" s="17" t="s">
        <v>220</v>
      </c>
      <c r="BM200" s="162" t="s">
        <v>315</v>
      </c>
    </row>
    <row r="201" spans="1:65" s="2" customFormat="1" ht="24.15" customHeight="1">
      <c r="A201" s="32"/>
      <c r="B201" s="149"/>
      <c r="C201" s="150" t="s">
        <v>316</v>
      </c>
      <c r="D201" s="150" t="s">
        <v>143</v>
      </c>
      <c r="E201" s="151" t="s">
        <v>317</v>
      </c>
      <c r="F201" s="152" t="s">
        <v>318</v>
      </c>
      <c r="G201" s="153" t="s">
        <v>260</v>
      </c>
      <c r="H201" s="154">
        <v>0.055</v>
      </c>
      <c r="I201" s="155"/>
      <c r="J201" s="156">
        <f t="shared" si="0"/>
        <v>0</v>
      </c>
      <c r="K201" s="157"/>
      <c r="L201" s="33"/>
      <c r="M201" s="158" t="s">
        <v>1</v>
      </c>
      <c r="N201" s="159" t="s">
        <v>41</v>
      </c>
      <c r="O201" s="58"/>
      <c r="P201" s="160">
        <f t="shared" si="1"/>
        <v>0</v>
      </c>
      <c r="Q201" s="160">
        <v>0</v>
      </c>
      <c r="R201" s="160">
        <f t="shared" si="2"/>
        <v>0</v>
      </c>
      <c r="S201" s="160">
        <v>0</v>
      </c>
      <c r="T201" s="161">
        <f t="shared" si="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2" t="s">
        <v>220</v>
      </c>
      <c r="AT201" s="162" t="s">
        <v>143</v>
      </c>
      <c r="AU201" s="162" t="s">
        <v>86</v>
      </c>
      <c r="AY201" s="17" t="s">
        <v>140</v>
      </c>
      <c r="BE201" s="163">
        <f t="shared" si="4"/>
        <v>0</v>
      </c>
      <c r="BF201" s="163">
        <f t="shared" si="5"/>
        <v>0</v>
      </c>
      <c r="BG201" s="163">
        <f t="shared" si="6"/>
        <v>0</v>
      </c>
      <c r="BH201" s="163">
        <f t="shared" si="7"/>
        <v>0</v>
      </c>
      <c r="BI201" s="163">
        <f t="shared" si="8"/>
        <v>0</v>
      </c>
      <c r="BJ201" s="17" t="s">
        <v>84</v>
      </c>
      <c r="BK201" s="163">
        <f t="shared" si="9"/>
        <v>0</v>
      </c>
      <c r="BL201" s="17" t="s">
        <v>220</v>
      </c>
      <c r="BM201" s="162" t="s">
        <v>319</v>
      </c>
    </row>
    <row r="202" spans="2:63" s="12" customFormat="1" ht="22.8" customHeight="1">
      <c r="B202" s="136"/>
      <c r="D202" s="137" t="s">
        <v>75</v>
      </c>
      <c r="E202" s="147" t="s">
        <v>320</v>
      </c>
      <c r="F202" s="147" t="s">
        <v>321</v>
      </c>
      <c r="I202" s="139"/>
      <c r="J202" s="148">
        <f>BK202</f>
        <v>0</v>
      </c>
      <c r="L202" s="136"/>
      <c r="M202" s="141"/>
      <c r="N202" s="142"/>
      <c r="O202" s="142"/>
      <c r="P202" s="143">
        <f>SUM(P203:P208)</f>
        <v>0</v>
      </c>
      <c r="Q202" s="142"/>
      <c r="R202" s="143">
        <f>SUM(R203:R208)</f>
        <v>0.080252</v>
      </c>
      <c r="S202" s="142"/>
      <c r="T202" s="144">
        <f>SUM(T203:T208)</f>
        <v>0</v>
      </c>
      <c r="AR202" s="137" t="s">
        <v>86</v>
      </c>
      <c r="AT202" s="145" t="s">
        <v>75</v>
      </c>
      <c r="AU202" s="145" t="s">
        <v>84</v>
      </c>
      <c r="AY202" s="137" t="s">
        <v>140</v>
      </c>
      <c r="BK202" s="146">
        <f>SUM(BK203:BK208)</f>
        <v>0</v>
      </c>
    </row>
    <row r="203" spans="1:65" s="2" customFormat="1" ht="16.5" customHeight="1">
      <c r="A203" s="32"/>
      <c r="B203" s="149"/>
      <c r="C203" s="150" t="s">
        <v>322</v>
      </c>
      <c r="D203" s="150" t="s">
        <v>143</v>
      </c>
      <c r="E203" s="151" t="s">
        <v>323</v>
      </c>
      <c r="F203" s="152" t="s">
        <v>324</v>
      </c>
      <c r="G203" s="153" t="s">
        <v>154</v>
      </c>
      <c r="H203" s="154">
        <v>2.8</v>
      </c>
      <c r="I203" s="155"/>
      <c r="J203" s="156">
        <f>ROUND(I203*H203,2)</f>
        <v>0</v>
      </c>
      <c r="K203" s="157"/>
      <c r="L203" s="33"/>
      <c r="M203" s="158" t="s">
        <v>1</v>
      </c>
      <c r="N203" s="159" t="s">
        <v>41</v>
      </c>
      <c r="O203" s="58"/>
      <c r="P203" s="160">
        <f>O203*H203</f>
        <v>0</v>
      </c>
      <c r="Q203" s="160">
        <v>9E-05</v>
      </c>
      <c r="R203" s="160">
        <f>Q203*H203</f>
        <v>0.000252</v>
      </c>
      <c r="S203" s="160">
        <v>0</v>
      </c>
      <c r="T203" s="161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2" t="s">
        <v>220</v>
      </c>
      <c r="AT203" s="162" t="s">
        <v>143</v>
      </c>
      <c r="AU203" s="162" t="s">
        <v>86</v>
      </c>
      <c r="AY203" s="17" t="s">
        <v>140</v>
      </c>
      <c r="BE203" s="163">
        <f>IF(N203="základní",J203,0)</f>
        <v>0</v>
      </c>
      <c r="BF203" s="163">
        <f>IF(N203="snížená",J203,0)</f>
        <v>0</v>
      </c>
      <c r="BG203" s="163">
        <f>IF(N203="zákl. přenesená",J203,0)</f>
        <v>0</v>
      </c>
      <c r="BH203" s="163">
        <f>IF(N203="sníž. přenesená",J203,0)</f>
        <v>0</v>
      </c>
      <c r="BI203" s="163">
        <f>IF(N203="nulová",J203,0)</f>
        <v>0</v>
      </c>
      <c r="BJ203" s="17" t="s">
        <v>84</v>
      </c>
      <c r="BK203" s="163">
        <f>ROUND(I203*H203,2)</f>
        <v>0</v>
      </c>
      <c r="BL203" s="17" t="s">
        <v>220</v>
      </c>
      <c r="BM203" s="162" t="s">
        <v>325</v>
      </c>
    </row>
    <row r="204" spans="2:51" s="13" customFormat="1" ht="10.2">
      <c r="B204" s="164"/>
      <c r="D204" s="165" t="s">
        <v>156</v>
      </c>
      <c r="E204" s="166" t="s">
        <v>1</v>
      </c>
      <c r="F204" s="167" t="s">
        <v>326</v>
      </c>
      <c r="H204" s="168">
        <v>1.2</v>
      </c>
      <c r="I204" s="169"/>
      <c r="L204" s="164"/>
      <c r="M204" s="170"/>
      <c r="N204" s="171"/>
      <c r="O204" s="171"/>
      <c r="P204" s="171"/>
      <c r="Q204" s="171"/>
      <c r="R204" s="171"/>
      <c r="S204" s="171"/>
      <c r="T204" s="172"/>
      <c r="AT204" s="166" t="s">
        <v>156</v>
      </c>
      <c r="AU204" s="166" t="s">
        <v>86</v>
      </c>
      <c r="AV204" s="13" t="s">
        <v>86</v>
      </c>
      <c r="AW204" s="13" t="s">
        <v>32</v>
      </c>
      <c r="AX204" s="13" t="s">
        <v>76</v>
      </c>
      <c r="AY204" s="166" t="s">
        <v>140</v>
      </c>
    </row>
    <row r="205" spans="2:51" s="13" customFormat="1" ht="10.2">
      <c r="B205" s="164"/>
      <c r="D205" s="165" t="s">
        <v>156</v>
      </c>
      <c r="E205" s="166" t="s">
        <v>1</v>
      </c>
      <c r="F205" s="167" t="s">
        <v>327</v>
      </c>
      <c r="H205" s="168">
        <v>1.6</v>
      </c>
      <c r="I205" s="169"/>
      <c r="L205" s="164"/>
      <c r="M205" s="170"/>
      <c r="N205" s="171"/>
      <c r="O205" s="171"/>
      <c r="P205" s="171"/>
      <c r="Q205" s="171"/>
      <c r="R205" s="171"/>
      <c r="S205" s="171"/>
      <c r="T205" s="172"/>
      <c r="AT205" s="166" t="s">
        <v>156</v>
      </c>
      <c r="AU205" s="166" t="s">
        <v>86</v>
      </c>
      <c r="AV205" s="13" t="s">
        <v>86</v>
      </c>
      <c r="AW205" s="13" t="s">
        <v>32</v>
      </c>
      <c r="AX205" s="13" t="s">
        <v>76</v>
      </c>
      <c r="AY205" s="166" t="s">
        <v>140</v>
      </c>
    </row>
    <row r="206" spans="2:51" s="14" customFormat="1" ht="10.2">
      <c r="B206" s="173"/>
      <c r="D206" s="165" t="s">
        <v>156</v>
      </c>
      <c r="E206" s="174" t="s">
        <v>1</v>
      </c>
      <c r="F206" s="175" t="s">
        <v>159</v>
      </c>
      <c r="H206" s="176">
        <v>2.8</v>
      </c>
      <c r="I206" s="177"/>
      <c r="L206" s="173"/>
      <c r="M206" s="178"/>
      <c r="N206" s="179"/>
      <c r="O206" s="179"/>
      <c r="P206" s="179"/>
      <c r="Q206" s="179"/>
      <c r="R206" s="179"/>
      <c r="S206" s="179"/>
      <c r="T206" s="180"/>
      <c r="AT206" s="174" t="s">
        <v>156</v>
      </c>
      <c r="AU206" s="174" t="s">
        <v>86</v>
      </c>
      <c r="AV206" s="14" t="s">
        <v>147</v>
      </c>
      <c r="AW206" s="14" t="s">
        <v>32</v>
      </c>
      <c r="AX206" s="14" t="s">
        <v>84</v>
      </c>
      <c r="AY206" s="174" t="s">
        <v>140</v>
      </c>
    </row>
    <row r="207" spans="1:65" s="2" customFormat="1" ht="24.15" customHeight="1">
      <c r="A207" s="32"/>
      <c r="B207" s="149"/>
      <c r="C207" s="181" t="s">
        <v>328</v>
      </c>
      <c r="D207" s="181" t="s">
        <v>204</v>
      </c>
      <c r="E207" s="182" t="s">
        <v>329</v>
      </c>
      <c r="F207" s="183" t="s">
        <v>330</v>
      </c>
      <c r="G207" s="184" t="s">
        <v>146</v>
      </c>
      <c r="H207" s="185">
        <v>2</v>
      </c>
      <c r="I207" s="186"/>
      <c r="J207" s="187">
        <f>ROUND(I207*H207,2)</f>
        <v>0</v>
      </c>
      <c r="K207" s="188"/>
      <c r="L207" s="189"/>
      <c r="M207" s="190" t="s">
        <v>1</v>
      </c>
      <c r="N207" s="191" t="s">
        <v>41</v>
      </c>
      <c r="O207" s="58"/>
      <c r="P207" s="160">
        <f>O207*H207</f>
        <v>0</v>
      </c>
      <c r="Q207" s="160">
        <v>0.04</v>
      </c>
      <c r="R207" s="160">
        <f>Q207*H207</f>
        <v>0.08</v>
      </c>
      <c r="S207" s="160">
        <v>0</v>
      </c>
      <c r="T207" s="161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2" t="s">
        <v>300</v>
      </c>
      <c r="AT207" s="162" t="s">
        <v>204</v>
      </c>
      <c r="AU207" s="162" t="s">
        <v>86</v>
      </c>
      <c r="AY207" s="17" t="s">
        <v>140</v>
      </c>
      <c r="BE207" s="163">
        <f>IF(N207="základní",J207,0)</f>
        <v>0</v>
      </c>
      <c r="BF207" s="163">
        <f>IF(N207="snížená",J207,0)</f>
        <v>0</v>
      </c>
      <c r="BG207" s="163">
        <f>IF(N207="zákl. přenesená",J207,0)</f>
        <v>0</v>
      </c>
      <c r="BH207" s="163">
        <f>IF(N207="sníž. přenesená",J207,0)</f>
        <v>0</v>
      </c>
      <c r="BI207" s="163">
        <f>IF(N207="nulová",J207,0)</f>
        <v>0</v>
      </c>
      <c r="BJ207" s="17" t="s">
        <v>84</v>
      </c>
      <c r="BK207" s="163">
        <f>ROUND(I207*H207,2)</f>
        <v>0</v>
      </c>
      <c r="BL207" s="17" t="s">
        <v>220</v>
      </c>
      <c r="BM207" s="162" t="s">
        <v>331</v>
      </c>
    </row>
    <row r="208" spans="1:65" s="2" customFormat="1" ht="24.15" customHeight="1">
      <c r="A208" s="32"/>
      <c r="B208" s="149"/>
      <c r="C208" s="150" t="s">
        <v>332</v>
      </c>
      <c r="D208" s="150" t="s">
        <v>143</v>
      </c>
      <c r="E208" s="151" t="s">
        <v>333</v>
      </c>
      <c r="F208" s="152" t="s">
        <v>334</v>
      </c>
      <c r="G208" s="153" t="s">
        <v>260</v>
      </c>
      <c r="H208" s="154">
        <v>0.08</v>
      </c>
      <c r="I208" s="155"/>
      <c r="J208" s="156">
        <f>ROUND(I208*H208,2)</f>
        <v>0</v>
      </c>
      <c r="K208" s="157"/>
      <c r="L208" s="33"/>
      <c r="M208" s="158" t="s">
        <v>1</v>
      </c>
      <c r="N208" s="159" t="s">
        <v>41</v>
      </c>
      <c r="O208" s="58"/>
      <c r="P208" s="160">
        <f>O208*H208</f>
        <v>0</v>
      </c>
      <c r="Q208" s="160">
        <v>0</v>
      </c>
      <c r="R208" s="160">
        <f>Q208*H208</f>
        <v>0</v>
      </c>
      <c r="S208" s="160">
        <v>0</v>
      </c>
      <c r="T208" s="161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2" t="s">
        <v>220</v>
      </c>
      <c r="AT208" s="162" t="s">
        <v>143</v>
      </c>
      <c r="AU208" s="162" t="s">
        <v>86</v>
      </c>
      <c r="AY208" s="17" t="s">
        <v>140</v>
      </c>
      <c r="BE208" s="163">
        <f>IF(N208="základní",J208,0)</f>
        <v>0</v>
      </c>
      <c r="BF208" s="163">
        <f>IF(N208="snížená",J208,0)</f>
        <v>0</v>
      </c>
      <c r="BG208" s="163">
        <f>IF(N208="zákl. přenesená",J208,0)</f>
        <v>0</v>
      </c>
      <c r="BH208" s="163">
        <f>IF(N208="sníž. přenesená",J208,0)</f>
        <v>0</v>
      </c>
      <c r="BI208" s="163">
        <f>IF(N208="nulová",J208,0)</f>
        <v>0</v>
      </c>
      <c r="BJ208" s="17" t="s">
        <v>84</v>
      </c>
      <c r="BK208" s="163">
        <f>ROUND(I208*H208,2)</f>
        <v>0</v>
      </c>
      <c r="BL208" s="17" t="s">
        <v>220</v>
      </c>
      <c r="BM208" s="162" t="s">
        <v>335</v>
      </c>
    </row>
    <row r="209" spans="2:63" s="12" customFormat="1" ht="22.8" customHeight="1">
      <c r="B209" s="136"/>
      <c r="D209" s="137" t="s">
        <v>75</v>
      </c>
      <c r="E209" s="147" t="s">
        <v>336</v>
      </c>
      <c r="F209" s="147" t="s">
        <v>337</v>
      </c>
      <c r="I209" s="139"/>
      <c r="J209" s="148">
        <f>BK209</f>
        <v>0</v>
      </c>
      <c r="L209" s="136"/>
      <c r="M209" s="141"/>
      <c r="N209" s="142"/>
      <c r="O209" s="142"/>
      <c r="P209" s="143">
        <f>SUM(P210:P230)</f>
        <v>0</v>
      </c>
      <c r="Q209" s="142"/>
      <c r="R209" s="143">
        <f>SUM(R210:R230)</f>
        <v>0.17072436</v>
      </c>
      <c r="S209" s="142"/>
      <c r="T209" s="144">
        <f>SUM(T210:T230)</f>
        <v>0.039099999999999996</v>
      </c>
      <c r="AR209" s="137" t="s">
        <v>86</v>
      </c>
      <c r="AT209" s="145" t="s">
        <v>75</v>
      </c>
      <c r="AU209" s="145" t="s">
        <v>84</v>
      </c>
      <c r="AY209" s="137" t="s">
        <v>140</v>
      </c>
      <c r="BK209" s="146">
        <f>SUM(BK210:BK230)</f>
        <v>0</v>
      </c>
    </row>
    <row r="210" spans="1:65" s="2" customFormat="1" ht="24.15" customHeight="1">
      <c r="A210" s="32"/>
      <c r="B210" s="149"/>
      <c r="C210" s="150" t="s">
        <v>338</v>
      </c>
      <c r="D210" s="150" t="s">
        <v>143</v>
      </c>
      <c r="E210" s="151" t="s">
        <v>339</v>
      </c>
      <c r="F210" s="152" t="s">
        <v>340</v>
      </c>
      <c r="G210" s="153" t="s">
        <v>154</v>
      </c>
      <c r="H210" s="154">
        <v>16.38</v>
      </c>
      <c r="I210" s="155"/>
      <c r="J210" s="156">
        <f>ROUND(I210*H210,2)</f>
        <v>0</v>
      </c>
      <c r="K210" s="157"/>
      <c r="L210" s="33"/>
      <c r="M210" s="158" t="s">
        <v>1</v>
      </c>
      <c r="N210" s="159" t="s">
        <v>41</v>
      </c>
      <c r="O210" s="58"/>
      <c r="P210" s="160">
        <f>O210*H210</f>
        <v>0</v>
      </c>
      <c r="Q210" s="160">
        <v>0</v>
      </c>
      <c r="R210" s="160">
        <f>Q210*H210</f>
        <v>0</v>
      </c>
      <c r="S210" s="160">
        <v>0</v>
      </c>
      <c r="T210" s="161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2" t="s">
        <v>220</v>
      </c>
      <c r="AT210" s="162" t="s">
        <v>143</v>
      </c>
      <c r="AU210" s="162" t="s">
        <v>86</v>
      </c>
      <c r="AY210" s="17" t="s">
        <v>140</v>
      </c>
      <c r="BE210" s="163">
        <f>IF(N210="základní",J210,0)</f>
        <v>0</v>
      </c>
      <c r="BF210" s="163">
        <f>IF(N210="snížená",J210,0)</f>
        <v>0</v>
      </c>
      <c r="BG210" s="163">
        <f>IF(N210="zákl. přenesená",J210,0)</f>
        <v>0</v>
      </c>
      <c r="BH210" s="163">
        <f>IF(N210="sníž. přenesená",J210,0)</f>
        <v>0</v>
      </c>
      <c r="BI210" s="163">
        <f>IF(N210="nulová",J210,0)</f>
        <v>0</v>
      </c>
      <c r="BJ210" s="17" t="s">
        <v>84</v>
      </c>
      <c r="BK210" s="163">
        <f>ROUND(I210*H210,2)</f>
        <v>0</v>
      </c>
      <c r="BL210" s="17" t="s">
        <v>220</v>
      </c>
      <c r="BM210" s="162" t="s">
        <v>341</v>
      </c>
    </row>
    <row r="211" spans="2:51" s="13" customFormat="1" ht="10.2">
      <c r="B211" s="164"/>
      <c r="D211" s="165" t="s">
        <v>156</v>
      </c>
      <c r="E211" s="166" t="s">
        <v>1</v>
      </c>
      <c r="F211" s="167" t="s">
        <v>342</v>
      </c>
      <c r="H211" s="168">
        <v>16.38</v>
      </c>
      <c r="I211" s="169"/>
      <c r="L211" s="164"/>
      <c r="M211" s="170"/>
      <c r="N211" s="171"/>
      <c r="O211" s="171"/>
      <c r="P211" s="171"/>
      <c r="Q211" s="171"/>
      <c r="R211" s="171"/>
      <c r="S211" s="171"/>
      <c r="T211" s="172"/>
      <c r="AT211" s="166" t="s">
        <v>156</v>
      </c>
      <c r="AU211" s="166" t="s">
        <v>86</v>
      </c>
      <c r="AV211" s="13" t="s">
        <v>86</v>
      </c>
      <c r="AW211" s="13" t="s">
        <v>32</v>
      </c>
      <c r="AX211" s="13" t="s">
        <v>84</v>
      </c>
      <c r="AY211" s="166" t="s">
        <v>140</v>
      </c>
    </row>
    <row r="212" spans="1:65" s="2" customFormat="1" ht="16.5" customHeight="1">
      <c r="A212" s="32"/>
      <c r="B212" s="149"/>
      <c r="C212" s="150" t="s">
        <v>343</v>
      </c>
      <c r="D212" s="150" t="s">
        <v>143</v>
      </c>
      <c r="E212" s="151" t="s">
        <v>344</v>
      </c>
      <c r="F212" s="152" t="s">
        <v>345</v>
      </c>
      <c r="G212" s="153" t="s">
        <v>154</v>
      </c>
      <c r="H212" s="154">
        <v>16.38</v>
      </c>
      <c r="I212" s="155"/>
      <c r="J212" s="156">
        <f>ROUND(I212*H212,2)</f>
        <v>0</v>
      </c>
      <c r="K212" s="157"/>
      <c r="L212" s="33"/>
      <c r="M212" s="158" t="s">
        <v>1</v>
      </c>
      <c r="N212" s="159" t="s">
        <v>41</v>
      </c>
      <c r="O212" s="58"/>
      <c r="P212" s="160">
        <f>O212*H212</f>
        <v>0</v>
      </c>
      <c r="Q212" s="160">
        <v>0</v>
      </c>
      <c r="R212" s="160">
        <f>Q212*H212</f>
        <v>0</v>
      </c>
      <c r="S212" s="160">
        <v>0</v>
      </c>
      <c r="T212" s="161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2" t="s">
        <v>220</v>
      </c>
      <c r="AT212" s="162" t="s">
        <v>143</v>
      </c>
      <c r="AU212" s="162" t="s">
        <v>86</v>
      </c>
      <c r="AY212" s="17" t="s">
        <v>140</v>
      </c>
      <c r="BE212" s="163">
        <f>IF(N212="základní",J212,0)</f>
        <v>0</v>
      </c>
      <c r="BF212" s="163">
        <f>IF(N212="snížená",J212,0)</f>
        <v>0</v>
      </c>
      <c r="BG212" s="163">
        <f>IF(N212="zákl. přenesená",J212,0)</f>
        <v>0</v>
      </c>
      <c r="BH212" s="163">
        <f>IF(N212="sníž. přenesená",J212,0)</f>
        <v>0</v>
      </c>
      <c r="BI212" s="163">
        <f>IF(N212="nulová",J212,0)</f>
        <v>0</v>
      </c>
      <c r="BJ212" s="17" t="s">
        <v>84</v>
      </c>
      <c r="BK212" s="163">
        <f>ROUND(I212*H212,2)</f>
        <v>0</v>
      </c>
      <c r="BL212" s="17" t="s">
        <v>220</v>
      </c>
      <c r="BM212" s="162" t="s">
        <v>346</v>
      </c>
    </row>
    <row r="213" spans="1:65" s="2" customFormat="1" ht="24.15" customHeight="1">
      <c r="A213" s="32"/>
      <c r="B213" s="149"/>
      <c r="C213" s="150" t="s">
        <v>347</v>
      </c>
      <c r="D213" s="150" t="s">
        <v>143</v>
      </c>
      <c r="E213" s="151" t="s">
        <v>348</v>
      </c>
      <c r="F213" s="152" t="s">
        <v>349</v>
      </c>
      <c r="G213" s="153" t="s">
        <v>154</v>
      </c>
      <c r="H213" s="154">
        <v>16.38</v>
      </c>
      <c r="I213" s="155"/>
      <c r="J213" s="156">
        <f>ROUND(I213*H213,2)</f>
        <v>0</v>
      </c>
      <c r="K213" s="157"/>
      <c r="L213" s="33"/>
      <c r="M213" s="158" t="s">
        <v>1</v>
      </c>
      <c r="N213" s="159" t="s">
        <v>41</v>
      </c>
      <c r="O213" s="58"/>
      <c r="P213" s="160">
        <f>O213*H213</f>
        <v>0</v>
      </c>
      <c r="Q213" s="160">
        <v>0.0002</v>
      </c>
      <c r="R213" s="160">
        <f>Q213*H213</f>
        <v>0.003276</v>
      </c>
      <c r="S213" s="160">
        <v>0</v>
      </c>
      <c r="T213" s="161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2" t="s">
        <v>220</v>
      </c>
      <c r="AT213" s="162" t="s">
        <v>143</v>
      </c>
      <c r="AU213" s="162" t="s">
        <v>86</v>
      </c>
      <c r="AY213" s="17" t="s">
        <v>140</v>
      </c>
      <c r="BE213" s="163">
        <f>IF(N213="základní",J213,0)</f>
        <v>0</v>
      </c>
      <c r="BF213" s="163">
        <f>IF(N213="snížená",J213,0)</f>
        <v>0</v>
      </c>
      <c r="BG213" s="163">
        <f>IF(N213="zákl. přenesená",J213,0)</f>
        <v>0</v>
      </c>
      <c r="BH213" s="163">
        <f>IF(N213="sníž. přenesená",J213,0)</f>
        <v>0</v>
      </c>
      <c r="BI213" s="163">
        <f>IF(N213="nulová",J213,0)</f>
        <v>0</v>
      </c>
      <c r="BJ213" s="17" t="s">
        <v>84</v>
      </c>
      <c r="BK213" s="163">
        <f>ROUND(I213*H213,2)</f>
        <v>0</v>
      </c>
      <c r="BL213" s="17" t="s">
        <v>220</v>
      </c>
      <c r="BM213" s="162" t="s">
        <v>350</v>
      </c>
    </row>
    <row r="214" spans="1:65" s="2" customFormat="1" ht="24.15" customHeight="1">
      <c r="A214" s="32"/>
      <c r="B214" s="149"/>
      <c r="C214" s="150" t="s">
        <v>351</v>
      </c>
      <c r="D214" s="150" t="s">
        <v>143</v>
      </c>
      <c r="E214" s="151" t="s">
        <v>352</v>
      </c>
      <c r="F214" s="152" t="s">
        <v>353</v>
      </c>
      <c r="G214" s="153" t="s">
        <v>154</v>
      </c>
      <c r="H214" s="154">
        <v>16.38</v>
      </c>
      <c r="I214" s="155"/>
      <c r="J214" s="156">
        <f>ROUND(I214*H214,2)</f>
        <v>0</v>
      </c>
      <c r="K214" s="157"/>
      <c r="L214" s="33"/>
      <c r="M214" s="158" t="s">
        <v>1</v>
      </c>
      <c r="N214" s="159" t="s">
        <v>41</v>
      </c>
      <c r="O214" s="58"/>
      <c r="P214" s="160">
        <f>O214*H214</f>
        <v>0</v>
      </c>
      <c r="Q214" s="160">
        <v>0.00758</v>
      </c>
      <c r="R214" s="160">
        <f>Q214*H214</f>
        <v>0.12416039999999999</v>
      </c>
      <c r="S214" s="160">
        <v>0</v>
      </c>
      <c r="T214" s="161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62" t="s">
        <v>220</v>
      </c>
      <c r="AT214" s="162" t="s">
        <v>143</v>
      </c>
      <c r="AU214" s="162" t="s">
        <v>86</v>
      </c>
      <c r="AY214" s="17" t="s">
        <v>140</v>
      </c>
      <c r="BE214" s="163">
        <f>IF(N214="základní",J214,0)</f>
        <v>0</v>
      </c>
      <c r="BF214" s="163">
        <f>IF(N214="snížená",J214,0)</f>
        <v>0</v>
      </c>
      <c r="BG214" s="163">
        <f>IF(N214="zákl. přenesená",J214,0)</f>
        <v>0</v>
      </c>
      <c r="BH214" s="163">
        <f>IF(N214="sníž. přenesená",J214,0)</f>
        <v>0</v>
      </c>
      <c r="BI214" s="163">
        <f>IF(N214="nulová",J214,0)</f>
        <v>0</v>
      </c>
      <c r="BJ214" s="17" t="s">
        <v>84</v>
      </c>
      <c r="BK214" s="163">
        <f>ROUND(I214*H214,2)</f>
        <v>0</v>
      </c>
      <c r="BL214" s="17" t="s">
        <v>220</v>
      </c>
      <c r="BM214" s="162" t="s">
        <v>354</v>
      </c>
    </row>
    <row r="215" spans="1:65" s="2" customFormat="1" ht="24.15" customHeight="1">
      <c r="A215" s="32"/>
      <c r="B215" s="149"/>
      <c r="C215" s="150" t="s">
        <v>355</v>
      </c>
      <c r="D215" s="150" t="s">
        <v>143</v>
      </c>
      <c r="E215" s="151" t="s">
        <v>356</v>
      </c>
      <c r="F215" s="152" t="s">
        <v>357</v>
      </c>
      <c r="G215" s="153" t="s">
        <v>154</v>
      </c>
      <c r="H215" s="154">
        <v>13.54</v>
      </c>
      <c r="I215" s="155"/>
      <c r="J215" s="156">
        <f>ROUND(I215*H215,2)</f>
        <v>0</v>
      </c>
      <c r="K215" s="157"/>
      <c r="L215" s="33"/>
      <c r="M215" s="158" t="s">
        <v>1</v>
      </c>
      <c r="N215" s="159" t="s">
        <v>41</v>
      </c>
      <c r="O215" s="58"/>
      <c r="P215" s="160">
        <f>O215*H215</f>
        <v>0</v>
      </c>
      <c r="Q215" s="160">
        <v>0</v>
      </c>
      <c r="R215" s="160">
        <f>Q215*H215</f>
        <v>0</v>
      </c>
      <c r="S215" s="160">
        <v>0.0025</v>
      </c>
      <c r="T215" s="161">
        <f>S215*H215</f>
        <v>0.03385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2" t="s">
        <v>220</v>
      </c>
      <c r="AT215" s="162" t="s">
        <v>143</v>
      </c>
      <c r="AU215" s="162" t="s">
        <v>86</v>
      </c>
      <c r="AY215" s="17" t="s">
        <v>140</v>
      </c>
      <c r="BE215" s="163">
        <f>IF(N215="základní",J215,0)</f>
        <v>0</v>
      </c>
      <c r="BF215" s="163">
        <f>IF(N215="snížená",J215,0)</f>
        <v>0</v>
      </c>
      <c r="BG215" s="163">
        <f>IF(N215="zákl. přenesená",J215,0)</f>
        <v>0</v>
      </c>
      <c r="BH215" s="163">
        <f>IF(N215="sníž. přenesená",J215,0)</f>
        <v>0</v>
      </c>
      <c r="BI215" s="163">
        <f>IF(N215="nulová",J215,0)</f>
        <v>0</v>
      </c>
      <c r="BJ215" s="17" t="s">
        <v>84</v>
      </c>
      <c r="BK215" s="163">
        <f>ROUND(I215*H215,2)</f>
        <v>0</v>
      </c>
      <c r="BL215" s="17" t="s">
        <v>220</v>
      </c>
      <c r="BM215" s="162" t="s">
        <v>358</v>
      </c>
    </row>
    <row r="216" spans="2:51" s="13" customFormat="1" ht="10.2">
      <c r="B216" s="164"/>
      <c r="D216" s="165" t="s">
        <v>156</v>
      </c>
      <c r="E216" s="166" t="s">
        <v>1</v>
      </c>
      <c r="F216" s="167" t="s">
        <v>359</v>
      </c>
      <c r="H216" s="168">
        <v>13.54</v>
      </c>
      <c r="I216" s="169"/>
      <c r="L216" s="164"/>
      <c r="M216" s="170"/>
      <c r="N216" s="171"/>
      <c r="O216" s="171"/>
      <c r="P216" s="171"/>
      <c r="Q216" s="171"/>
      <c r="R216" s="171"/>
      <c r="S216" s="171"/>
      <c r="T216" s="172"/>
      <c r="AT216" s="166" t="s">
        <v>156</v>
      </c>
      <c r="AU216" s="166" t="s">
        <v>86</v>
      </c>
      <c r="AV216" s="13" t="s">
        <v>86</v>
      </c>
      <c r="AW216" s="13" t="s">
        <v>32</v>
      </c>
      <c r="AX216" s="13" t="s">
        <v>84</v>
      </c>
      <c r="AY216" s="166" t="s">
        <v>140</v>
      </c>
    </row>
    <row r="217" spans="1:65" s="2" customFormat="1" ht="21.75" customHeight="1">
      <c r="A217" s="32"/>
      <c r="B217" s="149"/>
      <c r="C217" s="150" t="s">
        <v>360</v>
      </c>
      <c r="D217" s="150" t="s">
        <v>143</v>
      </c>
      <c r="E217" s="151" t="s">
        <v>361</v>
      </c>
      <c r="F217" s="152" t="s">
        <v>362</v>
      </c>
      <c r="G217" s="153" t="s">
        <v>154</v>
      </c>
      <c r="H217" s="154">
        <v>16.38</v>
      </c>
      <c r="I217" s="155"/>
      <c r="J217" s="156">
        <f>ROUND(I217*H217,2)</f>
        <v>0</v>
      </c>
      <c r="K217" s="157"/>
      <c r="L217" s="33"/>
      <c r="M217" s="158" t="s">
        <v>1</v>
      </c>
      <c r="N217" s="159" t="s">
        <v>41</v>
      </c>
      <c r="O217" s="58"/>
      <c r="P217" s="160">
        <f>O217*H217</f>
        <v>0</v>
      </c>
      <c r="Q217" s="160">
        <v>0.0003</v>
      </c>
      <c r="R217" s="160">
        <f>Q217*H217</f>
        <v>0.004913999999999999</v>
      </c>
      <c r="S217" s="160">
        <v>0</v>
      </c>
      <c r="T217" s="161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62" t="s">
        <v>220</v>
      </c>
      <c r="AT217" s="162" t="s">
        <v>143</v>
      </c>
      <c r="AU217" s="162" t="s">
        <v>86</v>
      </c>
      <c r="AY217" s="17" t="s">
        <v>140</v>
      </c>
      <c r="BE217" s="163">
        <f>IF(N217="základní",J217,0)</f>
        <v>0</v>
      </c>
      <c r="BF217" s="163">
        <f>IF(N217="snížená",J217,0)</f>
        <v>0</v>
      </c>
      <c r="BG217" s="163">
        <f>IF(N217="zákl. přenesená",J217,0)</f>
        <v>0</v>
      </c>
      <c r="BH217" s="163">
        <f>IF(N217="sníž. přenesená",J217,0)</f>
        <v>0</v>
      </c>
      <c r="BI217" s="163">
        <f>IF(N217="nulová",J217,0)</f>
        <v>0</v>
      </c>
      <c r="BJ217" s="17" t="s">
        <v>84</v>
      </c>
      <c r="BK217" s="163">
        <f>ROUND(I217*H217,2)</f>
        <v>0</v>
      </c>
      <c r="BL217" s="17" t="s">
        <v>220</v>
      </c>
      <c r="BM217" s="162" t="s">
        <v>363</v>
      </c>
    </row>
    <row r="218" spans="1:65" s="2" customFormat="1" ht="16.5" customHeight="1">
      <c r="A218" s="32"/>
      <c r="B218" s="149"/>
      <c r="C218" s="181" t="s">
        <v>364</v>
      </c>
      <c r="D218" s="181" t="s">
        <v>204</v>
      </c>
      <c r="E218" s="182" t="s">
        <v>365</v>
      </c>
      <c r="F218" s="183" t="s">
        <v>366</v>
      </c>
      <c r="G218" s="184" t="s">
        <v>154</v>
      </c>
      <c r="H218" s="185">
        <v>18.018</v>
      </c>
      <c r="I218" s="186"/>
      <c r="J218" s="187">
        <f>ROUND(I218*H218,2)</f>
        <v>0</v>
      </c>
      <c r="K218" s="188"/>
      <c r="L218" s="189"/>
      <c r="M218" s="190" t="s">
        <v>1</v>
      </c>
      <c r="N218" s="191" t="s">
        <v>41</v>
      </c>
      <c r="O218" s="58"/>
      <c r="P218" s="160">
        <f>O218*H218</f>
        <v>0</v>
      </c>
      <c r="Q218" s="160">
        <v>0.0018</v>
      </c>
      <c r="R218" s="160">
        <f>Q218*H218</f>
        <v>0.0324324</v>
      </c>
      <c r="S218" s="160">
        <v>0</v>
      </c>
      <c r="T218" s="161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62" t="s">
        <v>300</v>
      </c>
      <c r="AT218" s="162" t="s">
        <v>204</v>
      </c>
      <c r="AU218" s="162" t="s">
        <v>86</v>
      </c>
      <c r="AY218" s="17" t="s">
        <v>140</v>
      </c>
      <c r="BE218" s="163">
        <f>IF(N218="základní",J218,0)</f>
        <v>0</v>
      </c>
      <c r="BF218" s="163">
        <f>IF(N218="snížená",J218,0)</f>
        <v>0</v>
      </c>
      <c r="BG218" s="163">
        <f>IF(N218="zákl. přenesená",J218,0)</f>
        <v>0</v>
      </c>
      <c r="BH218" s="163">
        <f>IF(N218="sníž. přenesená",J218,0)</f>
        <v>0</v>
      </c>
      <c r="BI218" s="163">
        <f>IF(N218="nulová",J218,0)</f>
        <v>0</v>
      </c>
      <c r="BJ218" s="17" t="s">
        <v>84</v>
      </c>
      <c r="BK218" s="163">
        <f>ROUND(I218*H218,2)</f>
        <v>0</v>
      </c>
      <c r="BL218" s="17" t="s">
        <v>220</v>
      </c>
      <c r="BM218" s="162" t="s">
        <v>367</v>
      </c>
    </row>
    <row r="219" spans="2:51" s="13" customFormat="1" ht="10.2">
      <c r="B219" s="164"/>
      <c r="D219" s="165" t="s">
        <v>156</v>
      </c>
      <c r="F219" s="167" t="s">
        <v>368</v>
      </c>
      <c r="H219" s="168">
        <v>18.018</v>
      </c>
      <c r="I219" s="169"/>
      <c r="L219" s="164"/>
      <c r="M219" s="170"/>
      <c r="N219" s="171"/>
      <c r="O219" s="171"/>
      <c r="P219" s="171"/>
      <c r="Q219" s="171"/>
      <c r="R219" s="171"/>
      <c r="S219" s="171"/>
      <c r="T219" s="172"/>
      <c r="AT219" s="166" t="s">
        <v>156</v>
      </c>
      <c r="AU219" s="166" t="s">
        <v>86</v>
      </c>
      <c r="AV219" s="13" t="s">
        <v>86</v>
      </c>
      <c r="AW219" s="13" t="s">
        <v>3</v>
      </c>
      <c r="AX219" s="13" t="s">
        <v>84</v>
      </c>
      <c r="AY219" s="166" t="s">
        <v>140</v>
      </c>
    </row>
    <row r="220" spans="1:65" s="2" customFormat="1" ht="21.75" customHeight="1">
      <c r="A220" s="32"/>
      <c r="B220" s="149"/>
      <c r="C220" s="150" t="s">
        <v>369</v>
      </c>
      <c r="D220" s="150" t="s">
        <v>143</v>
      </c>
      <c r="E220" s="151" t="s">
        <v>370</v>
      </c>
      <c r="F220" s="152" t="s">
        <v>371</v>
      </c>
      <c r="G220" s="153" t="s">
        <v>162</v>
      </c>
      <c r="H220" s="154">
        <v>17.5</v>
      </c>
      <c r="I220" s="155"/>
      <c r="J220" s="156">
        <f>ROUND(I220*H220,2)</f>
        <v>0</v>
      </c>
      <c r="K220" s="157"/>
      <c r="L220" s="33"/>
      <c r="M220" s="158" t="s">
        <v>1</v>
      </c>
      <c r="N220" s="159" t="s">
        <v>41</v>
      </c>
      <c r="O220" s="58"/>
      <c r="P220" s="160">
        <f>O220*H220</f>
        <v>0</v>
      </c>
      <c r="Q220" s="160">
        <v>0</v>
      </c>
      <c r="R220" s="160">
        <f>Q220*H220</f>
        <v>0</v>
      </c>
      <c r="S220" s="160">
        <v>0.0003</v>
      </c>
      <c r="T220" s="161">
        <f>S220*H220</f>
        <v>0.0052499999999999995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2" t="s">
        <v>220</v>
      </c>
      <c r="AT220" s="162" t="s">
        <v>143</v>
      </c>
      <c r="AU220" s="162" t="s">
        <v>86</v>
      </c>
      <c r="AY220" s="17" t="s">
        <v>140</v>
      </c>
      <c r="BE220" s="163">
        <f>IF(N220="základní",J220,0)</f>
        <v>0</v>
      </c>
      <c r="BF220" s="163">
        <f>IF(N220="snížená",J220,0)</f>
        <v>0</v>
      </c>
      <c r="BG220" s="163">
        <f>IF(N220="zákl. přenesená",J220,0)</f>
        <v>0</v>
      </c>
      <c r="BH220" s="163">
        <f>IF(N220="sníž. přenesená",J220,0)</f>
        <v>0</v>
      </c>
      <c r="BI220" s="163">
        <f>IF(N220="nulová",J220,0)</f>
        <v>0</v>
      </c>
      <c r="BJ220" s="17" t="s">
        <v>84</v>
      </c>
      <c r="BK220" s="163">
        <f>ROUND(I220*H220,2)</f>
        <v>0</v>
      </c>
      <c r="BL220" s="17" t="s">
        <v>220</v>
      </c>
      <c r="BM220" s="162" t="s">
        <v>372</v>
      </c>
    </row>
    <row r="221" spans="2:51" s="13" customFormat="1" ht="10.2">
      <c r="B221" s="164"/>
      <c r="D221" s="165" t="s">
        <v>156</v>
      </c>
      <c r="E221" s="166" t="s">
        <v>1</v>
      </c>
      <c r="F221" s="167" t="s">
        <v>373</v>
      </c>
      <c r="H221" s="168">
        <v>12.66</v>
      </c>
      <c r="I221" s="169"/>
      <c r="L221" s="164"/>
      <c r="M221" s="170"/>
      <c r="N221" s="171"/>
      <c r="O221" s="171"/>
      <c r="P221" s="171"/>
      <c r="Q221" s="171"/>
      <c r="R221" s="171"/>
      <c r="S221" s="171"/>
      <c r="T221" s="172"/>
      <c r="AT221" s="166" t="s">
        <v>156</v>
      </c>
      <c r="AU221" s="166" t="s">
        <v>86</v>
      </c>
      <c r="AV221" s="13" t="s">
        <v>86</v>
      </c>
      <c r="AW221" s="13" t="s">
        <v>32</v>
      </c>
      <c r="AX221" s="13" t="s">
        <v>76</v>
      </c>
      <c r="AY221" s="166" t="s">
        <v>140</v>
      </c>
    </row>
    <row r="222" spans="2:51" s="13" customFormat="1" ht="10.2">
      <c r="B222" s="164"/>
      <c r="D222" s="165" t="s">
        <v>156</v>
      </c>
      <c r="E222" s="166" t="s">
        <v>1</v>
      </c>
      <c r="F222" s="167" t="s">
        <v>374</v>
      </c>
      <c r="H222" s="168">
        <v>4.84</v>
      </c>
      <c r="I222" s="169"/>
      <c r="L222" s="164"/>
      <c r="M222" s="170"/>
      <c r="N222" s="171"/>
      <c r="O222" s="171"/>
      <c r="P222" s="171"/>
      <c r="Q222" s="171"/>
      <c r="R222" s="171"/>
      <c r="S222" s="171"/>
      <c r="T222" s="172"/>
      <c r="AT222" s="166" t="s">
        <v>156</v>
      </c>
      <c r="AU222" s="166" t="s">
        <v>86</v>
      </c>
      <c r="AV222" s="13" t="s">
        <v>86</v>
      </c>
      <c r="AW222" s="13" t="s">
        <v>32</v>
      </c>
      <c r="AX222" s="13" t="s">
        <v>76</v>
      </c>
      <c r="AY222" s="166" t="s">
        <v>140</v>
      </c>
    </row>
    <row r="223" spans="2:51" s="14" customFormat="1" ht="10.2">
      <c r="B223" s="173"/>
      <c r="D223" s="165" t="s">
        <v>156</v>
      </c>
      <c r="E223" s="174" t="s">
        <v>1</v>
      </c>
      <c r="F223" s="175" t="s">
        <v>159</v>
      </c>
      <c r="H223" s="176">
        <v>17.5</v>
      </c>
      <c r="I223" s="177"/>
      <c r="L223" s="173"/>
      <c r="M223" s="178"/>
      <c r="N223" s="179"/>
      <c r="O223" s="179"/>
      <c r="P223" s="179"/>
      <c r="Q223" s="179"/>
      <c r="R223" s="179"/>
      <c r="S223" s="179"/>
      <c r="T223" s="180"/>
      <c r="AT223" s="174" t="s">
        <v>156</v>
      </c>
      <c r="AU223" s="174" t="s">
        <v>86</v>
      </c>
      <c r="AV223" s="14" t="s">
        <v>147</v>
      </c>
      <c r="AW223" s="14" t="s">
        <v>32</v>
      </c>
      <c r="AX223" s="14" t="s">
        <v>84</v>
      </c>
      <c r="AY223" s="174" t="s">
        <v>140</v>
      </c>
    </row>
    <row r="224" spans="1:65" s="2" customFormat="1" ht="16.5" customHeight="1">
      <c r="A224" s="32"/>
      <c r="B224" s="149"/>
      <c r="C224" s="150" t="s">
        <v>375</v>
      </c>
      <c r="D224" s="150" t="s">
        <v>143</v>
      </c>
      <c r="E224" s="151" t="s">
        <v>376</v>
      </c>
      <c r="F224" s="152" t="s">
        <v>377</v>
      </c>
      <c r="G224" s="153" t="s">
        <v>162</v>
      </c>
      <c r="H224" s="154">
        <v>20.1</v>
      </c>
      <c r="I224" s="155"/>
      <c r="J224" s="156">
        <f>ROUND(I224*H224,2)</f>
        <v>0</v>
      </c>
      <c r="K224" s="157"/>
      <c r="L224" s="33"/>
      <c r="M224" s="158" t="s">
        <v>1</v>
      </c>
      <c r="N224" s="159" t="s">
        <v>41</v>
      </c>
      <c r="O224" s="58"/>
      <c r="P224" s="160">
        <f>O224*H224</f>
        <v>0</v>
      </c>
      <c r="Q224" s="160">
        <v>1E-05</v>
      </c>
      <c r="R224" s="160">
        <f>Q224*H224</f>
        <v>0.00020100000000000003</v>
      </c>
      <c r="S224" s="160">
        <v>0</v>
      </c>
      <c r="T224" s="161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62" t="s">
        <v>220</v>
      </c>
      <c r="AT224" s="162" t="s">
        <v>143</v>
      </c>
      <c r="AU224" s="162" t="s">
        <v>86</v>
      </c>
      <c r="AY224" s="17" t="s">
        <v>140</v>
      </c>
      <c r="BE224" s="163">
        <f>IF(N224="základní",J224,0)</f>
        <v>0</v>
      </c>
      <c r="BF224" s="163">
        <f>IF(N224="snížená",J224,0)</f>
        <v>0</v>
      </c>
      <c r="BG224" s="163">
        <f>IF(N224="zákl. přenesená",J224,0)</f>
        <v>0</v>
      </c>
      <c r="BH224" s="163">
        <f>IF(N224="sníž. přenesená",J224,0)</f>
        <v>0</v>
      </c>
      <c r="BI224" s="163">
        <f>IF(N224="nulová",J224,0)</f>
        <v>0</v>
      </c>
      <c r="BJ224" s="17" t="s">
        <v>84</v>
      </c>
      <c r="BK224" s="163">
        <f>ROUND(I224*H224,2)</f>
        <v>0</v>
      </c>
      <c r="BL224" s="17" t="s">
        <v>220</v>
      </c>
      <c r="BM224" s="162" t="s">
        <v>378</v>
      </c>
    </row>
    <row r="225" spans="2:51" s="13" customFormat="1" ht="10.2">
      <c r="B225" s="164"/>
      <c r="D225" s="165" t="s">
        <v>156</v>
      </c>
      <c r="E225" s="166" t="s">
        <v>1</v>
      </c>
      <c r="F225" s="167" t="s">
        <v>379</v>
      </c>
      <c r="H225" s="168">
        <v>13.2</v>
      </c>
      <c r="I225" s="169"/>
      <c r="L225" s="164"/>
      <c r="M225" s="170"/>
      <c r="N225" s="171"/>
      <c r="O225" s="171"/>
      <c r="P225" s="171"/>
      <c r="Q225" s="171"/>
      <c r="R225" s="171"/>
      <c r="S225" s="171"/>
      <c r="T225" s="172"/>
      <c r="AT225" s="166" t="s">
        <v>156</v>
      </c>
      <c r="AU225" s="166" t="s">
        <v>86</v>
      </c>
      <c r="AV225" s="13" t="s">
        <v>86</v>
      </c>
      <c r="AW225" s="13" t="s">
        <v>32</v>
      </c>
      <c r="AX225" s="13" t="s">
        <v>76</v>
      </c>
      <c r="AY225" s="166" t="s">
        <v>140</v>
      </c>
    </row>
    <row r="226" spans="2:51" s="13" customFormat="1" ht="10.2">
      <c r="B226" s="164"/>
      <c r="D226" s="165" t="s">
        <v>156</v>
      </c>
      <c r="E226" s="166" t="s">
        <v>1</v>
      </c>
      <c r="F226" s="167" t="s">
        <v>380</v>
      </c>
      <c r="H226" s="168">
        <v>6.9</v>
      </c>
      <c r="I226" s="169"/>
      <c r="L226" s="164"/>
      <c r="M226" s="170"/>
      <c r="N226" s="171"/>
      <c r="O226" s="171"/>
      <c r="P226" s="171"/>
      <c r="Q226" s="171"/>
      <c r="R226" s="171"/>
      <c r="S226" s="171"/>
      <c r="T226" s="172"/>
      <c r="AT226" s="166" t="s">
        <v>156</v>
      </c>
      <c r="AU226" s="166" t="s">
        <v>86</v>
      </c>
      <c r="AV226" s="13" t="s">
        <v>86</v>
      </c>
      <c r="AW226" s="13" t="s">
        <v>32</v>
      </c>
      <c r="AX226" s="13" t="s">
        <v>76</v>
      </c>
      <c r="AY226" s="166" t="s">
        <v>140</v>
      </c>
    </row>
    <row r="227" spans="2:51" s="14" customFormat="1" ht="10.2">
      <c r="B227" s="173"/>
      <c r="D227" s="165" t="s">
        <v>156</v>
      </c>
      <c r="E227" s="174" t="s">
        <v>1</v>
      </c>
      <c r="F227" s="175" t="s">
        <v>159</v>
      </c>
      <c r="H227" s="176">
        <v>20.1</v>
      </c>
      <c r="I227" s="177"/>
      <c r="L227" s="173"/>
      <c r="M227" s="178"/>
      <c r="N227" s="179"/>
      <c r="O227" s="179"/>
      <c r="P227" s="179"/>
      <c r="Q227" s="179"/>
      <c r="R227" s="179"/>
      <c r="S227" s="179"/>
      <c r="T227" s="180"/>
      <c r="AT227" s="174" t="s">
        <v>156</v>
      </c>
      <c r="AU227" s="174" t="s">
        <v>86</v>
      </c>
      <c r="AV227" s="14" t="s">
        <v>147</v>
      </c>
      <c r="AW227" s="14" t="s">
        <v>32</v>
      </c>
      <c r="AX227" s="14" t="s">
        <v>84</v>
      </c>
      <c r="AY227" s="174" t="s">
        <v>140</v>
      </c>
    </row>
    <row r="228" spans="1:65" s="2" customFormat="1" ht="16.5" customHeight="1">
      <c r="A228" s="32"/>
      <c r="B228" s="149"/>
      <c r="C228" s="181" t="s">
        <v>381</v>
      </c>
      <c r="D228" s="181" t="s">
        <v>204</v>
      </c>
      <c r="E228" s="182" t="s">
        <v>382</v>
      </c>
      <c r="F228" s="183" t="s">
        <v>383</v>
      </c>
      <c r="G228" s="184" t="s">
        <v>162</v>
      </c>
      <c r="H228" s="185">
        <v>20.502</v>
      </c>
      <c r="I228" s="186"/>
      <c r="J228" s="187">
        <f>ROUND(I228*H228,2)</f>
        <v>0</v>
      </c>
      <c r="K228" s="188"/>
      <c r="L228" s="189"/>
      <c r="M228" s="190" t="s">
        <v>1</v>
      </c>
      <c r="N228" s="191" t="s">
        <v>41</v>
      </c>
      <c r="O228" s="58"/>
      <c r="P228" s="160">
        <f>O228*H228</f>
        <v>0</v>
      </c>
      <c r="Q228" s="160">
        <v>0.00028</v>
      </c>
      <c r="R228" s="160">
        <f>Q228*H228</f>
        <v>0.00574056</v>
      </c>
      <c r="S228" s="160">
        <v>0</v>
      </c>
      <c r="T228" s="161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62" t="s">
        <v>300</v>
      </c>
      <c r="AT228" s="162" t="s">
        <v>204</v>
      </c>
      <c r="AU228" s="162" t="s">
        <v>86</v>
      </c>
      <c r="AY228" s="17" t="s">
        <v>140</v>
      </c>
      <c r="BE228" s="163">
        <f>IF(N228="základní",J228,0)</f>
        <v>0</v>
      </c>
      <c r="BF228" s="163">
        <f>IF(N228="snížená",J228,0)</f>
        <v>0</v>
      </c>
      <c r="BG228" s="163">
        <f>IF(N228="zákl. přenesená",J228,0)</f>
        <v>0</v>
      </c>
      <c r="BH228" s="163">
        <f>IF(N228="sníž. přenesená",J228,0)</f>
        <v>0</v>
      </c>
      <c r="BI228" s="163">
        <f>IF(N228="nulová",J228,0)</f>
        <v>0</v>
      </c>
      <c r="BJ228" s="17" t="s">
        <v>84</v>
      </c>
      <c r="BK228" s="163">
        <f>ROUND(I228*H228,2)</f>
        <v>0</v>
      </c>
      <c r="BL228" s="17" t="s">
        <v>220</v>
      </c>
      <c r="BM228" s="162" t="s">
        <v>384</v>
      </c>
    </row>
    <row r="229" spans="2:51" s="13" customFormat="1" ht="10.2">
      <c r="B229" s="164"/>
      <c r="D229" s="165" t="s">
        <v>156</v>
      </c>
      <c r="F229" s="167" t="s">
        <v>385</v>
      </c>
      <c r="H229" s="168">
        <v>20.502</v>
      </c>
      <c r="I229" s="169"/>
      <c r="L229" s="164"/>
      <c r="M229" s="170"/>
      <c r="N229" s="171"/>
      <c r="O229" s="171"/>
      <c r="P229" s="171"/>
      <c r="Q229" s="171"/>
      <c r="R229" s="171"/>
      <c r="S229" s="171"/>
      <c r="T229" s="172"/>
      <c r="AT229" s="166" t="s">
        <v>156</v>
      </c>
      <c r="AU229" s="166" t="s">
        <v>86</v>
      </c>
      <c r="AV229" s="13" t="s">
        <v>86</v>
      </c>
      <c r="AW229" s="13" t="s">
        <v>3</v>
      </c>
      <c r="AX229" s="13" t="s">
        <v>84</v>
      </c>
      <c r="AY229" s="166" t="s">
        <v>140</v>
      </c>
    </row>
    <row r="230" spans="1:65" s="2" customFormat="1" ht="24.15" customHeight="1">
      <c r="A230" s="32"/>
      <c r="B230" s="149"/>
      <c r="C230" s="150" t="s">
        <v>386</v>
      </c>
      <c r="D230" s="150" t="s">
        <v>143</v>
      </c>
      <c r="E230" s="151" t="s">
        <v>387</v>
      </c>
      <c r="F230" s="152" t="s">
        <v>388</v>
      </c>
      <c r="G230" s="153" t="s">
        <v>260</v>
      </c>
      <c r="H230" s="154">
        <v>0.171</v>
      </c>
      <c r="I230" s="155"/>
      <c r="J230" s="156">
        <f>ROUND(I230*H230,2)</f>
        <v>0</v>
      </c>
      <c r="K230" s="157"/>
      <c r="L230" s="33"/>
      <c r="M230" s="158" t="s">
        <v>1</v>
      </c>
      <c r="N230" s="159" t="s">
        <v>41</v>
      </c>
      <c r="O230" s="58"/>
      <c r="P230" s="160">
        <f>O230*H230</f>
        <v>0</v>
      </c>
      <c r="Q230" s="160">
        <v>0</v>
      </c>
      <c r="R230" s="160">
        <f>Q230*H230</f>
        <v>0</v>
      </c>
      <c r="S230" s="160">
        <v>0</v>
      </c>
      <c r="T230" s="161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62" t="s">
        <v>220</v>
      </c>
      <c r="AT230" s="162" t="s">
        <v>143</v>
      </c>
      <c r="AU230" s="162" t="s">
        <v>86</v>
      </c>
      <c r="AY230" s="17" t="s">
        <v>140</v>
      </c>
      <c r="BE230" s="163">
        <f>IF(N230="základní",J230,0)</f>
        <v>0</v>
      </c>
      <c r="BF230" s="163">
        <f>IF(N230="snížená",J230,0)</f>
        <v>0</v>
      </c>
      <c r="BG230" s="163">
        <f>IF(N230="zákl. přenesená",J230,0)</f>
        <v>0</v>
      </c>
      <c r="BH230" s="163">
        <f>IF(N230="sníž. přenesená",J230,0)</f>
        <v>0</v>
      </c>
      <c r="BI230" s="163">
        <f>IF(N230="nulová",J230,0)</f>
        <v>0</v>
      </c>
      <c r="BJ230" s="17" t="s">
        <v>84</v>
      </c>
      <c r="BK230" s="163">
        <f>ROUND(I230*H230,2)</f>
        <v>0</v>
      </c>
      <c r="BL230" s="17" t="s">
        <v>220</v>
      </c>
      <c r="BM230" s="162" t="s">
        <v>389</v>
      </c>
    </row>
    <row r="231" spans="2:63" s="12" customFormat="1" ht="22.8" customHeight="1">
      <c r="B231" s="136"/>
      <c r="D231" s="137" t="s">
        <v>75</v>
      </c>
      <c r="E231" s="147" t="s">
        <v>390</v>
      </c>
      <c r="F231" s="147" t="s">
        <v>391</v>
      </c>
      <c r="I231" s="139"/>
      <c r="J231" s="148">
        <f>BK231</f>
        <v>0</v>
      </c>
      <c r="L231" s="136"/>
      <c r="M231" s="141"/>
      <c r="N231" s="142"/>
      <c r="O231" s="142"/>
      <c r="P231" s="143">
        <f>SUM(P232:P243)</f>
        <v>0</v>
      </c>
      <c r="Q231" s="142"/>
      <c r="R231" s="143">
        <f>SUM(R232:R243)</f>
        <v>0.1101753</v>
      </c>
      <c r="S231" s="142"/>
      <c r="T231" s="144">
        <f>SUM(T232:T243)</f>
        <v>0</v>
      </c>
      <c r="AR231" s="137" t="s">
        <v>86</v>
      </c>
      <c r="AT231" s="145" t="s">
        <v>75</v>
      </c>
      <c r="AU231" s="145" t="s">
        <v>84</v>
      </c>
      <c r="AY231" s="137" t="s">
        <v>140</v>
      </c>
      <c r="BK231" s="146">
        <f>SUM(BK232:BK243)</f>
        <v>0</v>
      </c>
    </row>
    <row r="232" spans="1:65" s="2" customFormat="1" ht="16.5" customHeight="1">
      <c r="A232" s="32"/>
      <c r="B232" s="149"/>
      <c r="C232" s="150" t="s">
        <v>392</v>
      </c>
      <c r="D232" s="150" t="s">
        <v>143</v>
      </c>
      <c r="E232" s="151" t="s">
        <v>393</v>
      </c>
      <c r="F232" s="152" t="s">
        <v>394</v>
      </c>
      <c r="G232" s="153" t="s">
        <v>154</v>
      </c>
      <c r="H232" s="154">
        <v>0.833</v>
      </c>
      <c r="I232" s="155"/>
      <c r="J232" s="156">
        <f>ROUND(I232*H232,2)</f>
        <v>0</v>
      </c>
      <c r="K232" s="157"/>
      <c r="L232" s="33"/>
      <c r="M232" s="158" t="s">
        <v>1</v>
      </c>
      <c r="N232" s="159" t="s">
        <v>41</v>
      </c>
      <c r="O232" s="58"/>
      <c r="P232" s="160">
        <f>O232*H232</f>
        <v>0</v>
      </c>
      <c r="Q232" s="160">
        <v>0.0003</v>
      </c>
      <c r="R232" s="160">
        <f>Q232*H232</f>
        <v>0.00024989999999999995</v>
      </c>
      <c r="S232" s="160">
        <v>0</v>
      </c>
      <c r="T232" s="161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62" t="s">
        <v>220</v>
      </c>
      <c r="AT232" s="162" t="s">
        <v>143</v>
      </c>
      <c r="AU232" s="162" t="s">
        <v>86</v>
      </c>
      <c r="AY232" s="17" t="s">
        <v>140</v>
      </c>
      <c r="BE232" s="163">
        <f>IF(N232="základní",J232,0)</f>
        <v>0</v>
      </c>
      <c r="BF232" s="163">
        <f>IF(N232="snížená",J232,0)</f>
        <v>0</v>
      </c>
      <c r="BG232" s="163">
        <f>IF(N232="zákl. přenesená",J232,0)</f>
        <v>0</v>
      </c>
      <c r="BH232" s="163">
        <f>IF(N232="sníž. přenesená",J232,0)</f>
        <v>0</v>
      </c>
      <c r="BI232" s="163">
        <f>IF(N232="nulová",J232,0)</f>
        <v>0</v>
      </c>
      <c r="BJ232" s="17" t="s">
        <v>84</v>
      </c>
      <c r="BK232" s="163">
        <f>ROUND(I232*H232,2)</f>
        <v>0</v>
      </c>
      <c r="BL232" s="17" t="s">
        <v>220</v>
      </c>
      <c r="BM232" s="162" t="s">
        <v>395</v>
      </c>
    </row>
    <row r="233" spans="2:51" s="13" customFormat="1" ht="10.2">
      <c r="B233" s="164"/>
      <c r="D233" s="165" t="s">
        <v>156</v>
      </c>
      <c r="E233" s="166" t="s">
        <v>1</v>
      </c>
      <c r="F233" s="167" t="s">
        <v>396</v>
      </c>
      <c r="H233" s="168">
        <v>4.86</v>
      </c>
      <c r="I233" s="169"/>
      <c r="L233" s="164"/>
      <c r="M233" s="170"/>
      <c r="N233" s="171"/>
      <c r="O233" s="171"/>
      <c r="P233" s="171"/>
      <c r="Q233" s="171"/>
      <c r="R233" s="171"/>
      <c r="S233" s="171"/>
      <c r="T233" s="172"/>
      <c r="AT233" s="166" t="s">
        <v>156</v>
      </c>
      <c r="AU233" s="166" t="s">
        <v>86</v>
      </c>
      <c r="AV233" s="13" t="s">
        <v>86</v>
      </c>
      <c r="AW233" s="13" t="s">
        <v>32</v>
      </c>
      <c r="AX233" s="13" t="s">
        <v>76</v>
      </c>
      <c r="AY233" s="166" t="s">
        <v>140</v>
      </c>
    </row>
    <row r="234" spans="2:51" s="13" customFormat="1" ht="10.2">
      <c r="B234" s="164"/>
      <c r="D234" s="165" t="s">
        <v>156</v>
      </c>
      <c r="E234" s="166" t="s">
        <v>1</v>
      </c>
      <c r="F234" s="167" t="s">
        <v>397</v>
      </c>
      <c r="H234" s="168">
        <v>0.833</v>
      </c>
      <c r="I234" s="169"/>
      <c r="L234" s="164"/>
      <c r="M234" s="170"/>
      <c r="N234" s="171"/>
      <c r="O234" s="171"/>
      <c r="P234" s="171"/>
      <c r="Q234" s="171"/>
      <c r="R234" s="171"/>
      <c r="S234" s="171"/>
      <c r="T234" s="172"/>
      <c r="AT234" s="166" t="s">
        <v>156</v>
      </c>
      <c r="AU234" s="166" t="s">
        <v>86</v>
      </c>
      <c r="AV234" s="13" t="s">
        <v>86</v>
      </c>
      <c r="AW234" s="13" t="s">
        <v>32</v>
      </c>
      <c r="AX234" s="13" t="s">
        <v>84</v>
      </c>
      <c r="AY234" s="166" t="s">
        <v>140</v>
      </c>
    </row>
    <row r="235" spans="1:65" s="2" customFormat="1" ht="33" customHeight="1">
      <c r="A235" s="32"/>
      <c r="B235" s="149"/>
      <c r="C235" s="150" t="s">
        <v>398</v>
      </c>
      <c r="D235" s="150" t="s">
        <v>143</v>
      </c>
      <c r="E235" s="151" t="s">
        <v>399</v>
      </c>
      <c r="F235" s="152" t="s">
        <v>400</v>
      </c>
      <c r="G235" s="153" t="s">
        <v>154</v>
      </c>
      <c r="H235" s="154">
        <v>4.86</v>
      </c>
      <c r="I235" s="155"/>
      <c r="J235" s="156">
        <f>ROUND(I235*H235,2)</f>
        <v>0</v>
      </c>
      <c r="K235" s="157"/>
      <c r="L235" s="33"/>
      <c r="M235" s="158" t="s">
        <v>1</v>
      </c>
      <c r="N235" s="159" t="s">
        <v>41</v>
      </c>
      <c r="O235" s="58"/>
      <c r="P235" s="160">
        <f>O235*H235</f>
        <v>0</v>
      </c>
      <c r="Q235" s="160">
        <v>0.0053</v>
      </c>
      <c r="R235" s="160">
        <f>Q235*H235</f>
        <v>0.025758000000000003</v>
      </c>
      <c r="S235" s="160">
        <v>0</v>
      </c>
      <c r="T235" s="161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62" t="s">
        <v>220</v>
      </c>
      <c r="AT235" s="162" t="s">
        <v>143</v>
      </c>
      <c r="AU235" s="162" t="s">
        <v>86</v>
      </c>
      <c r="AY235" s="17" t="s">
        <v>140</v>
      </c>
      <c r="BE235" s="163">
        <f>IF(N235="základní",J235,0)</f>
        <v>0</v>
      </c>
      <c r="BF235" s="163">
        <f>IF(N235="snížená",J235,0)</f>
        <v>0</v>
      </c>
      <c r="BG235" s="163">
        <f>IF(N235="zákl. přenesená",J235,0)</f>
        <v>0</v>
      </c>
      <c r="BH235" s="163">
        <f>IF(N235="sníž. přenesená",J235,0)</f>
        <v>0</v>
      </c>
      <c r="BI235" s="163">
        <f>IF(N235="nulová",J235,0)</f>
        <v>0</v>
      </c>
      <c r="BJ235" s="17" t="s">
        <v>84</v>
      </c>
      <c r="BK235" s="163">
        <f>ROUND(I235*H235,2)</f>
        <v>0</v>
      </c>
      <c r="BL235" s="17" t="s">
        <v>220</v>
      </c>
      <c r="BM235" s="162" t="s">
        <v>401</v>
      </c>
    </row>
    <row r="236" spans="1:65" s="2" customFormat="1" ht="16.5" customHeight="1">
      <c r="A236" s="32"/>
      <c r="B236" s="149"/>
      <c r="C236" s="181" t="s">
        <v>402</v>
      </c>
      <c r="D236" s="181" t="s">
        <v>204</v>
      </c>
      <c r="E236" s="182" t="s">
        <v>403</v>
      </c>
      <c r="F236" s="183" t="s">
        <v>404</v>
      </c>
      <c r="G236" s="184" t="s">
        <v>154</v>
      </c>
      <c r="H236" s="185">
        <v>5.346</v>
      </c>
      <c r="I236" s="186"/>
      <c r="J236" s="187">
        <f>ROUND(I236*H236,2)</f>
        <v>0</v>
      </c>
      <c r="K236" s="188"/>
      <c r="L236" s="189"/>
      <c r="M236" s="190" t="s">
        <v>1</v>
      </c>
      <c r="N236" s="191" t="s">
        <v>41</v>
      </c>
      <c r="O236" s="58"/>
      <c r="P236" s="160">
        <f>O236*H236</f>
        <v>0</v>
      </c>
      <c r="Q236" s="160">
        <v>0.0126</v>
      </c>
      <c r="R236" s="160">
        <f>Q236*H236</f>
        <v>0.0673596</v>
      </c>
      <c r="S236" s="160">
        <v>0</v>
      </c>
      <c r="T236" s="161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2" t="s">
        <v>300</v>
      </c>
      <c r="AT236" s="162" t="s">
        <v>204</v>
      </c>
      <c r="AU236" s="162" t="s">
        <v>86</v>
      </c>
      <c r="AY236" s="17" t="s">
        <v>140</v>
      </c>
      <c r="BE236" s="163">
        <f>IF(N236="základní",J236,0)</f>
        <v>0</v>
      </c>
      <c r="BF236" s="163">
        <f>IF(N236="snížená",J236,0)</f>
        <v>0</v>
      </c>
      <c r="BG236" s="163">
        <f>IF(N236="zákl. přenesená",J236,0)</f>
        <v>0</v>
      </c>
      <c r="BH236" s="163">
        <f>IF(N236="sníž. přenesená",J236,0)</f>
        <v>0</v>
      </c>
      <c r="BI236" s="163">
        <f>IF(N236="nulová",J236,0)</f>
        <v>0</v>
      </c>
      <c r="BJ236" s="17" t="s">
        <v>84</v>
      </c>
      <c r="BK236" s="163">
        <f>ROUND(I236*H236,2)</f>
        <v>0</v>
      </c>
      <c r="BL236" s="17" t="s">
        <v>220</v>
      </c>
      <c r="BM236" s="162" t="s">
        <v>405</v>
      </c>
    </row>
    <row r="237" spans="2:51" s="13" customFormat="1" ht="10.2">
      <c r="B237" s="164"/>
      <c r="D237" s="165" t="s">
        <v>156</v>
      </c>
      <c r="F237" s="167" t="s">
        <v>406</v>
      </c>
      <c r="H237" s="168">
        <v>5.346</v>
      </c>
      <c r="I237" s="169"/>
      <c r="L237" s="164"/>
      <c r="M237" s="170"/>
      <c r="N237" s="171"/>
      <c r="O237" s="171"/>
      <c r="P237" s="171"/>
      <c r="Q237" s="171"/>
      <c r="R237" s="171"/>
      <c r="S237" s="171"/>
      <c r="T237" s="172"/>
      <c r="AT237" s="166" t="s">
        <v>156</v>
      </c>
      <c r="AU237" s="166" t="s">
        <v>86</v>
      </c>
      <c r="AV237" s="13" t="s">
        <v>86</v>
      </c>
      <c r="AW237" s="13" t="s">
        <v>3</v>
      </c>
      <c r="AX237" s="13" t="s">
        <v>84</v>
      </c>
      <c r="AY237" s="166" t="s">
        <v>140</v>
      </c>
    </row>
    <row r="238" spans="1:65" s="2" customFormat="1" ht="33" customHeight="1">
      <c r="A238" s="32"/>
      <c r="B238" s="149"/>
      <c r="C238" s="150" t="s">
        <v>407</v>
      </c>
      <c r="D238" s="150" t="s">
        <v>143</v>
      </c>
      <c r="E238" s="151" t="s">
        <v>408</v>
      </c>
      <c r="F238" s="152" t="s">
        <v>409</v>
      </c>
      <c r="G238" s="153" t="s">
        <v>162</v>
      </c>
      <c r="H238" s="154">
        <v>5.55</v>
      </c>
      <c r="I238" s="155"/>
      <c r="J238" s="156">
        <f>ROUND(I238*H238,2)</f>
        <v>0</v>
      </c>
      <c r="K238" s="157"/>
      <c r="L238" s="33"/>
      <c r="M238" s="158" t="s">
        <v>1</v>
      </c>
      <c r="N238" s="159" t="s">
        <v>41</v>
      </c>
      <c r="O238" s="58"/>
      <c r="P238" s="160">
        <f>O238*H238</f>
        <v>0</v>
      </c>
      <c r="Q238" s="160">
        <v>0.00074</v>
      </c>
      <c r="R238" s="160">
        <f>Q238*H238</f>
        <v>0.0041069999999999995</v>
      </c>
      <c r="S238" s="160">
        <v>0</v>
      </c>
      <c r="T238" s="161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62" t="s">
        <v>220</v>
      </c>
      <c r="AT238" s="162" t="s">
        <v>143</v>
      </c>
      <c r="AU238" s="162" t="s">
        <v>86</v>
      </c>
      <c r="AY238" s="17" t="s">
        <v>140</v>
      </c>
      <c r="BE238" s="163">
        <f>IF(N238="základní",J238,0)</f>
        <v>0</v>
      </c>
      <c r="BF238" s="163">
        <f>IF(N238="snížená",J238,0)</f>
        <v>0</v>
      </c>
      <c r="BG238" s="163">
        <f>IF(N238="zákl. přenesená",J238,0)</f>
        <v>0</v>
      </c>
      <c r="BH238" s="163">
        <f>IF(N238="sníž. přenesená",J238,0)</f>
        <v>0</v>
      </c>
      <c r="BI238" s="163">
        <f>IF(N238="nulová",J238,0)</f>
        <v>0</v>
      </c>
      <c r="BJ238" s="17" t="s">
        <v>84</v>
      </c>
      <c r="BK238" s="163">
        <f>ROUND(I238*H238,2)</f>
        <v>0</v>
      </c>
      <c r="BL238" s="17" t="s">
        <v>220</v>
      </c>
      <c r="BM238" s="162" t="s">
        <v>410</v>
      </c>
    </row>
    <row r="239" spans="2:51" s="13" customFormat="1" ht="10.2">
      <c r="B239" s="164"/>
      <c r="D239" s="165" t="s">
        <v>156</v>
      </c>
      <c r="E239" s="166" t="s">
        <v>1</v>
      </c>
      <c r="F239" s="167" t="s">
        <v>411</v>
      </c>
      <c r="H239" s="168">
        <v>5.55</v>
      </c>
      <c r="I239" s="169"/>
      <c r="L239" s="164"/>
      <c r="M239" s="170"/>
      <c r="N239" s="171"/>
      <c r="O239" s="171"/>
      <c r="P239" s="171"/>
      <c r="Q239" s="171"/>
      <c r="R239" s="171"/>
      <c r="S239" s="171"/>
      <c r="T239" s="172"/>
      <c r="AT239" s="166" t="s">
        <v>156</v>
      </c>
      <c r="AU239" s="166" t="s">
        <v>86</v>
      </c>
      <c r="AV239" s="13" t="s">
        <v>86</v>
      </c>
      <c r="AW239" s="13" t="s">
        <v>32</v>
      </c>
      <c r="AX239" s="13" t="s">
        <v>84</v>
      </c>
      <c r="AY239" s="166" t="s">
        <v>140</v>
      </c>
    </row>
    <row r="240" spans="1:65" s="2" customFormat="1" ht="16.5" customHeight="1">
      <c r="A240" s="32"/>
      <c r="B240" s="149"/>
      <c r="C240" s="181" t="s">
        <v>412</v>
      </c>
      <c r="D240" s="181" t="s">
        <v>204</v>
      </c>
      <c r="E240" s="182" t="s">
        <v>403</v>
      </c>
      <c r="F240" s="183" t="s">
        <v>404</v>
      </c>
      <c r="G240" s="184" t="s">
        <v>154</v>
      </c>
      <c r="H240" s="185">
        <v>1.008</v>
      </c>
      <c r="I240" s="186"/>
      <c r="J240" s="187">
        <f>ROUND(I240*H240,2)</f>
        <v>0</v>
      </c>
      <c r="K240" s="188"/>
      <c r="L240" s="189"/>
      <c r="M240" s="190" t="s">
        <v>1</v>
      </c>
      <c r="N240" s="191" t="s">
        <v>41</v>
      </c>
      <c r="O240" s="58"/>
      <c r="P240" s="160">
        <f>O240*H240</f>
        <v>0</v>
      </c>
      <c r="Q240" s="160">
        <v>0.0126</v>
      </c>
      <c r="R240" s="160">
        <f>Q240*H240</f>
        <v>0.0127008</v>
      </c>
      <c r="S240" s="160">
        <v>0</v>
      </c>
      <c r="T240" s="161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62" t="s">
        <v>300</v>
      </c>
      <c r="AT240" s="162" t="s">
        <v>204</v>
      </c>
      <c r="AU240" s="162" t="s">
        <v>86</v>
      </c>
      <c r="AY240" s="17" t="s">
        <v>140</v>
      </c>
      <c r="BE240" s="163">
        <f>IF(N240="základní",J240,0)</f>
        <v>0</v>
      </c>
      <c r="BF240" s="163">
        <f>IF(N240="snížená",J240,0)</f>
        <v>0</v>
      </c>
      <c r="BG240" s="163">
        <f>IF(N240="zákl. přenesená",J240,0)</f>
        <v>0</v>
      </c>
      <c r="BH240" s="163">
        <f>IF(N240="sníž. přenesená",J240,0)</f>
        <v>0</v>
      </c>
      <c r="BI240" s="163">
        <f>IF(N240="nulová",J240,0)</f>
        <v>0</v>
      </c>
      <c r="BJ240" s="17" t="s">
        <v>84</v>
      </c>
      <c r="BK240" s="163">
        <f>ROUND(I240*H240,2)</f>
        <v>0</v>
      </c>
      <c r="BL240" s="17" t="s">
        <v>220</v>
      </c>
      <c r="BM240" s="162" t="s">
        <v>413</v>
      </c>
    </row>
    <row r="241" spans="2:51" s="13" customFormat="1" ht="10.2">
      <c r="B241" s="164"/>
      <c r="D241" s="165" t="s">
        <v>156</v>
      </c>
      <c r="E241" s="166" t="s">
        <v>1</v>
      </c>
      <c r="F241" s="167" t="s">
        <v>414</v>
      </c>
      <c r="H241" s="168">
        <v>0.916</v>
      </c>
      <c r="I241" s="169"/>
      <c r="L241" s="164"/>
      <c r="M241" s="170"/>
      <c r="N241" s="171"/>
      <c r="O241" s="171"/>
      <c r="P241" s="171"/>
      <c r="Q241" s="171"/>
      <c r="R241" s="171"/>
      <c r="S241" s="171"/>
      <c r="T241" s="172"/>
      <c r="AT241" s="166" t="s">
        <v>156</v>
      </c>
      <c r="AU241" s="166" t="s">
        <v>86</v>
      </c>
      <c r="AV241" s="13" t="s">
        <v>86</v>
      </c>
      <c r="AW241" s="13" t="s">
        <v>32</v>
      </c>
      <c r="AX241" s="13" t="s">
        <v>84</v>
      </c>
      <c r="AY241" s="166" t="s">
        <v>140</v>
      </c>
    </row>
    <row r="242" spans="2:51" s="13" customFormat="1" ht="10.2">
      <c r="B242" s="164"/>
      <c r="D242" s="165" t="s">
        <v>156</v>
      </c>
      <c r="F242" s="167" t="s">
        <v>415</v>
      </c>
      <c r="H242" s="168">
        <v>1.008</v>
      </c>
      <c r="I242" s="169"/>
      <c r="L242" s="164"/>
      <c r="M242" s="170"/>
      <c r="N242" s="171"/>
      <c r="O242" s="171"/>
      <c r="P242" s="171"/>
      <c r="Q242" s="171"/>
      <c r="R242" s="171"/>
      <c r="S242" s="171"/>
      <c r="T242" s="172"/>
      <c r="AT242" s="166" t="s">
        <v>156</v>
      </c>
      <c r="AU242" s="166" t="s">
        <v>86</v>
      </c>
      <c r="AV242" s="13" t="s">
        <v>86</v>
      </c>
      <c r="AW242" s="13" t="s">
        <v>3</v>
      </c>
      <c r="AX242" s="13" t="s">
        <v>84</v>
      </c>
      <c r="AY242" s="166" t="s">
        <v>140</v>
      </c>
    </row>
    <row r="243" spans="1:65" s="2" customFormat="1" ht="24.15" customHeight="1">
      <c r="A243" s="32"/>
      <c r="B243" s="149"/>
      <c r="C243" s="150" t="s">
        <v>416</v>
      </c>
      <c r="D243" s="150" t="s">
        <v>143</v>
      </c>
      <c r="E243" s="151" t="s">
        <v>417</v>
      </c>
      <c r="F243" s="152" t="s">
        <v>418</v>
      </c>
      <c r="G243" s="153" t="s">
        <v>260</v>
      </c>
      <c r="H243" s="154">
        <v>0.11</v>
      </c>
      <c r="I243" s="155"/>
      <c r="J243" s="156">
        <f>ROUND(I243*H243,2)</f>
        <v>0</v>
      </c>
      <c r="K243" s="157"/>
      <c r="L243" s="33"/>
      <c r="M243" s="158" t="s">
        <v>1</v>
      </c>
      <c r="N243" s="159" t="s">
        <v>41</v>
      </c>
      <c r="O243" s="58"/>
      <c r="P243" s="160">
        <f>O243*H243</f>
        <v>0</v>
      </c>
      <c r="Q243" s="160">
        <v>0</v>
      </c>
      <c r="R243" s="160">
        <f>Q243*H243</f>
        <v>0</v>
      </c>
      <c r="S243" s="160">
        <v>0</v>
      </c>
      <c r="T243" s="161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62" t="s">
        <v>220</v>
      </c>
      <c r="AT243" s="162" t="s">
        <v>143</v>
      </c>
      <c r="AU243" s="162" t="s">
        <v>86</v>
      </c>
      <c r="AY243" s="17" t="s">
        <v>140</v>
      </c>
      <c r="BE243" s="163">
        <f>IF(N243="základní",J243,0)</f>
        <v>0</v>
      </c>
      <c r="BF243" s="163">
        <f>IF(N243="snížená",J243,0)</f>
        <v>0</v>
      </c>
      <c r="BG243" s="163">
        <f>IF(N243="zákl. přenesená",J243,0)</f>
        <v>0</v>
      </c>
      <c r="BH243" s="163">
        <f>IF(N243="sníž. přenesená",J243,0)</f>
        <v>0</v>
      </c>
      <c r="BI243" s="163">
        <f>IF(N243="nulová",J243,0)</f>
        <v>0</v>
      </c>
      <c r="BJ243" s="17" t="s">
        <v>84</v>
      </c>
      <c r="BK243" s="163">
        <f>ROUND(I243*H243,2)</f>
        <v>0</v>
      </c>
      <c r="BL243" s="17" t="s">
        <v>220</v>
      </c>
      <c r="BM243" s="162" t="s">
        <v>419</v>
      </c>
    </row>
    <row r="244" spans="2:63" s="12" customFormat="1" ht="22.8" customHeight="1">
      <c r="B244" s="136"/>
      <c r="D244" s="137" t="s">
        <v>75</v>
      </c>
      <c r="E244" s="147" t="s">
        <v>420</v>
      </c>
      <c r="F244" s="147" t="s">
        <v>421</v>
      </c>
      <c r="I244" s="139"/>
      <c r="J244" s="148">
        <f>BK244</f>
        <v>0</v>
      </c>
      <c r="L244" s="136"/>
      <c r="M244" s="141"/>
      <c r="N244" s="142"/>
      <c r="O244" s="142"/>
      <c r="P244" s="143">
        <f>SUM(P245:P249)</f>
        <v>0</v>
      </c>
      <c r="Q244" s="142"/>
      <c r="R244" s="143">
        <f>SUM(R245:R249)</f>
        <v>0.0018040000000000003</v>
      </c>
      <c r="S244" s="142"/>
      <c r="T244" s="144">
        <f>SUM(T245:T249)</f>
        <v>0</v>
      </c>
      <c r="AR244" s="137" t="s">
        <v>86</v>
      </c>
      <c r="AT244" s="145" t="s">
        <v>75</v>
      </c>
      <c r="AU244" s="145" t="s">
        <v>84</v>
      </c>
      <c r="AY244" s="137" t="s">
        <v>140</v>
      </c>
      <c r="BK244" s="146">
        <f>SUM(BK245:BK249)</f>
        <v>0</v>
      </c>
    </row>
    <row r="245" spans="1:65" s="2" customFormat="1" ht="24.15" customHeight="1">
      <c r="A245" s="32"/>
      <c r="B245" s="149"/>
      <c r="C245" s="150" t="s">
        <v>422</v>
      </c>
      <c r="D245" s="150" t="s">
        <v>143</v>
      </c>
      <c r="E245" s="151" t="s">
        <v>423</v>
      </c>
      <c r="F245" s="152" t="s">
        <v>424</v>
      </c>
      <c r="G245" s="153" t="s">
        <v>154</v>
      </c>
      <c r="H245" s="154">
        <v>4.4</v>
      </c>
      <c r="I245" s="155"/>
      <c r="J245" s="156">
        <f>ROUND(I245*H245,2)</f>
        <v>0</v>
      </c>
      <c r="K245" s="157"/>
      <c r="L245" s="33"/>
      <c r="M245" s="158" t="s">
        <v>1</v>
      </c>
      <c r="N245" s="159" t="s">
        <v>41</v>
      </c>
      <c r="O245" s="58"/>
      <c r="P245" s="160">
        <f>O245*H245</f>
        <v>0</v>
      </c>
      <c r="Q245" s="160">
        <v>0.00017</v>
      </c>
      <c r="R245" s="160">
        <f>Q245*H245</f>
        <v>0.0007480000000000001</v>
      </c>
      <c r="S245" s="160">
        <v>0</v>
      </c>
      <c r="T245" s="161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62" t="s">
        <v>220</v>
      </c>
      <c r="AT245" s="162" t="s">
        <v>143</v>
      </c>
      <c r="AU245" s="162" t="s">
        <v>86</v>
      </c>
      <c r="AY245" s="17" t="s">
        <v>140</v>
      </c>
      <c r="BE245" s="163">
        <f>IF(N245="základní",J245,0)</f>
        <v>0</v>
      </c>
      <c r="BF245" s="163">
        <f>IF(N245="snížená",J245,0)</f>
        <v>0</v>
      </c>
      <c r="BG245" s="163">
        <f>IF(N245="zákl. přenesená",J245,0)</f>
        <v>0</v>
      </c>
      <c r="BH245" s="163">
        <f>IF(N245="sníž. přenesená",J245,0)</f>
        <v>0</v>
      </c>
      <c r="BI245" s="163">
        <f>IF(N245="nulová",J245,0)</f>
        <v>0</v>
      </c>
      <c r="BJ245" s="17" t="s">
        <v>84</v>
      </c>
      <c r="BK245" s="163">
        <f>ROUND(I245*H245,2)</f>
        <v>0</v>
      </c>
      <c r="BL245" s="17" t="s">
        <v>220</v>
      </c>
      <c r="BM245" s="162" t="s">
        <v>425</v>
      </c>
    </row>
    <row r="246" spans="2:51" s="15" customFormat="1" ht="10.2">
      <c r="B246" s="192"/>
      <c r="D246" s="165" t="s">
        <v>156</v>
      </c>
      <c r="E246" s="193" t="s">
        <v>1</v>
      </c>
      <c r="F246" s="194" t="s">
        <v>426</v>
      </c>
      <c r="H246" s="193" t="s">
        <v>1</v>
      </c>
      <c r="I246" s="195"/>
      <c r="L246" s="192"/>
      <c r="M246" s="196"/>
      <c r="N246" s="197"/>
      <c r="O246" s="197"/>
      <c r="P246" s="197"/>
      <c r="Q246" s="197"/>
      <c r="R246" s="197"/>
      <c r="S246" s="197"/>
      <c r="T246" s="198"/>
      <c r="AT246" s="193" t="s">
        <v>156</v>
      </c>
      <c r="AU246" s="193" t="s">
        <v>86</v>
      </c>
      <c r="AV246" s="15" t="s">
        <v>84</v>
      </c>
      <c r="AW246" s="15" t="s">
        <v>32</v>
      </c>
      <c r="AX246" s="15" t="s">
        <v>76</v>
      </c>
      <c r="AY246" s="193" t="s">
        <v>140</v>
      </c>
    </row>
    <row r="247" spans="2:51" s="13" customFormat="1" ht="10.2">
      <c r="B247" s="164"/>
      <c r="D247" s="165" t="s">
        <v>156</v>
      </c>
      <c r="E247" s="166" t="s">
        <v>1</v>
      </c>
      <c r="F247" s="167" t="s">
        <v>427</v>
      </c>
      <c r="H247" s="168">
        <v>4.4</v>
      </c>
      <c r="I247" s="169"/>
      <c r="L247" s="164"/>
      <c r="M247" s="170"/>
      <c r="N247" s="171"/>
      <c r="O247" s="171"/>
      <c r="P247" s="171"/>
      <c r="Q247" s="171"/>
      <c r="R247" s="171"/>
      <c r="S247" s="171"/>
      <c r="T247" s="172"/>
      <c r="AT247" s="166" t="s">
        <v>156</v>
      </c>
      <c r="AU247" s="166" t="s">
        <v>86</v>
      </c>
      <c r="AV247" s="13" t="s">
        <v>86</v>
      </c>
      <c r="AW247" s="13" t="s">
        <v>32</v>
      </c>
      <c r="AX247" s="13" t="s">
        <v>84</v>
      </c>
      <c r="AY247" s="166" t="s">
        <v>140</v>
      </c>
    </row>
    <row r="248" spans="1:65" s="2" customFormat="1" ht="24.15" customHeight="1">
      <c r="A248" s="32"/>
      <c r="B248" s="149"/>
      <c r="C248" s="150" t="s">
        <v>428</v>
      </c>
      <c r="D248" s="150" t="s">
        <v>143</v>
      </c>
      <c r="E248" s="151" t="s">
        <v>429</v>
      </c>
      <c r="F248" s="152" t="s">
        <v>430</v>
      </c>
      <c r="G248" s="153" t="s">
        <v>154</v>
      </c>
      <c r="H248" s="154">
        <v>4.4</v>
      </c>
      <c r="I248" s="155"/>
      <c r="J248" s="156">
        <f>ROUND(I248*H248,2)</f>
        <v>0</v>
      </c>
      <c r="K248" s="157"/>
      <c r="L248" s="33"/>
      <c r="M248" s="158" t="s">
        <v>1</v>
      </c>
      <c r="N248" s="159" t="s">
        <v>41</v>
      </c>
      <c r="O248" s="58"/>
      <c r="P248" s="160">
        <f>O248*H248</f>
        <v>0</v>
      </c>
      <c r="Q248" s="160">
        <v>0.00012</v>
      </c>
      <c r="R248" s="160">
        <f>Q248*H248</f>
        <v>0.000528</v>
      </c>
      <c r="S248" s="160">
        <v>0</v>
      </c>
      <c r="T248" s="161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62" t="s">
        <v>220</v>
      </c>
      <c r="AT248" s="162" t="s">
        <v>143</v>
      </c>
      <c r="AU248" s="162" t="s">
        <v>86</v>
      </c>
      <c r="AY248" s="17" t="s">
        <v>140</v>
      </c>
      <c r="BE248" s="163">
        <f>IF(N248="základní",J248,0)</f>
        <v>0</v>
      </c>
      <c r="BF248" s="163">
        <f>IF(N248="snížená",J248,0)</f>
        <v>0</v>
      </c>
      <c r="BG248" s="163">
        <f>IF(N248="zákl. přenesená",J248,0)</f>
        <v>0</v>
      </c>
      <c r="BH248" s="163">
        <f>IF(N248="sníž. přenesená",J248,0)</f>
        <v>0</v>
      </c>
      <c r="BI248" s="163">
        <f>IF(N248="nulová",J248,0)</f>
        <v>0</v>
      </c>
      <c r="BJ248" s="17" t="s">
        <v>84</v>
      </c>
      <c r="BK248" s="163">
        <f>ROUND(I248*H248,2)</f>
        <v>0</v>
      </c>
      <c r="BL248" s="17" t="s">
        <v>220</v>
      </c>
      <c r="BM248" s="162" t="s">
        <v>431</v>
      </c>
    </row>
    <row r="249" spans="1:65" s="2" customFormat="1" ht="24.15" customHeight="1">
      <c r="A249" s="32"/>
      <c r="B249" s="149"/>
      <c r="C249" s="150" t="s">
        <v>432</v>
      </c>
      <c r="D249" s="150" t="s">
        <v>143</v>
      </c>
      <c r="E249" s="151" t="s">
        <v>433</v>
      </c>
      <c r="F249" s="152" t="s">
        <v>434</v>
      </c>
      <c r="G249" s="153" t="s">
        <v>154</v>
      </c>
      <c r="H249" s="154">
        <v>4.4</v>
      </c>
      <c r="I249" s="155"/>
      <c r="J249" s="156">
        <f>ROUND(I249*H249,2)</f>
        <v>0</v>
      </c>
      <c r="K249" s="157"/>
      <c r="L249" s="33"/>
      <c r="M249" s="158" t="s">
        <v>1</v>
      </c>
      <c r="N249" s="159" t="s">
        <v>41</v>
      </c>
      <c r="O249" s="58"/>
      <c r="P249" s="160">
        <f>O249*H249</f>
        <v>0</v>
      </c>
      <c r="Q249" s="160">
        <v>0.00012</v>
      </c>
      <c r="R249" s="160">
        <f>Q249*H249</f>
        <v>0.000528</v>
      </c>
      <c r="S249" s="160">
        <v>0</v>
      </c>
      <c r="T249" s="161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62" t="s">
        <v>220</v>
      </c>
      <c r="AT249" s="162" t="s">
        <v>143</v>
      </c>
      <c r="AU249" s="162" t="s">
        <v>86</v>
      </c>
      <c r="AY249" s="17" t="s">
        <v>140</v>
      </c>
      <c r="BE249" s="163">
        <f>IF(N249="základní",J249,0)</f>
        <v>0</v>
      </c>
      <c r="BF249" s="163">
        <f>IF(N249="snížená",J249,0)</f>
        <v>0</v>
      </c>
      <c r="BG249" s="163">
        <f>IF(N249="zákl. přenesená",J249,0)</f>
        <v>0</v>
      </c>
      <c r="BH249" s="163">
        <f>IF(N249="sníž. přenesená",J249,0)</f>
        <v>0</v>
      </c>
      <c r="BI249" s="163">
        <f>IF(N249="nulová",J249,0)</f>
        <v>0</v>
      </c>
      <c r="BJ249" s="17" t="s">
        <v>84</v>
      </c>
      <c r="BK249" s="163">
        <f>ROUND(I249*H249,2)</f>
        <v>0</v>
      </c>
      <c r="BL249" s="17" t="s">
        <v>220</v>
      </c>
      <c r="BM249" s="162" t="s">
        <v>435</v>
      </c>
    </row>
    <row r="250" spans="2:63" s="12" customFormat="1" ht="22.8" customHeight="1">
      <c r="B250" s="136"/>
      <c r="D250" s="137" t="s">
        <v>75</v>
      </c>
      <c r="E250" s="147" t="s">
        <v>436</v>
      </c>
      <c r="F250" s="147" t="s">
        <v>437</v>
      </c>
      <c r="I250" s="139"/>
      <c r="J250" s="148">
        <f>BK250</f>
        <v>0</v>
      </c>
      <c r="L250" s="136"/>
      <c r="M250" s="141"/>
      <c r="N250" s="142"/>
      <c r="O250" s="142"/>
      <c r="P250" s="143">
        <f>SUM(P251:P263)</f>
        <v>0</v>
      </c>
      <c r="Q250" s="142"/>
      <c r="R250" s="143">
        <f>SUM(R251:R263)</f>
        <v>0.1084581</v>
      </c>
      <c r="S250" s="142"/>
      <c r="T250" s="144">
        <f>SUM(T251:T263)</f>
        <v>0.01977025</v>
      </c>
      <c r="AR250" s="137" t="s">
        <v>86</v>
      </c>
      <c r="AT250" s="145" t="s">
        <v>75</v>
      </c>
      <c r="AU250" s="145" t="s">
        <v>84</v>
      </c>
      <c r="AY250" s="137" t="s">
        <v>140</v>
      </c>
      <c r="BK250" s="146">
        <f>SUM(BK251:BK263)</f>
        <v>0</v>
      </c>
    </row>
    <row r="251" spans="1:65" s="2" customFormat="1" ht="16.5" customHeight="1">
      <c r="A251" s="32"/>
      <c r="B251" s="149"/>
      <c r="C251" s="150" t="s">
        <v>438</v>
      </c>
      <c r="D251" s="150" t="s">
        <v>143</v>
      </c>
      <c r="E251" s="151" t="s">
        <v>439</v>
      </c>
      <c r="F251" s="152" t="s">
        <v>440</v>
      </c>
      <c r="G251" s="153" t="s">
        <v>154</v>
      </c>
      <c r="H251" s="154">
        <v>63.775</v>
      </c>
      <c r="I251" s="155"/>
      <c r="J251" s="156">
        <f>ROUND(I251*H251,2)</f>
        <v>0</v>
      </c>
      <c r="K251" s="157"/>
      <c r="L251" s="33"/>
      <c r="M251" s="158" t="s">
        <v>1</v>
      </c>
      <c r="N251" s="159" t="s">
        <v>41</v>
      </c>
      <c r="O251" s="58"/>
      <c r="P251" s="160">
        <f>O251*H251</f>
        <v>0</v>
      </c>
      <c r="Q251" s="160">
        <v>0.001</v>
      </c>
      <c r="R251" s="160">
        <f>Q251*H251</f>
        <v>0.063775</v>
      </c>
      <c r="S251" s="160">
        <v>0.00031</v>
      </c>
      <c r="T251" s="161">
        <f>S251*H251</f>
        <v>0.01977025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62" t="s">
        <v>220</v>
      </c>
      <c r="AT251" s="162" t="s">
        <v>143</v>
      </c>
      <c r="AU251" s="162" t="s">
        <v>86</v>
      </c>
      <c r="AY251" s="17" t="s">
        <v>140</v>
      </c>
      <c r="BE251" s="163">
        <f>IF(N251="základní",J251,0)</f>
        <v>0</v>
      </c>
      <c r="BF251" s="163">
        <f>IF(N251="snížená",J251,0)</f>
        <v>0</v>
      </c>
      <c r="BG251" s="163">
        <f>IF(N251="zákl. přenesená",J251,0)</f>
        <v>0</v>
      </c>
      <c r="BH251" s="163">
        <f>IF(N251="sníž. přenesená",J251,0)</f>
        <v>0</v>
      </c>
      <c r="BI251" s="163">
        <f>IF(N251="nulová",J251,0)</f>
        <v>0</v>
      </c>
      <c r="BJ251" s="17" t="s">
        <v>84</v>
      </c>
      <c r="BK251" s="163">
        <f>ROUND(I251*H251,2)</f>
        <v>0</v>
      </c>
      <c r="BL251" s="17" t="s">
        <v>220</v>
      </c>
      <c r="BM251" s="162" t="s">
        <v>441</v>
      </c>
    </row>
    <row r="252" spans="2:51" s="13" customFormat="1" ht="10.2">
      <c r="B252" s="164"/>
      <c r="D252" s="165" t="s">
        <v>156</v>
      </c>
      <c r="E252" s="166" t="s">
        <v>1</v>
      </c>
      <c r="F252" s="167" t="s">
        <v>442</v>
      </c>
      <c r="H252" s="168">
        <v>17.34</v>
      </c>
      <c r="I252" s="169"/>
      <c r="L252" s="164"/>
      <c r="M252" s="170"/>
      <c r="N252" s="171"/>
      <c r="O252" s="171"/>
      <c r="P252" s="171"/>
      <c r="Q252" s="171"/>
      <c r="R252" s="171"/>
      <c r="S252" s="171"/>
      <c r="T252" s="172"/>
      <c r="AT252" s="166" t="s">
        <v>156</v>
      </c>
      <c r="AU252" s="166" t="s">
        <v>86</v>
      </c>
      <c r="AV252" s="13" t="s">
        <v>86</v>
      </c>
      <c r="AW252" s="13" t="s">
        <v>32</v>
      </c>
      <c r="AX252" s="13" t="s">
        <v>76</v>
      </c>
      <c r="AY252" s="166" t="s">
        <v>140</v>
      </c>
    </row>
    <row r="253" spans="2:51" s="13" customFormat="1" ht="10.2">
      <c r="B253" s="164"/>
      <c r="D253" s="165" t="s">
        <v>156</v>
      </c>
      <c r="E253" s="166" t="s">
        <v>1</v>
      </c>
      <c r="F253" s="167" t="s">
        <v>443</v>
      </c>
      <c r="H253" s="168">
        <v>26.65</v>
      </c>
      <c r="I253" s="169"/>
      <c r="L253" s="164"/>
      <c r="M253" s="170"/>
      <c r="N253" s="171"/>
      <c r="O253" s="171"/>
      <c r="P253" s="171"/>
      <c r="Q253" s="171"/>
      <c r="R253" s="171"/>
      <c r="S253" s="171"/>
      <c r="T253" s="172"/>
      <c r="AT253" s="166" t="s">
        <v>156</v>
      </c>
      <c r="AU253" s="166" t="s">
        <v>86</v>
      </c>
      <c r="AV253" s="13" t="s">
        <v>86</v>
      </c>
      <c r="AW253" s="13" t="s">
        <v>32</v>
      </c>
      <c r="AX253" s="13" t="s">
        <v>76</v>
      </c>
      <c r="AY253" s="166" t="s">
        <v>140</v>
      </c>
    </row>
    <row r="254" spans="2:51" s="13" customFormat="1" ht="10.2">
      <c r="B254" s="164"/>
      <c r="D254" s="165" t="s">
        <v>156</v>
      </c>
      <c r="E254" s="166" t="s">
        <v>1</v>
      </c>
      <c r="F254" s="167" t="s">
        <v>444</v>
      </c>
      <c r="H254" s="168">
        <v>12.925</v>
      </c>
      <c r="I254" s="169"/>
      <c r="L254" s="164"/>
      <c r="M254" s="170"/>
      <c r="N254" s="171"/>
      <c r="O254" s="171"/>
      <c r="P254" s="171"/>
      <c r="Q254" s="171"/>
      <c r="R254" s="171"/>
      <c r="S254" s="171"/>
      <c r="T254" s="172"/>
      <c r="AT254" s="166" t="s">
        <v>156</v>
      </c>
      <c r="AU254" s="166" t="s">
        <v>86</v>
      </c>
      <c r="AV254" s="13" t="s">
        <v>86</v>
      </c>
      <c r="AW254" s="13" t="s">
        <v>32</v>
      </c>
      <c r="AX254" s="13" t="s">
        <v>76</v>
      </c>
      <c r="AY254" s="166" t="s">
        <v>140</v>
      </c>
    </row>
    <row r="255" spans="2:51" s="13" customFormat="1" ht="10.2">
      <c r="B255" s="164"/>
      <c r="D255" s="165" t="s">
        <v>156</v>
      </c>
      <c r="E255" s="166" t="s">
        <v>1</v>
      </c>
      <c r="F255" s="167" t="s">
        <v>445</v>
      </c>
      <c r="H255" s="168">
        <v>6.86</v>
      </c>
      <c r="I255" s="169"/>
      <c r="L255" s="164"/>
      <c r="M255" s="170"/>
      <c r="N255" s="171"/>
      <c r="O255" s="171"/>
      <c r="P255" s="171"/>
      <c r="Q255" s="171"/>
      <c r="R255" s="171"/>
      <c r="S255" s="171"/>
      <c r="T255" s="172"/>
      <c r="AT255" s="166" t="s">
        <v>156</v>
      </c>
      <c r="AU255" s="166" t="s">
        <v>86</v>
      </c>
      <c r="AV255" s="13" t="s">
        <v>86</v>
      </c>
      <c r="AW255" s="13" t="s">
        <v>32</v>
      </c>
      <c r="AX255" s="13" t="s">
        <v>76</v>
      </c>
      <c r="AY255" s="166" t="s">
        <v>140</v>
      </c>
    </row>
    <row r="256" spans="2:51" s="14" customFormat="1" ht="10.2">
      <c r="B256" s="173"/>
      <c r="D256" s="165" t="s">
        <v>156</v>
      </c>
      <c r="E256" s="174" t="s">
        <v>1</v>
      </c>
      <c r="F256" s="175" t="s">
        <v>159</v>
      </c>
      <c r="H256" s="176">
        <v>63.775</v>
      </c>
      <c r="I256" s="177"/>
      <c r="L256" s="173"/>
      <c r="M256" s="178"/>
      <c r="N256" s="179"/>
      <c r="O256" s="179"/>
      <c r="P256" s="179"/>
      <c r="Q256" s="179"/>
      <c r="R256" s="179"/>
      <c r="S256" s="179"/>
      <c r="T256" s="180"/>
      <c r="AT256" s="174" t="s">
        <v>156</v>
      </c>
      <c r="AU256" s="174" t="s">
        <v>86</v>
      </c>
      <c r="AV256" s="14" t="s">
        <v>147</v>
      </c>
      <c r="AW256" s="14" t="s">
        <v>32</v>
      </c>
      <c r="AX256" s="14" t="s">
        <v>84</v>
      </c>
      <c r="AY256" s="174" t="s">
        <v>140</v>
      </c>
    </row>
    <row r="257" spans="1:65" s="2" customFormat="1" ht="24.15" customHeight="1">
      <c r="A257" s="32"/>
      <c r="B257" s="149"/>
      <c r="C257" s="150" t="s">
        <v>446</v>
      </c>
      <c r="D257" s="150" t="s">
        <v>143</v>
      </c>
      <c r="E257" s="151" t="s">
        <v>447</v>
      </c>
      <c r="F257" s="152" t="s">
        <v>448</v>
      </c>
      <c r="G257" s="153" t="s">
        <v>154</v>
      </c>
      <c r="H257" s="154">
        <v>91.19</v>
      </c>
      <c r="I257" s="155"/>
      <c r="J257" s="156">
        <f>ROUND(I257*H257,2)</f>
        <v>0</v>
      </c>
      <c r="K257" s="157"/>
      <c r="L257" s="33"/>
      <c r="M257" s="158" t="s">
        <v>1</v>
      </c>
      <c r="N257" s="159" t="s">
        <v>41</v>
      </c>
      <c r="O257" s="58"/>
      <c r="P257" s="160">
        <f>O257*H257</f>
        <v>0</v>
      </c>
      <c r="Q257" s="160">
        <v>0.0002</v>
      </c>
      <c r="R257" s="160">
        <f>Q257*H257</f>
        <v>0.018238</v>
      </c>
      <c r="S257" s="160">
        <v>0</v>
      </c>
      <c r="T257" s="161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62" t="s">
        <v>220</v>
      </c>
      <c r="AT257" s="162" t="s">
        <v>143</v>
      </c>
      <c r="AU257" s="162" t="s">
        <v>86</v>
      </c>
      <c r="AY257" s="17" t="s">
        <v>140</v>
      </c>
      <c r="BE257" s="163">
        <f>IF(N257="základní",J257,0)</f>
        <v>0</v>
      </c>
      <c r="BF257" s="163">
        <f>IF(N257="snížená",J257,0)</f>
        <v>0</v>
      </c>
      <c r="BG257" s="163">
        <f>IF(N257="zákl. přenesená",J257,0)</f>
        <v>0</v>
      </c>
      <c r="BH257" s="163">
        <f>IF(N257="sníž. přenesená",J257,0)</f>
        <v>0</v>
      </c>
      <c r="BI257" s="163">
        <f>IF(N257="nulová",J257,0)</f>
        <v>0</v>
      </c>
      <c r="BJ257" s="17" t="s">
        <v>84</v>
      </c>
      <c r="BK257" s="163">
        <f>ROUND(I257*H257,2)</f>
        <v>0</v>
      </c>
      <c r="BL257" s="17" t="s">
        <v>220</v>
      </c>
      <c r="BM257" s="162" t="s">
        <v>449</v>
      </c>
    </row>
    <row r="258" spans="2:51" s="13" customFormat="1" ht="10.2">
      <c r="B258" s="164"/>
      <c r="D258" s="165" t="s">
        <v>156</v>
      </c>
      <c r="E258" s="166" t="s">
        <v>1</v>
      </c>
      <c r="F258" s="167" t="s">
        <v>450</v>
      </c>
      <c r="H258" s="168">
        <v>16.38</v>
      </c>
      <c r="I258" s="169"/>
      <c r="L258" s="164"/>
      <c r="M258" s="170"/>
      <c r="N258" s="171"/>
      <c r="O258" s="171"/>
      <c r="P258" s="171"/>
      <c r="Q258" s="171"/>
      <c r="R258" s="171"/>
      <c r="S258" s="171"/>
      <c r="T258" s="172"/>
      <c r="AT258" s="166" t="s">
        <v>156</v>
      </c>
      <c r="AU258" s="166" t="s">
        <v>86</v>
      </c>
      <c r="AV258" s="13" t="s">
        <v>86</v>
      </c>
      <c r="AW258" s="13" t="s">
        <v>32</v>
      </c>
      <c r="AX258" s="13" t="s">
        <v>76</v>
      </c>
      <c r="AY258" s="166" t="s">
        <v>140</v>
      </c>
    </row>
    <row r="259" spans="2:51" s="13" customFormat="1" ht="10.2">
      <c r="B259" s="164"/>
      <c r="D259" s="165" t="s">
        <v>156</v>
      </c>
      <c r="E259" s="166" t="s">
        <v>1</v>
      </c>
      <c r="F259" s="167" t="s">
        <v>451</v>
      </c>
      <c r="H259" s="168">
        <v>35</v>
      </c>
      <c r="I259" s="169"/>
      <c r="L259" s="164"/>
      <c r="M259" s="170"/>
      <c r="N259" s="171"/>
      <c r="O259" s="171"/>
      <c r="P259" s="171"/>
      <c r="Q259" s="171"/>
      <c r="R259" s="171"/>
      <c r="S259" s="171"/>
      <c r="T259" s="172"/>
      <c r="AT259" s="166" t="s">
        <v>156</v>
      </c>
      <c r="AU259" s="166" t="s">
        <v>86</v>
      </c>
      <c r="AV259" s="13" t="s">
        <v>86</v>
      </c>
      <c r="AW259" s="13" t="s">
        <v>32</v>
      </c>
      <c r="AX259" s="13" t="s">
        <v>76</v>
      </c>
      <c r="AY259" s="166" t="s">
        <v>140</v>
      </c>
    </row>
    <row r="260" spans="2:51" s="13" customFormat="1" ht="10.2">
      <c r="B260" s="164"/>
      <c r="D260" s="165" t="s">
        <v>156</v>
      </c>
      <c r="E260" s="166" t="s">
        <v>1</v>
      </c>
      <c r="F260" s="167" t="s">
        <v>452</v>
      </c>
      <c r="H260" s="168">
        <v>14.81</v>
      </c>
      <c r="I260" s="169"/>
      <c r="L260" s="164"/>
      <c r="M260" s="170"/>
      <c r="N260" s="171"/>
      <c r="O260" s="171"/>
      <c r="P260" s="171"/>
      <c r="Q260" s="171"/>
      <c r="R260" s="171"/>
      <c r="S260" s="171"/>
      <c r="T260" s="172"/>
      <c r="AT260" s="166" t="s">
        <v>156</v>
      </c>
      <c r="AU260" s="166" t="s">
        <v>86</v>
      </c>
      <c r="AV260" s="13" t="s">
        <v>86</v>
      </c>
      <c r="AW260" s="13" t="s">
        <v>32</v>
      </c>
      <c r="AX260" s="13" t="s">
        <v>76</v>
      </c>
      <c r="AY260" s="166" t="s">
        <v>140</v>
      </c>
    </row>
    <row r="261" spans="2:51" s="13" customFormat="1" ht="10.2">
      <c r="B261" s="164"/>
      <c r="D261" s="165" t="s">
        <v>156</v>
      </c>
      <c r="E261" s="166" t="s">
        <v>1</v>
      </c>
      <c r="F261" s="167" t="s">
        <v>453</v>
      </c>
      <c r="H261" s="168">
        <v>25</v>
      </c>
      <c r="I261" s="169"/>
      <c r="L261" s="164"/>
      <c r="M261" s="170"/>
      <c r="N261" s="171"/>
      <c r="O261" s="171"/>
      <c r="P261" s="171"/>
      <c r="Q261" s="171"/>
      <c r="R261" s="171"/>
      <c r="S261" s="171"/>
      <c r="T261" s="172"/>
      <c r="AT261" s="166" t="s">
        <v>156</v>
      </c>
      <c r="AU261" s="166" t="s">
        <v>86</v>
      </c>
      <c r="AV261" s="13" t="s">
        <v>86</v>
      </c>
      <c r="AW261" s="13" t="s">
        <v>32</v>
      </c>
      <c r="AX261" s="13" t="s">
        <v>76</v>
      </c>
      <c r="AY261" s="166" t="s">
        <v>140</v>
      </c>
    </row>
    <row r="262" spans="2:51" s="14" customFormat="1" ht="10.2">
      <c r="B262" s="173"/>
      <c r="D262" s="165" t="s">
        <v>156</v>
      </c>
      <c r="E262" s="174" t="s">
        <v>1</v>
      </c>
      <c r="F262" s="175" t="s">
        <v>159</v>
      </c>
      <c r="H262" s="176">
        <v>91.19</v>
      </c>
      <c r="I262" s="177"/>
      <c r="L262" s="173"/>
      <c r="M262" s="178"/>
      <c r="N262" s="179"/>
      <c r="O262" s="179"/>
      <c r="P262" s="179"/>
      <c r="Q262" s="179"/>
      <c r="R262" s="179"/>
      <c r="S262" s="179"/>
      <c r="T262" s="180"/>
      <c r="AT262" s="174" t="s">
        <v>156</v>
      </c>
      <c r="AU262" s="174" t="s">
        <v>86</v>
      </c>
      <c r="AV262" s="14" t="s">
        <v>147</v>
      </c>
      <c r="AW262" s="14" t="s">
        <v>32</v>
      </c>
      <c r="AX262" s="14" t="s">
        <v>84</v>
      </c>
      <c r="AY262" s="174" t="s">
        <v>140</v>
      </c>
    </row>
    <row r="263" spans="1:65" s="2" customFormat="1" ht="24.15" customHeight="1">
      <c r="A263" s="32"/>
      <c r="B263" s="149"/>
      <c r="C263" s="150" t="s">
        <v>454</v>
      </c>
      <c r="D263" s="150" t="s">
        <v>143</v>
      </c>
      <c r="E263" s="151" t="s">
        <v>455</v>
      </c>
      <c r="F263" s="152" t="s">
        <v>456</v>
      </c>
      <c r="G263" s="153" t="s">
        <v>154</v>
      </c>
      <c r="H263" s="154">
        <v>91.19</v>
      </c>
      <c r="I263" s="155"/>
      <c r="J263" s="156">
        <f>ROUND(I263*H263,2)</f>
        <v>0</v>
      </c>
      <c r="K263" s="157"/>
      <c r="L263" s="33"/>
      <c r="M263" s="158" t="s">
        <v>1</v>
      </c>
      <c r="N263" s="159" t="s">
        <v>41</v>
      </c>
      <c r="O263" s="58"/>
      <c r="P263" s="160">
        <f>O263*H263</f>
        <v>0</v>
      </c>
      <c r="Q263" s="160">
        <v>0.00029</v>
      </c>
      <c r="R263" s="160">
        <f>Q263*H263</f>
        <v>0.0264451</v>
      </c>
      <c r="S263" s="160">
        <v>0</v>
      </c>
      <c r="T263" s="161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62" t="s">
        <v>220</v>
      </c>
      <c r="AT263" s="162" t="s">
        <v>143</v>
      </c>
      <c r="AU263" s="162" t="s">
        <v>86</v>
      </c>
      <c r="AY263" s="17" t="s">
        <v>140</v>
      </c>
      <c r="BE263" s="163">
        <f>IF(N263="základní",J263,0)</f>
        <v>0</v>
      </c>
      <c r="BF263" s="163">
        <f>IF(N263="snížená",J263,0)</f>
        <v>0</v>
      </c>
      <c r="BG263" s="163">
        <f>IF(N263="zákl. přenesená",J263,0)</f>
        <v>0</v>
      </c>
      <c r="BH263" s="163">
        <f>IF(N263="sníž. přenesená",J263,0)</f>
        <v>0</v>
      </c>
      <c r="BI263" s="163">
        <f>IF(N263="nulová",J263,0)</f>
        <v>0</v>
      </c>
      <c r="BJ263" s="17" t="s">
        <v>84</v>
      </c>
      <c r="BK263" s="163">
        <f>ROUND(I263*H263,2)</f>
        <v>0</v>
      </c>
      <c r="BL263" s="17" t="s">
        <v>220</v>
      </c>
      <c r="BM263" s="162" t="s">
        <v>457</v>
      </c>
    </row>
    <row r="264" spans="2:63" s="12" customFormat="1" ht="25.95" customHeight="1">
      <c r="B264" s="136"/>
      <c r="D264" s="137" t="s">
        <v>75</v>
      </c>
      <c r="E264" s="138" t="s">
        <v>458</v>
      </c>
      <c r="F264" s="138" t="s">
        <v>459</v>
      </c>
      <c r="I264" s="139"/>
      <c r="J264" s="140">
        <f>BK264</f>
        <v>0</v>
      </c>
      <c r="L264" s="136"/>
      <c r="M264" s="141"/>
      <c r="N264" s="142"/>
      <c r="O264" s="142"/>
      <c r="P264" s="143">
        <f>P265+P267</f>
        <v>0</v>
      </c>
      <c r="Q264" s="142"/>
      <c r="R264" s="143">
        <f>R265+R267</f>
        <v>0</v>
      </c>
      <c r="S264" s="142"/>
      <c r="T264" s="144">
        <f>T265+T267</f>
        <v>0</v>
      </c>
      <c r="AR264" s="137" t="s">
        <v>165</v>
      </c>
      <c r="AT264" s="145" t="s">
        <v>75</v>
      </c>
      <c r="AU264" s="145" t="s">
        <v>76</v>
      </c>
      <c r="AY264" s="137" t="s">
        <v>140</v>
      </c>
      <c r="BK264" s="146">
        <f>BK265+BK267</f>
        <v>0</v>
      </c>
    </row>
    <row r="265" spans="2:63" s="12" customFormat="1" ht="22.8" customHeight="1">
      <c r="B265" s="136"/>
      <c r="D265" s="137" t="s">
        <v>75</v>
      </c>
      <c r="E265" s="147" t="s">
        <v>460</v>
      </c>
      <c r="F265" s="147" t="s">
        <v>461</v>
      </c>
      <c r="I265" s="139"/>
      <c r="J265" s="148">
        <f>BK265</f>
        <v>0</v>
      </c>
      <c r="L265" s="136"/>
      <c r="M265" s="141"/>
      <c r="N265" s="142"/>
      <c r="O265" s="142"/>
      <c r="P265" s="143">
        <f>P266</f>
        <v>0</v>
      </c>
      <c r="Q265" s="142"/>
      <c r="R265" s="143">
        <f>R266</f>
        <v>0</v>
      </c>
      <c r="S265" s="142"/>
      <c r="T265" s="144">
        <f>T266</f>
        <v>0</v>
      </c>
      <c r="AR265" s="137" t="s">
        <v>165</v>
      </c>
      <c r="AT265" s="145" t="s">
        <v>75</v>
      </c>
      <c r="AU265" s="145" t="s">
        <v>84</v>
      </c>
      <c r="AY265" s="137" t="s">
        <v>140</v>
      </c>
      <c r="BK265" s="146">
        <f>BK266</f>
        <v>0</v>
      </c>
    </row>
    <row r="266" spans="1:65" s="2" customFormat="1" ht="16.5" customHeight="1">
      <c r="A266" s="32"/>
      <c r="B266" s="149"/>
      <c r="C266" s="150" t="s">
        <v>462</v>
      </c>
      <c r="D266" s="150" t="s">
        <v>143</v>
      </c>
      <c r="E266" s="151" t="s">
        <v>463</v>
      </c>
      <c r="F266" s="152" t="s">
        <v>461</v>
      </c>
      <c r="G266" s="153" t="s">
        <v>464</v>
      </c>
      <c r="H266" s="154">
        <v>1</v>
      </c>
      <c r="I266" s="155"/>
      <c r="J266" s="156">
        <f>ROUND(I266*H266,2)</f>
        <v>0</v>
      </c>
      <c r="K266" s="157"/>
      <c r="L266" s="33"/>
      <c r="M266" s="158" t="s">
        <v>1</v>
      </c>
      <c r="N266" s="159" t="s">
        <v>41</v>
      </c>
      <c r="O266" s="58"/>
      <c r="P266" s="160">
        <f>O266*H266</f>
        <v>0</v>
      </c>
      <c r="Q266" s="160">
        <v>0</v>
      </c>
      <c r="R266" s="160">
        <f>Q266*H266</f>
        <v>0</v>
      </c>
      <c r="S266" s="160">
        <v>0</v>
      </c>
      <c r="T266" s="161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62" t="s">
        <v>465</v>
      </c>
      <c r="AT266" s="162" t="s">
        <v>143</v>
      </c>
      <c r="AU266" s="162" t="s">
        <v>86</v>
      </c>
      <c r="AY266" s="17" t="s">
        <v>140</v>
      </c>
      <c r="BE266" s="163">
        <f>IF(N266="základní",J266,0)</f>
        <v>0</v>
      </c>
      <c r="BF266" s="163">
        <f>IF(N266="snížená",J266,0)</f>
        <v>0</v>
      </c>
      <c r="BG266" s="163">
        <f>IF(N266="zákl. přenesená",J266,0)</f>
        <v>0</v>
      </c>
      <c r="BH266" s="163">
        <f>IF(N266="sníž. přenesená",J266,0)</f>
        <v>0</v>
      </c>
      <c r="BI266" s="163">
        <f>IF(N266="nulová",J266,0)</f>
        <v>0</v>
      </c>
      <c r="BJ266" s="17" t="s">
        <v>84</v>
      </c>
      <c r="BK266" s="163">
        <f>ROUND(I266*H266,2)</f>
        <v>0</v>
      </c>
      <c r="BL266" s="17" t="s">
        <v>465</v>
      </c>
      <c r="BM266" s="162" t="s">
        <v>466</v>
      </c>
    </row>
    <row r="267" spans="2:63" s="12" customFormat="1" ht="22.8" customHeight="1">
      <c r="B267" s="136"/>
      <c r="D267" s="137" t="s">
        <v>75</v>
      </c>
      <c r="E267" s="147" t="s">
        <v>467</v>
      </c>
      <c r="F267" s="147" t="s">
        <v>468</v>
      </c>
      <c r="I267" s="139"/>
      <c r="J267" s="148">
        <f>BK267</f>
        <v>0</v>
      </c>
      <c r="L267" s="136"/>
      <c r="M267" s="141"/>
      <c r="N267" s="142"/>
      <c r="O267" s="142"/>
      <c r="P267" s="143">
        <f>P268</f>
        <v>0</v>
      </c>
      <c r="Q267" s="142"/>
      <c r="R267" s="143">
        <f>R268</f>
        <v>0</v>
      </c>
      <c r="S267" s="142"/>
      <c r="T267" s="144">
        <f>T268</f>
        <v>0</v>
      </c>
      <c r="AR267" s="137" t="s">
        <v>165</v>
      </c>
      <c r="AT267" s="145" t="s">
        <v>75</v>
      </c>
      <c r="AU267" s="145" t="s">
        <v>84</v>
      </c>
      <c r="AY267" s="137" t="s">
        <v>140</v>
      </c>
      <c r="BK267" s="146">
        <f>BK268</f>
        <v>0</v>
      </c>
    </row>
    <row r="268" spans="1:65" s="2" customFormat="1" ht="16.5" customHeight="1">
      <c r="A268" s="32"/>
      <c r="B268" s="149"/>
      <c r="C268" s="150" t="s">
        <v>469</v>
      </c>
      <c r="D268" s="150" t="s">
        <v>143</v>
      </c>
      <c r="E268" s="151" t="s">
        <v>470</v>
      </c>
      <c r="F268" s="152" t="s">
        <v>471</v>
      </c>
      <c r="G268" s="153" t="s">
        <v>464</v>
      </c>
      <c r="H268" s="154">
        <v>1</v>
      </c>
      <c r="I268" s="155"/>
      <c r="J268" s="156">
        <f>ROUND(I268*H268,2)</f>
        <v>0</v>
      </c>
      <c r="K268" s="157"/>
      <c r="L268" s="33"/>
      <c r="M268" s="199" t="s">
        <v>1</v>
      </c>
      <c r="N268" s="200" t="s">
        <v>41</v>
      </c>
      <c r="O268" s="201"/>
      <c r="P268" s="202">
        <f>O268*H268</f>
        <v>0</v>
      </c>
      <c r="Q268" s="202">
        <v>0</v>
      </c>
      <c r="R268" s="202">
        <f>Q268*H268</f>
        <v>0</v>
      </c>
      <c r="S268" s="202">
        <v>0</v>
      </c>
      <c r="T268" s="203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62" t="s">
        <v>465</v>
      </c>
      <c r="AT268" s="162" t="s">
        <v>143</v>
      </c>
      <c r="AU268" s="162" t="s">
        <v>86</v>
      </c>
      <c r="AY268" s="17" t="s">
        <v>140</v>
      </c>
      <c r="BE268" s="163">
        <f>IF(N268="základní",J268,0)</f>
        <v>0</v>
      </c>
      <c r="BF268" s="163">
        <f>IF(N268="snížená",J268,0)</f>
        <v>0</v>
      </c>
      <c r="BG268" s="163">
        <f>IF(N268="zákl. přenesená",J268,0)</f>
        <v>0</v>
      </c>
      <c r="BH268" s="163">
        <f>IF(N268="sníž. přenesená",J268,0)</f>
        <v>0</v>
      </c>
      <c r="BI268" s="163">
        <f>IF(N268="nulová",J268,0)</f>
        <v>0</v>
      </c>
      <c r="BJ268" s="17" t="s">
        <v>84</v>
      </c>
      <c r="BK268" s="163">
        <f>ROUND(I268*H268,2)</f>
        <v>0</v>
      </c>
      <c r="BL268" s="17" t="s">
        <v>465</v>
      </c>
      <c r="BM268" s="162" t="s">
        <v>472</v>
      </c>
    </row>
    <row r="269" spans="1:31" s="2" customFormat="1" ht="6.9" customHeight="1">
      <c r="A269" s="32"/>
      <c r="B269" s="47"/>
      <c r="C269" s="48"/>
      <c r="D269" s="48"/>
      <c r="E269" s="48"/>
      <c r="F269" s="48"/>
      <c r="G269" s="48"/>
      <c r="H269" s="48"/>
      <c r="I269" s="48"/>
      <c r="J269" s="48"/>
      <c r="K269" s="48"/>
      <c r="L269" s="33"/>
      <c r="M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</row>
  </sheetData>
  <autoFilter ref="C132:K268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46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7" t="s">
        <v>93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2:46" s="1" customFormat="1" ht="24.9" customHeight="1">
      <c r="B4" s="20"/>
      <c r="D4" s="21" t="s">
        <v>100</v>
      </c>
      <c r="L4" s="20"/>
      <c r="M4" s="98" t="s">
        <v>10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7" t="str">
        <f>'Rekapitulace stavby'!K6</f>
        <v>Stavební úpravy 1.PP-WC pro návštěvníky polikliniky</v>
      </c>
      <c r="F7" s="248"/>
      <c r="G7" s="248"/>
      <c r="H7" s="248"/>
      <c r="L7" s="20"/>
    </row>
    <row r="8" spans="2:12" s="1" customFormat="1" ht="12" customHeight="1">
      <c r="B8" s="20"/>
      <c r="D8" s="27" t="s">
        <v>101</v>
      </c>
      <c r="L8" s="20"/>
    </row>
    <row r="9" spans="1:31" s="2" customFormat="1" ht="16.5" customHeight="1">
      <c r="A9" s="32"/>
      <c r="B9" s="33"/>
      <c r="C9" s="32"/>
      <c r="D9" s="32"/>
      <c r="E9" s="247" t="s">
        <v>473</v>
      </c>
      <c r="F9" s="249"/>
      <c r="G9" s="249"/>
      <c r="H9" s="249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474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04" t="s">
        <v>475</v>
      </c>
      <c r="F11" s="249"/>
      <c r="G11" s="249"/>
      <c r="H11" s="249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22. 6. 2022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8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26</v>
      </c>
      <c r="F17" s="32"/>
      <c r="G17" s="32"/>
      <c r="H17" s="32"/>
      <c r="I17" s="27" t="s">
        <v>27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28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0" t="str">
        <f>'Rekapitulace stavby'!E14</f>
        <v>Vyplň údaj</v>
      </c>
      <c r="F20" s="230"/>
      <c r="G20" s="230"/>
      <c r="H20" s="230"/>
      <c r="I20" s="27" t="s">
        <v>27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30</v>
      </c>
      <c r="E22" s="32"/>
      <c r="F22" s="32"/>
      <c r="G22" s="32"/>
      <c r="H22" s="32"/>
      <c r="I22" s="27" t="s">
        <v>25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27" t="s">
        <v>27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33</v>
      </c>
      <c r="E25" s="32"/>
      <c r="F25" s="32"/>
      <c r="G25" s="32"/>
      <c r="H25" s="32"/>
      <c r="I25" s="27" t="s">
        <v>25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476</v>
      </c>
      <c r="F26" s="32"/>
      <c r="G26" s="32"/>
      <c r="H26" s="32"/>
      <c r="I26" s="27" t="s">
        <v>27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35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35" t="s">
        <v>1</v>
      </c>
      <c r="F29" s="235"/>
      <c r="G29" s="235"/>
      <c r="H29" s="235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36</v>
      </c>
      <c r="E32" s="32"/>
      <c r="F32" s="32"/>
      <c r="G32" s="32"/>
      <c r="H32" s="32"/>
      <c r="I32" s="32"/>
      <c r="J32" s="71">
        <f>ROUND(J126,2)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32"/>
      <c r="F34" s="36" t="s">
        <v>38</v>
      </c>
      <c r="G34" s="32"/>
      <c r="H34" s="32"/>
      <c r="I34" s="36" t="s">
        <v>37</v>
      </c>
      <c r="J34" s="36" t="s">
        <v>39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>
      <c r="A35" s="32"/>
      <c r="B35" s="33"/>
      <c r="C35" s="32"/>
      <c r="D35" s="103" t="s">
        <v>40</v>
      </c>
      <c r="E35" s="27" t="s">
        <v>41</v>
      </c>
      <c r="F35" s="104">
        <f>ROUND((SUM(BE126:BE165)),2)</f>
        <v>0</v>
      </c>
      <c r="G35" s="32"/>
      <c r="H35" s="32"/>
      <c r="I35" s="105">
        <v>0.21</v>
      </c>
      <c r="J35" s="104">
        <f>ROUND(((SUM(BE126:BE165))*I35),2)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>
      <c r="A36" s="32"/>
      <c r="B36" s="33"/>
      <c r="C36" s="32"/>
      <c r="D36" s="32"/>
      <c r="E36" s="27" t="s">
        <v>42</v>
      </c>
      <c r="F36" s="104">
        <f>ROUND((SUM(BF126:BF165)),2)</f>
        <v>0</v>
      </c>
      <c r="G36" s="32"/>
      <c r="H36" s="32"/>
      <c r="I36" s="105">
        <v>0.15</v>
      </c>
      <c r="J36" s="104">
        <f>ROUND(((SUM(BF126:BF165))*I36),2)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43</v>
      </c>
      <c r="F37" s="104">
        <f>ROUND((SUM(BG126:BG165)),2)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customHeight="1" hidden="1">
      <c r="A38" s="32"/>
      <c r="B38" s="33"/>
      <c r="C38" s="32"/>
      <c r="D38" s="32"/>
      <c r="E38" s="27" t="s">
        <v>44</v>
      </c>
      <c r="F38" s="104">
        <f>ROUND((SUM(BH126:BH165)),2)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" customHeight="1" hidden="1">
      <c r="A39" s="32"/>
      <c r="B39" s="33"/>
      <c r="C39" s="32"/>
      <c r="D39" s="32"/>
      <c r="E39" s="27" t="s">
        <v>45</v>
      </c>
      <c r="F39" s="104">
        <f>ROUND((SUM(BI126:BI165)),2)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46</v>
      </c>
      <c r="E41" s="60"/>
      <c r="F41" s="60"/>
      <c r="G41" s="108" t="s">
        <v>47</v>
      </c>
      <c r="H41" s="109" t="s">
        <v>48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35"/>
      <c r="J61" s="113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35"/>
      <c r="J76" s="113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103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7" t="str">
        <f>E7</f>
        <v>Stavební úpravy 1.PP-WC pro návštěvníky polikliniky</v>
      </c>
      <c r="F85" s="248"/>
      <c r="G85" s="248"/>
      <c r="H85" s="248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101</v>
      </c>
      <c r="L86" s="20"/>
    </row>
    <row r="87" spans="1:31" s="2" customFormat="1" ht="16.5" customHeight="1">
      <c r="A87" s="32"/>
      <c r="B87" s="33"/>
      <c r="C87" s="32"/>
      <c r="D87" s="32"/>
      <c r="E87" s="247" t="s">
        <v>473</v>
      </c>
      <c r="F87" s="249"/>
      <c r="G87" s="249"/>
      <c r="H87" s="249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474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04" t="str">
        <f>E11</f>
        <v>B-1 - ZTI</v>
      </c>
      <c r="F89" s="249"/>
      <c r="G89" s="249"/>
      <c r="H89" s="249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Žufanova 1113, Praha 17</v>
      </c>
      <c r="G91" s="32"/>
      <c r="H91" s="32"/>
      <c r="I91" s="27" t="s">
        <v>22</v>
      </c>
      <c r="J91" s="55" t="str">
        <f>IF(J14="","",J14)</f>
        <v>22. 6. 2022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15" customHeight="1">
      <c r="A93" s="32"/>
      <c r="B93" s="33"/>
      <c r="C93" s="27" t="s">
        <v>24</v>
      </c>
      <c r="D93" s="32"/>
      <c r="E93" s="32"/>
      <c r="F93" s="25" t="str">
        <f>E17</f>
        <v>Městská část Praha 17-Řepy</v>
      </c>
      <c r="G93" s="32"/>
      <c r="H93" s="32"/>
      <c r="I93" s="27" t="s">
        <v>30</v>
      </c>
      <c r="J93" s="30" t="str">
        <f>E23</f>
        <v>ing. arch. Lenka David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15" customHeight="1">
      <c r="A94" s="32"/>
      <c r="B94" s="33"/>
      <c r="C94" s="27" t="s">
        <v>28</v>
      </c>
      <c r="D94" s="32"/>
      <c r="E94" s="32"/>
      <c r="F94" s="25" t="str">
        <f>IF(E20="","",E20)</f>
        <v>Vyplň údaj</v>
      </c>
      <c r="G94" s="32"/>
      <c r="H94" s="32"/>
      <c r="I94" s="27" t="s">
        <v>33</v>
      </c>
      <c r="J94" s="30" t="str">
        <f>E26</f>
        <v>Ondřej Zikán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104</v>
      </c>
      <c r="D96" s="106"/>
      <c r="E96" s="106"/>
      <c r="F96" s="106"/>
      <c r="G96" s="106"/>
      <c r="H96" s="106"/>
      <c r="I96" s="106"/>
      <c r="J96" s="115" t="s">
        <v>105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8" customHeight="1">
      <c r="A98" s="32"/>
      <c r="B98" s="33"/>
      <c r="C98" s="116" t="s">
        <v>106</v>
      </c>
      <c r="D98" s="32"/>
      <c r="E98" s="32"/>
      <c r="F98" s="32"/>
      <c r="G98" s="32"/>
      <c r="H98" s="32"/>
      <c r="I98" s="32"/>
      <c r="J98" s="71">
        <f>J126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107</v>
      </c>
    </row>
    <row r="99" spans="2:12" s="9" customFormat="1" ht="24.9" customHeight="1">
      <c r="B99" s="117"/>
      <c r="D99" s="118" t="s">
        <v>477</v>
      </c>
      <c r="E99" s="119"/>
      <c r="F99" s="119"/>
      <c r="G99" s="119"/>
      <c r="H99" s="119"/>
      <c r="I99" s="119"/>
      <c r="J99" s="120">
        <f>J127</f>
        <v>0</v>
      </c>
      <c r="L99" s="117"/>
    </row>
    <row r="100" spans="2:12" s="9" customFormat="1" ht="24.9" customHeight="1">
      <c r="B100" s="117"/>
      <c r="D100" s="118" t="s">
        <v>478</v>
      </c>
      <c r="E100" s="119"/>
      <c r="F100" s="119"/>
      <c r="G100" s="119"/>
      <c r="H100" s="119"/>
      <c r="I100" s="119"/>
      <c r="J100" s="120">
        <f>J131</f>
        <v>0</v>
      </c>
      <c r="L100" s="117"/>
    </row>
    <row r="101" spans="2:12" s="9" customFormat="1" ht="24.9" customHeight="1">
      <c r="B101" s="117"/>
      <c r="D101" s="118" t="s">
        <v>479</v>
      </c>
      <c r="E101" s="119"/>
      <c r="F101" s="119"/>
      <c r="G101" s="119"/>
      <c r="H101" s="119"/>
      <c r="I101" s="119"/>
      <c r="J101" s="120">
        <f>J138</f>
        <v>0</v>
      </c>
      <c r="L101" s="117"/>
    </row>
    <row r="102" spans="2:12" s="9" customFormat="1" ht="24.9" customHeight="1">
      <c r="B102" s="117"/>
      <c r="D102" s="118" t="s">
        <v>480</v>
      </c>
      <c r="E102" s="119"/>
      <c r="F102" s="119"/>
      <c r="G102" s="119"/>
      <c r="H102" s="119"/>
      <c r="I102" s="119"/>
      <c r="J102" s="120">
        <f>J151</f>
        <v>0</v>
      </c>
      <c r="L102" s="117"/>
    </row>
    <row r="103" spans="2:12" s="9" customFormat="1" ht="24.9" customHeight="1">
      <c r="B103" s="117"/>
      <c r="D103" s="118" t="s">
        <v>481</v>
      </c>
      <c r="E103" s="119"/>
      <c r="F103" s="119"/>
      <c r="G103" s="119"/>
      <c r="H103" s="119"/>
      <c r="I103" s="119"/>
      <c r="J103" s="120">
        <f>J156</f>
        <v>0</v>
      </c>
      <c r="L103" s="117"/>
    </row>
    <row r="104" spans="2:12" s="9" customFormat="1" ht="24.9" customHeight="1">
      <c r="B104" s="117"/>
      <c r="D104" s="118" t="s">
        <v>482</v>
      </c>
      <c r="E104" s="119"/>
      <c r="F104" s="119"/>
      <c r="G104" s="119"/>
      <c r="H104" s="119"/>
      <c r="I104" s="119"/>
      <c r="J104" s="120">
        <f>J160</f>
        <v>0</v>
      </c>
      <c r="L104" s="117"/>
    </row>
    <row r="105" spans="1:31" s="2" customFormat="1" ht="21.75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" customHeight="1">
      <c r="A106" s="32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31" s="2" customFormat="1" ht="6.9" customHeight="1">
      <c r="A110" s="32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4.9" customHeight="1">
      <c r="A111" s="32"/>
      <c r="B111" s="33"/>
      <c r="C111" s="21" t="s">
        <v>125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16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2"/>
      <c r="D114" s="32"/>
      <c r="E114" s="247" t="str">
        <f>E7</f>
        <v>Stavební úpravy 1.PP-WC pro návštěvníky polikliniky</v>
      </c>
      <c r="F114" s="248"/>
      <c r="G114" s="248"/>
      <c r="H114" s="248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2:12" s="1" customFormat="1" ht="12" customHeight="1">
      <c r="B115" s="20"/>
      <c r="C115" s="27" t="s">
        <v>101</v>
      </c>
      <c r="L115" s="20"/>
    </row>
    <row r="116" spans="1:31" s="2" customFormat="1" ht="16.5" customHeight="1">
      <c r="A116" s="32"/>
      <c r="B116" s="33"/>
      <c r="C116" s="32"/>
      <c r="D116" s="32"/>
      <c r="E116" s="247" t="s">
        <v>473</v>
      </c>
      <c r="F116" s="249"/>
      <c r="G116" s="249"/>
      <c r="H116" s="249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474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2"/>
      <c r="D118" s="32"/>
      <c r="E118" s="204" t="str">
        <f>E11</f>
        <v>B-1 - ZTI</v>
      </c>
      <c r="F118" s="249"/>
      <c r="G118" s="249"/>
      <c r="H118" s="249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20</v>
      </c>
      <c r="D120" s="32"/>
      <c r="E120" s="32"/>
      <c r="F120" s="25" t="str">
        <f>F14</f>
        <v>Žufanova 1113, Praha 17</v>
      </c>
      <c r="G120" s="32"/>
      <c r="H120" s="32"/>
      <c r="I120" s="27" t="s">
        <v>22</v>
      </c>
      <c r="J120" s="55" t="str">
        <f>IF(J14="","",J14)</f>
        <v>22. 6. 2022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5.15" customHeight="1">
      <c r="A122" s="32"/>
      <c r="B122" s="33"/>
      <c r="C122" s="27" t="s">
        <v>24</v>
      </c>
      <c r="D122" s="32"/>
      <c r="E122" s="32"/>
      <c r="F122" s="25" t="str">
        <f>E17</f>
        <v>Městská část Praha 17-Řepy</v>
      </c>
      <c r="G122" s="32"/>
      <c r="H122" s="32"/>
      <c r="I122" s="27" t="s">
        <v>30</v>
      </c>
      <c r="J122" s="30" t="str">
        <f>E23</f>
        <v>ing. arch. Lenka David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15" customHeight="1">
      <c r="A123" s="32"/>
      <c r="B123" s="33"/>
      <c r="C123" s="27" t="s">
        <v>28</v>
      </c>
      <c r="D123" s="32"/>
      <c r="E123" s="32"/>
      <c r="F123" s="25" t="str">
        <f>IF(E20="","",E20)</f>
        <v>Vyplň údaj</v>
      </c>
      <c r="G123" s="32"/>
      <c r="H123" s="32"/>
      <c r="I123" s="27" t="s">
        <v>33</v>
      </c>
      <c r="J123" s="30" t="str">
        <f>E26</f>
        <v>Ondřej Zikán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1" customFormat="1" ht="29.25" customHeight="1">
      <c r="A125" s="125"/>
      <c r="B125" s="126"/>
      <c r="C125" s="127" t="s">
        <v>126</v>
      </c>
      <c r="D125" s="128" t="s">
        <v>61</v>
      </c>
      <c r="E125" s="128" t="s">
        <v>57</v>
      </c>
      <c r="F125" s="128" t="s">
        <v>58</v>
      </c>
      <c r="G125" s="128" t="s">
        <v>127</v>
      </c>
      <c r="H125" s="128" t="s">
        <v>128</v>
      </c>
      <c r="I125" s="128" t="s">
        <v>129</v>
      </c>
      <c r="J125" s="129" t="s">
        <v>105</v>
      </c>
      <c r="K125" s="130" t="s">
        <v>130</v>
      </c>
      <c r="L125" s="131"/>
      <c r="M125" s="62" t="s">
        <v>1</v>
      </c>
      <c r="N125" s="63" t="s">
        <v>40</v>
      </c>
      <c r="O125" s="63" t="s">
        <v>131</v>
      </c>
      <c r="P125" s="63" t="s">
        <v>132</v>
      </c>
      <c r="Q125" s="63" t="s">
        <v>133</v>
      </c>
      <c r="R125" s="63" t="s">
        <v>134</v>
      </c>
      <c r="S125" s="63" t="s">
        <v>135</v>
      </c>
      <c r="T125" s="64" t="s">
        <v>136</v>
      </c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</row>
    <row r="126" spans="1:63" s="2" customFormat="1" ht="22.8" customHeight="1">
      <c r="A126" s="32"/>
      <c r="B126" s="33"/>
      <c r="C126" s="69" t="s">
        <v>137</v>
      </c>
      <c r="D126" s="32"/>
      <c r="E126" s="32"/>
      <c r="F126" s="32"/>
      <c r="G126" s="32"/>
      <c r="H126" s="32"/>
      <c r="I126" s="32"/>
      <c r="J126" s="132">
        <f>BK126</f>
        <v>0</v>
      </c>
      <c r="K126" s="32"/>
      <c r="L126" s="33"/>
      <c r="M126" s="65"/>
      <c r="N126" s="56"/>
      <c r="O126" s="66"/>
      <c r="P126" s="133">
        <f>P127+P131+P138+P151+P156+P160</f>
        <v>0</v>
      </c>
      <c r="Q126" s="66"/>
      <c r="R126" s="133">
        <f>R127+R131+R138+R151+R156+R160</f>
        <v>0</v>
      </c>
      <c r="S126" s="66"/>
      <c r="T126" s="134">
        <f>T127+T131+T138+T151+T156+T160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75</v>
      </c>
      <c r="AU126" s="17" t="s">
        <v>107</v>
      </c>
      <c r="BK126" s="135">
        <f>BK127+BK131+BK138+BK151+BK156+BK160</f>
        <v>0</v>
      </c>
    </row>
    <row r="127" spans="2:63" s="12" customFormat="1" ht="25.95" customHeight="1">
      <c r="B127" s="136"/>
      <c r="D127" s="137" t="s">
        <v>75</v>
      </c>
      <c r="E127" s="138" t="s">
        <v>483</v>
      </c>
      <c r="F127" s="138" t="s">
        <v>484</v>
      </c>
      <c r="I127" s="139"/>
      <c r="J127" s="140">
        <f>BK127</f>
        <v>0</v>
      </c>
      <c r="L127" s="136"/>
      <c r="M127" s="141"/>
      <c r="N127" s="142"/>
      <c r="O127" s="142"/>
      <c r="P127" s="143">
        <f>SUM(P128:P130)</f>
        <v>0</v>
      </c>
      <c r="Q127" s="142"/>
      <c r="R127" s="143">
        <f>SUM(R128:R130)</f>
        <v>0</v>
      </c>
      <c r="S127" s="142"/>
      <c r="T127" s="144">
        <f>SUM(T128:T130)</f>
        <v>0</v>
      </c>
      <c r="AR127" s="137" t="s">
        <v>84</v>
      </c>
      <c r="AT127" s="145" t="s">
        <v>75</v>
      </c>
      <c r="AU127" s="145" t="s">
        <v>76</v>
      </c>
      <c r="AY127" s="137" t="s">
        <v>140</v>
      </c>
      <c r="BK127" s="146">
        <f>SUM(BK128:BK130)</f>
        <v>0</v>
      </c>
    </row>
    <row r="128" spans="1:65" s="2" customFormat="1" ht="21.75" customHeight="1">
      <c r="A128" s="32"/>
      <c r="B128" s="149"/>
      <c r="C128" s="150" t="s">
        <v>84</v>
      </c>
      <c r="D128" s="150" t="s">
        <v>143</v>
      </c>
      <c r="E128" s="151" t="s">
        <v>485</v>
      </c>
      <c r="F128" s="152" t="s">
        <v>486</v>
      </c>
      <c r="G128" s="153" t="s">
        <v>487</v>
      </c>
      <c r="H128" s="154">
        <v>4</v>
      </c>
      <c r="I128" s="155"/>
      <c r="J128" s="156">
        <f>ROUND(I128*H128,2)</f>
        <v>0</v>
      </c>
      <c r="K128" s="157"/>
      <c r="L128" s="33"/>
      <c r="M128" s="158" t="s">
        <v>1</v>
      </c>
      <c r="N128" s="159" t="s">
        <v>41</v>
      </c>
      <c r="O128" s="58"/>
      <c r="P128" s="160">
        <f>O128*H128</f>
        <v>0</v>
      </c>
      <c r="Q128" s="160">
        <v>0</v>
      </c>
      <c r="R128" s="160">
        <f>Q128*H128</f>
        <v>0</v>
      </c>
      <c r="S128" s="160">
        <v>0</v>
      </c>
      <c r="T128" s="161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2" t="s">
        <v>147</v>
      </c>
      <c r="AT128" s="162" t="s">
        <v>143</v>
      </c>
      <c r="AU128" s="162" t="s">
        <v>84</v>
      </c>
      <c r="AY128" s="17" t="s">
        <v>140</v>
      </c>
      <c r="BE128" s="163">
        <f>IF(N128="základní",J128,0)</f>
        <v>0</v>
      </c>
      <c r="BF128" s="163">
        <f>IF(N128="snížená",J128,0)</f>
        <v>0</v>
      </c>
      <c r="BG128" s="163">
        <f>IF(N128="zákl. přenesená",J128,0)</f>
        <v>0</v>
      </c>
      <c r="BH128" s="163">
        <f>IF(N128="sníž. přenesená",J128,0)</f>
        <v>0</v>
      </c>
      <c r="BI128" s="163">
        <f>IF(N128="nulová",J128,0)</f>
        <v>0</v>
      </c>
      <c r="BJ128" s="17" t="s">
        <v>84</v>
      </c>
      <c r="BK128" s="163">
        <f>ROUND(I128*H128,2)</f>
        <v>0</v>
      </c>
      <c r="BL128" s="17" t="s">
        <v>147</v>
      </c>
      <c r="BM128" s="162" t="s">
        <v>488</v>
      </c>
    </row>
    <row r="129" spans="1:65" s="2" customFormat="1" ht="37.8" customHeight="1">
      <c r="A129" s="32"/>
      <c r="B129" s="149"/>
      <c r="C129" s="150" t="s">
        <v>86</v>
      </c>
      <c r="D129" s="150" t="s">
        <v>143</v>
      </c>
      <c r="E129" s="151" t="s">
        <v>489</v>
      </c>
      <c r="F129" s="152" t="s">
        <v>490</v>
      </c>
      <c r="G129" s="153" t="s">
        <v>146</v>
      </c>
      <c r="H129" s="154">
        <v>1</v>
      </c>
      <c r="I129" s="155"/>
      <c r="J129" s="156">
        <f>ROUND(I129*H129,2)</f>
        <v>0</v>
      </c>
      <c r="K129" s="157"/>
      <c r="L129" s="33"/>
      <c r="M129" s="158" t="s">
        <v>1</v>
      </c>
      <c r="N129" s="159" t="s">
        <v>41</v>
      </c>
      <c r="O129" s="58"/>
      <c r="P129" s="160">
        <f>O129*H129</f>
        <v>0</v>
      </c>
      <c r="Q129" s="160">
        <v>0</v>
      </c>
      <c r="R129" s="160">
        <f>Q129*H129</f>
        <v>0</v>
      </c>
      <c r="S129" s="160">
        <v>0</v>
      </c>
      <c r="T129" s="161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2" t="s">
        <v>147</v>
      </c>
      <c r="AT129" s="162" t="s">
        <v>143</v>
      </c>
      <c r="AU129" s="162" t="s">
        <v>84</v>
      </c>
      <c r="AY129" s="17" t="s">
        <v>140</v>
      </c>
      <c r="BE129" s="163">
        <f>IF(N129="základní",J129,0)</f>
        <v>0</v>
      </c>
      <c r="BF129" s="163">
        <f>IF(N129="snížená",J129,0)</f>
        <v>0</v>
      </c>
      <c r="BG129" s="163">
        <f>IF(N129="zákl. přenesená",J129,0)</f>
        <v>0</v>
      </c>
      <c r="BH129" s="163">
        <f>IF(N129="sníž. přenesená",J129,0)</f>
        <v>0</v>
      </c>
      <c r="BI129" s="163">
        <f>IF(N129="nulová",J129,0)</f>
        <v>0</v>
      </c>
      <c r="BJ129" s="17" t="s">
        <v>84</v>
      </c>
      <c r="BK129" s="163">
        <f>ROUND(I129*H129,2)</f>
        <v>0</v>
      </c>
      <c r="BL129" s="17" t="s">
        <v>147</v>
      </c>
      <c r="BM129" s="162" t="s">
        <v>491</v>
      </c>
    </row>
    <row r="130" spans="1:65" s="2" customFormat="1" ht="62.7" customHeight="1">
      <c r="A130" s="32"/>
      <c r="B130" s="149"/>
      <c r="C130" s="150" t="s">
        <v>141</v>
      </c>
      <c r="D130" s="150" t="s">
        <v>143</v>
      </c>
      <c r="E130" s="151" t="s">
        <v>492</v>
      </c>
      <c r="F130" s="152" t="s">
        <v>493</v>
      </c>
      <c r="G130" s="153" t="s">
        <v>487</v>
      </c>
      <c r="H130" s="154">
        <v>8</v>
      </c>
      <c r="I130" s="155"/>
      <c r="J130" s="156">
        <f>ROUND(I130*H130,2)</f>
        <v>0</v>
      </c>
      <c r="K130" s="157"/>
      <c r="L130" s="33"/>
      <c r="M130" s="158" t="s">
        <v>1</v>
      </c>
      <c r="N130" s="159" t="s">
        <v>41</v>
      </c>
      <c r="O130" s="58"/>
      <c r="P130" s="160">
        <f>O130*H130</f>
        <v>0</v>
      </c>
      <c r="Q130" s="160">
        <v>0</v>
      </c>
      <c r="R130" s="160">
        <f>Q130*H130</f>
        <v>0</v>
      </c>
      <c r="S130" s="160">
        <v>0</v>
      </c>
      <c r="T130" s="161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2" t="s">
        <v>147</v>
      </c>
      <c r="AT130" s="162" t="s">
        <v>143</v>
      </c>
      <c r="AU130" s="162" t="s">
        <v>84</v>
      </c>
      <c r="AY130" s="17" t="s">
        <v>140</v>
      </c>
      <c r="BE130" s="163">
        <f>IF(N130="základní",J130,0)</f>
        <v>0</v>
      </c>
      <c r="BF130" s="163">
        <f>IF(N130="snížená",J130,0)</f>
        <v>0</v>
      </c>
      <c r="BG130" s="163">
        <f>IF(N130="zákl. přenesená",J130,0)</f>
        <v>0</v>
      </c>
      <c r="BH130" s="163">
        <f>IF(N130="sníž. přenesená",J130,0)</f>
        <v>0</v>
      </c>
      <c r="BI130" s="163">
        <f>IF(N130="nulová",J130,0)</f>
        <v>0</v>
      </c>
      <c r="BJ130" s="17" t="s">
        <v>84</v>
      </c>
      <c r="BK130" s="163">
        <f>ROUND(I130*H130,2)</f>
        <v>0</v>
      </c>
      <c r="BL130" s="17" t="s">
        <v>147</v>
      </c>
      <c r="BM130" s="162" t="s">
        <v>494</v>
      </c>
    </row>
    <row r="131" spans="2:63" s="12" customFormat="1" ht="25.95" customHeight="1">
      <c r="B131" s="136"/>
      <c r="D131" s="137" t="s">
        <v>75</v>
      </c>
      <c r="E131" s="138" t="s">
        <v>495</v>
      </c>
      <c r="F131" s="138" t="s">
        <v>496</v>
      </c>
      <c r="I131" s="139"/>
      <c r="J131" s="140">
        <f>BK131</f>
        <v>0</v>
      </c>
      <c r="L131" s="136"/>
      <c r="M131" s="141"/>
      <c r="N131" s="142"/>
      <c r="O131" s="142"/>
      <c r="P131" s="143">
        <f>SUM(P132:P137)</f>
        <v>0</v>
      </c>
      <c r="Q131" s="142"/>
      <c r="R131" s="143">
        <f>SUM(R132:R137)</f>
        <v>0</v>
      </c>
      <c r="S131" s="142"/>
      <c r="T131" s="144">
        <f>SUM(T132:T137)</f>
        <v>0</v>
      </c>
      <c r="AR131" s="137" t="s">
        <v>86</v>
      </c>
      <c r="AT131" s="145" t="s">
        <v>75</v>
      </c>
      <c r="AU131" s="145" t="s">
        <v>76</v>
      </c>
      <c r="AY131" s="137" t="s">
        <v>140</v>
      </c>
      <c r="BK131" s="146">
        <f>SUM(BK132:BK137)</f>
        <v>0</v>
      </c>
    </row>
    <row r="132" spans="1:65" s="2" customFormat="1" ht="24.15" customHeight="1">
      <c r="A132" s="32"/>
      <c r="B132" s="149"/>
      <c r="C132" s="150" t="s">
        <v>147</v>
      </c>
      <c r="D132" s="150" t="s">
        <v>143</v>
      </c>
      <c r="E132" s="151" t="s">
        <v>497</v>
      </c>
      <c r="F132" s="152" t="s">
        <v>498</v>
      </c>
      <c r="G132" s="153" t="s">
        <v>162</v>
      </c>
      <c r="H132" s="154">
        <v>1</v>
      </c>
      <c r="I132" s="155"/>
      <c r="J132" s="156">
        <f aca="true" t="shared" si="0" ref="J132:J137">ROUND(I132*H132,2)</f>
        <v>0</v>
      </c>
      <c r="K132" s="157"/>
      <c r="L132" s="33"/>
      <c r="M132" s="158" t="s">
        <v>1</v>
      </c>
      <c r="N132" s="159" t="s">
        <v>41</v>
      </c>
      <c r="O132" s="58"/>
      <c r="P132" s="160">
        <f aca="true" t="shared" si="1" ref="P132:P137">O132*H132</f>
        <v>0</v>
      </c>
      <c r="Q132" s="160">
        <v>0</v>
      </c>
      <c r="R132" s="160">
        <f aca="true" t="shared" si="2" ref="R132:R137">Q132*H132</f>
        <v>0</v>
      </c>
      <c r="S132" s="160">
        <v>0</v>
      </c>
      <c r="T132" s="161">
        <f aca="true" t="shared" si="3" ref="T132:T137"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2" t="s">
        <v>220</v>
      </c>
      <c r="AT132" s="162" t="s">
        <v>143</v>
      </c>
      <c r="AU132" s="162" t="s">
        <v>84</v>
      </c>
      <c r="AY132" s="17" t="s">
        <v>140</v>
      </c>
      <c r="BE132" s="163">
        <f aca="true" t="shared" si="4" ref="BE132:BE137">IF(N132="základní",J132,0)</f>
        <v>0</v>
      </c>
      <c r="BF132" s="163">
        <f aca="true" t="shared" si="5" ref="BF132:BF137">IF(N132="snížená",J132,0)</f>
        <v>0</v>
      </c>
      <c r="BG132" s="163">
        <f aca="true" t="shared" si="6" ref="BG132:BG137">IF(N132="zákl. přenesená",J132,0)</f>
        <v>0</v>
      </c>
      <c r="BH132" s="163">
        <f aca="true" t="shared" si="7" ref="BH132:BH137">IF(N132="sníž. přenesená",J132,0)</f>
        <v>0</v>
      </c>
      <c r="BI132" s="163">
        <f aca="true" t="shared" si="8" ref="BI132:BI137">IF(N132="nulová",J132,0)</f>
        <v>0</v>
      </c>
      <c r="BJ132" s="17" t="s">
        <v>84</v>
      </c>
      <c r="BK132" s="163">
        <f aca="true" t="shared" si="9" ref="BK132:BK137">ROUND(I132*H132,2)</f>
        <v>0</v>
      </c>
      <c r="BL132" s="17" t="s">
        <v>220</v>
      </c>
      <c r="BM132" s="162" t="s">
        <v>499</v>
      </c>
    </row>
    <row r="133" spans="1:65" s="2" customFormat="1" ht="24.15" customHeight="1">
      <c r="A133" s="32"/>
      <c r="B133" s="149"/>
      <c r="C133" s="150" t="s">
        <v>165</v>
      </c>
      <c r="D133" s="150" t="s">
        <v>143</v>
      </c>
      <c r="E133" s="151" t="s">
        <v>500</v>
      </c>
      <c r="F133" s="152" t="s">
        <v>501</v>
      </c>
      <c r="G133" s="153" t="s">
        <v>162</v>
      </c>
      <c r="H133" s="154">
        <v>6</v>
      </c>
      <c r="I133" s="155"/>
      <c r="J133" s="156">
        <f t="shared" si="0"/>
        <v>0</v>
      </c>
      <c r="K133" s="157"/>
      <c r="L133" s="33"/>
      <c r="M133" s="158" t="s">
        <v>1</v>
      </c>
      <c r="N133" s="159" t="s">
        <v>41</v>
      </c>
      <c r="O133" s="58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220</v>
      </c>
      <c r="AT133" s="162" t="s">
        <v>143</v>
      </c>
      <c r="AU133" s="162" t="s">
        <v>84</v>
      </c>
      <c r="AY133" s="17" t="s">
        <v>140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7" t="s">
        <v>84</v>
      </c>
      <c r="BK133" s="163">
        <f t="shared" si="9"/>
        <v>0</v>
      </c>
      <c r="BL133" s="17" t="s">
        <v>220</v>
      </c>
      <c r="BM133" s="162" t="s">
        <v>502</v>
      </c>
    </row>
    <row r="134" spans="1:65" s="2" customFormat="1" ht="16.5" customHeight="1">
      <c r="A134" s="32"/>
      <c r="B134" s="149"/>
      <c r="C134" s="150" t="s">
        <v>170</v>
      </c>
      <c r="D134" s="150" t="s">
        <v>143</v>
      </c>
      <c r="E134" s="151" t="s">
        <v>503</v>
      </c>
      <c r="F134" s="152" t="s">
        <v>504</v>
      </c>
      <c r="G134" s="153" t="s">
        <v>146</v>
      </c>
      <c r="H134" s="154">
        <v>1</v>
      </c>
      <c r="I134" s="155"/>
      <c r="J134" s="156">
        <f t="shared" si="0"/>
        <v>0</v>
      </c>
      <c r="K134" s="157"/>
      <c r="L134" s="33"/>
      <c r="M134" s="158" t="s">
        <v>1</v>
      </c>
      <c r="N134" s="159" t="s">
        <v>41</v>
      </c>
      <c r="O134" s="58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2" t="s">
        <v>220</v>
      </c>
      <c r="AT134" s="162" t="s">
        <v>143</v>
      </c>
      <c r="AU134" s="162" t="s">
        <v>84</v>
      </c>
      <c r="AY134" s="17" t="s">
        <v>140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7" t="s">
        <v>84</v>
      </c>
      <c r="BK134" s="163">
        <f t="shared" si="9"/>
        <v>0</v>
      </c>
      <c r="BL134" s="17" t="s">
        <v>220</v>
      </c>
      <c r="BM134" s="162" t="s">
        <v>505</v>
      </c>
    </row>
    <row r="135" spans="1:65" s="2" customFormat="1" ht="21.75" customHeight="1">
      <c r="A135" s="32"/>
      <c r="B135" s="149"/>
      <c r="C135" s="150" t="s">
        <v>177</v>
      </c>
      <c r="D135" s="150" t="s">
        <v>143</v>
      </c>
      <c r="E135" s="151" t="s">
        <v>506</v>
      </c>
      <c r="F135" s="152" t="s">
        <v>507</v>
      </c>
      <c r="G135" s="153" t="s">
        <v>146</v>
      </c>
      <c r="H135" s="154">
        <v>1</v>
      </c>
      <c r="I135" s="155"/>
      <c r="J135" s="156">
        <f t="shared" si="0"/>
        <v>0</v>
      </c>
      <c r="K135" s="157"/>
      <c r="L135" s="33"/>
      <c r="M135" s="158" t="s">
        <v>1</v>
      </c>
      <c r="N135" s="159" t="s">
        <v>41</v>
      </c>
      <c r="O135" s="58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220</v>
      </c>
      <c r="AT135" s="162" t="s">
        <v>143</v>
      </c>
      <c r="AU135" s="162" t="s">
        <v>84</v>
      </c>
      <c r="AY135" s="17" t="s">
        <v>140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7" t="s">
        <v>84</v>
      </c>
      <c r="BK135" s="163">
        <f t="shared" si="9"/>
        <v>0</v>
      </c>
      <c r="BL135" s="17" t="s">
        <v>220</v>
      </c>
      <c r="BM135" s="162" t="s">
        <v>508</v>
      </c>
    </row>
    <row r="136" spans="1:65" s="2" customFormat="1" ht="21.75" customHeight="1">
      <c r="A136" s="32"/>
      <c r="B136" s="149"/>
      <c r="C136" s="150" t="s">
        <v>181</v>
      </c>
      <c r="D136" s="150" t="s">
        <v>143</v>
      </c>
      <c r="E136" s="151" t="s">
        <v>509</v>
      </c>
      <c r="F136" s="152" t="s">
        <v>510</v>
      </c>
      <c r="G136" s="153" t="s">
        <v>162</v>
      </c>
      <c r="H136" s="154">
        <v>6</v>
      </c>
      <c r="I136" s="155"/>
      <c r="J136" s="156">
        <f t="shared" si="0"/>
        <v>0</v>
      </c>
      <c r="K136" s="157"/>
      <c r="L136" s="33"/>
      <c r="M136" s="158" t="s">
        <v>1</v>
      </c>
      <c r="N136" s="159" t="s">
        <v>41</v>
      </c>
      <c r="O136" s="58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220</v>
      </c>
      <c r="AT136" s="162" t="s">
        <v>143</v>
      </c>
      <c r="AU136" s="162" t="s">
        <v>84</v>
      </c>
      <c r="AY136" s="17" t="s">
        <v>140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7" t="s">
        <v>84</v>
      </c>
      <c r="BK136" s="163">
        <f t="shared" si="9"/>
        <v>0</v>
      </c>
      <c r="BL136" s="17" t="s">
        <v>220</v>
      </c>
      <c r="BM136" s="162" t="s">
        <v>511</v>
      </c>
    </row>
    <row r="137" spans="1:65" s="2" customFormat="1" ht="24.15" customHeight="1">
      <c r="A137" s="32"/>
      <c r="B137" s="149"/>
      <c r="C137" s="181" t="s">
        <v>186</v>
      </c>
      <c r="D137" s="181" t="s">
        <v>204</v>
      </c>
      <c r="E137" s="182" t="s">
        <v>512</v>
      </c>
      <c r="F137" s="183" t="s">
        <v>513</v>
      </c>
      <c r="G137" s="184" t="s">
        <v>146</v>
      </c>
      <c r="H137" s="185">
        <v>1</v>
      </c>
      <c r="I137" s="186"/>
      <c r="J137" s="187">
        <f t="shared" si="0"/>
        <v>0</v>
      </c>
      <c r="K137" s="188"/>
      <c r="L137" s="189"/>
      <c r="M137" s="190" t="s">
        <v>1</v>
      </c>
      <c r="N137" s="191" t="s">
        <v>41</v>
      </c>
      <c r="O137" s="58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2" t="s">
        <v>300</v>
      </c>
      <c r="AT137" s="162" t="s">
        <v>204</v>
      </c>
      <c r="AU137" s="162" t="s">
        <v>84</v>
      </c>
      <c r="AY137" s="17" t="s">
        <v>140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7" t="s">
        <v>84</v>
      </c>
      <c r="BK137" s="163">
        <f t="shared" si="9"/>
        <v>0</v>
      </c>
      <c r="BL137" s="17" t="s">
        <v>220</v>
      </c>
      <c r="BM137" s="162" t="s">
        <v>514</v>
      </c>
    </row>
    <row r="138" spans="2:63" s="12" customFormat="1" ht="25.95" customHeight="1">
      <c r="B138" s="136"/>
      <c r="D138" s="137" t="s">
        <v>75</v>
      </c>
      <c r="E138" s="138" t="s">
        <v>515</v>
      </c>
      <c r="F138" s="138" t="s">
        <v>516</v>
      </c>
      <c r="I138" s="139"/>
      <c r="J138" s="140">
        <f>BK138</f>
        <v>0</v>
      </c>
      <c r="L138" s="136"/>
      <c r="M138" s="141"/>
      <c r="N138" s="142"/>
      <c r="O138" s="142"/>
      <c r="P138" s="143">
        <f>SUM(P139:P150)</f>
        <v>0</v>
      </c>
      <c r="Q138" s="142"/>
      <c r="R138" s="143">
        <f>SUM(R139:R150)</f>
        <v>0</v>
      </c>
      <c r="S138" s="142"/>
      <c r="T138" s="144">
        <f>SUM(T139:T150)</f>
        <v>0</v>
      </c>
      <c r="AR138" s="137" t="s">
        <v>86</v>
      </c>
      <c r="AT138" s="145" t="s">
        <v>75</v>
      </c>
      <c r="AU138" s="145" t="s">
        <v>76</v>
      </c>
      <c r="AY138" s="137" t="s">
        <v>140</v>
      </c>
      <c r="BK138" s="146">
        <f>SUM(BK139:BK150)</f>
        <v>0</v>
      </c>
    </row>
    <row r="139" spans="1:65" s="2" customFormat="1" ht="24.15" customHeight="1">
      <c r="A139" s="32"/>
      <c r="B139" s="149"/>
      <c r="C139" s="150" t="s">
        <v>192</v>
      </c>
      <c r="D139" s="150" t="s">
        <v>143</v>
      </c>
      <c r="E139" s="151" t="s">
        <v>517</v>
      </c>
      <c r="F139" s="152" t="s">
        <v>518</v>
      </c>
      <c r="G139" s="153" t="s">
        <v>162</v>
      </c>
      <c r="H139" s="154">
        <v>12</v>
      </c>
      <c r="I139" s="155"/>
      <c r="J139" s="156">
        <f aca="true" t="shared" si="10" ref="J139:J150">ROUND(I139*H139,2)</f>
        <v>0</v>
      </c>
      <c r="K139" s="157"/>
      <c r="L139" s="33"/>
      <c r="M139" s="158" t="s">
        <v>1</v>
      </c>
      <c r="N139" s="159" t="s">
        <v>41</v>
      </c>
      <c r="O139" s="58"/>
      <c r="P139" s="160">
        <f aca="true" t="shared" si="11" ref="P139:P150">O139*H139</f>
        <v>0</v>
      </c>
      <c r="Q139" s="160">
        <v>0</v>
      </c>
      <c r="R139" s="160">
        <f aca="true" t="shared" si="12" ref="R139:R150">Q139*H139</f>
        <v>0</v>
      </c>
      <c r="S139" s="160">
        <v>0</v>
      </c>
      <c r="T139" s="161">
        <f aca="true" t="shared" si="13" ref="T139:T150"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220</v>
      </c>
      <c r="AT139" s="162" t="s">
        <v>143</v>
      </c>
      <c r="AU139" s="162" t="s">
        <v>84</v>
      </c>
      <c r="AY139" s="17" t="s">
        <v>140</v>
      </c>
      <c r="BE139" s="163">
        <f aca="true" t="shared" si="14" ref="BE139:BE150">IF(N139="základní",J139,0)</f>
        <v>0</v>
      </c>
      <c r="BF139" s="163">
        <f aca="true" t="shared" si="15" ref="BF139:BF150">IF(N139="snížená",J139,0)</f>
        <v>0</v>
      </c>
      <c r="BG139" s="163">
        <f aca="true" t="shared" si="16" ref="BG139:BG150">IF(N139="zákl. přenesená",J139,0)</f>
        <v>0</v>
      </c>
      <c r="BH139" s="163">
        <f aca="true" t="shared" si="17" ref="BH139:BH150">IF(N139="sníž. přenesená",J139,0)</f>
        <v>0</v>
      </c>
      <c r="BI139" s="163">
        <f aca="true" t="shared" si="18" ref="BI139:BI150">IF(N139="nulová",J139,0)</f>
        <v>0</v>
      </c>
      <c r="BJ139" s="17" t="s">
        <v>84</v>
      </c>
      <c r="BK139" s="163">
        <f aca="true" t="shared" si="19" ref="BK139:BK150">ROUND(I139*H139,2)</f>
        <v>0</v>
      </c>
      <c r="BL139" s="17" t="s">
        <v>220</v>
      </c>
      <c r="BM139" s="162" t="s">
        <v>519</v>
      </c>
    </row>
    <row r="140" spans="1:65" s="2" customFormat="1" ht="24.15" customHeight="1">
      <c r="A140" s="32"/>
      <c r="B140" s="149"/>
      <c r="C140" s="150" t="s">
        <v>199</v>
      </c>
      <c r="D140" s="150" t="s">
        <v>143</v>
      </c>
      <c r="E140" s="151" t="s">
        <v>520</v>
      </c>
      <c r="F140" s="152" t="s">
        <v>521</v>
      </c>
      <c r="G140" s="153" t="s">
        <v>162</v>
      </c>
      <c r="H140" s="154">
        <v>10</v>
      </c>
      <c r="I140" s="155"/>
      <c r="J140" s="156">
        <f t="shared" si="10"/>
        <v>0</v>
      </c>
      <c r="K140" s="157"/>
      <c r="L140" s="33"/>
      <c r="M140" s="158" t="s">
        <v>1</v>
      </c>
      <c r="N140" s="159" t="s">
        <v>41</v>
      </c>
      <c r="O140" s="58"/>
      <c r="P140" s="160">
        <f t="shared" si="11"/>
        <v>0</v>
      </c>
      <c r="Q140" s="160">
        <v>0</v>
      </c>
      <c r="R140" s="160">
        <f t="shared" si="12"/>
        <v>0</v>
      </c>
      <c r="S140" s="160">
        <v>0</v>
      </c>
      <c r="T140" s="161">
        <f t="shared" si="1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220</v>
      </c>
      <c r="AT140" s="162" t="s">
        <v>143</v>
      </c>
      <c r="AU140" s="162" t="s">
        <v>84</v>
      </c>
      <c r="AY140" s="17" t="s">
        <v>140</v>
      </c>
      <c r="BE140" s="163">
        <f t="shared" si="14"/>
        <v>0</v>
      </c>
      <c r="BF140" s="163">
        <f t="shared" si="15"/>
        <v>0</v>
      </c>
      <c r="BG140" s="163">
        <f t="shared" si="16"/>
        <v>0</v>
      </c>
      <c r="BH140" s="163">
        <f t="shared" si="17"/>
        <v>0</v>
      </c>
      <c r="BI140" s="163">
        <f t="shared" si="18"/>
        <v>0</v>
      </c>
      <c r="BJ140" s="17" t="s">
        <v>84</v>
      </c>
      <c r="BK140" s="163">
        <f t="shared" si="19"/>
        <v>0</v>
      </c>
      <c r="BL140" s="17" t="s">
        <v>220</v>
      </c>
      <c r="BM140" s="162" t="s">
        <v>522</v>
      </c>
    </row>
    <row r="141" spans="1:65" s="2" customFormat="1" ht="44.25" customHeight="1">
      <c r="A141" s="32"/>
      <c r="B141" s="149"/>
      <c r="C141" s="150" t="s">
        <v>203</v>
      </c>
      <c r="D141" s="150" t="s">
        <v>143</v>
      </c>
      <c r="E141" s="151" t="s">
        <v>523</v>
      </c>
      <c r="F141" s="152" t="s">
        <v>524</v>
      </c>
      <c r="G141" s="153" t="s">
        <v>162</v>
      </c>
      <c r="H141" s="154">
        <v>7</v>
      </c>
      <c r="I141" s="155"/>
      <c r="J141" s="156">
        <f t="shared" si="10"/>
        <v>0</v>
      </c>
      <c r="K141" s="157"/>
      <c r="L141" s="33"/>
      <c r="M141" s="158" t="s">
        <v>1</v>
      </c>
      <c r="N141" s="159" t="s">
        <v>41</v>
      </c>
      <c r="O141" s="58"/>
      <c r="P141" s="160">
        <f t="shared" si="11"/>
        <v>0</v>
      </c>
      <c r="Q141" s="160">
        <v>0</v>
      </c>
      <c r="R141" s="160">
        <f t="shared" si="12"/>
        <v>0</v>
      </c>
      <c r="S141" s="160">
        <v>0</v>
      </c>
      <c r="T141" s="161">
        <f t="shared" si="1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220</v>
      </c>
      <c r="AT141" s="162" t="s">
        <v>143</v>
      </c>
      <c r="AU141" s="162" t="s">
        <v>84</v>
      </c>
      <c r="AY141" s="17" t="s">
        <v>140</v>
      </c>
      <c r="BE141" s="163">
        <f t="shared" si="14"/>
        <v>0</v>
      </c>
      <c r="BF141" s="163">
        <f t="shared" si="15"/>
        <v>0</v>
      </c>
      <c r="BG141" s="163">
        <f t="shared" si="16"/>
        <v>0</v>
      </c>
      <c r="BH141" s="163">
        <f t="shared" si="17"/>
        <v>0</v>
      </c>
      <c r="BI141" s="163">
        <f t="shared" si="18"/>
        <v>0</v>
      </c>
      <c r="BJ141" s="17" t="s">
        <v>84</v>
      </c>
      <c r="BK141" s="163">
        <f t="shared" si="19"/>
        <v>0</v>
      </c>
      <c r="BL141" s="17" t="s">
        <v>220</v>
      </c>
      <c r="BM141" s="162" t="s">
        <v>525</v>
      </c>
    </row>
    <row r="142" spans="1:65" s="2" customFormat="1" ht="44.25" customHeight="1">
      <c r="A142" s="32"/>
      <c r="B142" s="149"/>
      <c r="C142" s="150" t="s">
        <v>208</v>
      </c>
      <c r="D142" s="150" t="s">
        <v>143</v>
      </c>
      <c r="E142" s="151" t="s">
        <v>526</v>
      </c>
      <c r="F142" s="152" t="s">
        <v>527</v>
      </c>
      <c r="G142" s="153" t="s">
        <v>162</v>
      </c>
      <c r="H142" s="154">
        <v>5</v>
      </c>
      <c r="I142" s="155"/>
      <c r="J142" s="156">
        <f t="shared" si="10"/>
        <v>0</v>
      </c>
      <c r="K142" s="157"/>
      <c r="L142" s="33"/>
      <c r="M142" s="158" t="s">
        <v>1</v>
      </c>
      <c r="N142" s="159" t="s">
        <v>41</v>
      </c>
      <c r="O142" s="58"/>
      <c r="P142" s="160">
        <f t="shared" si="11"/>
        <v>0</v>
      </c>
      <c r="Q142" s="160">
        <v>0</v>
      </c>
      <c r="R142" s="160">
        <f t="shared" si="12"/>
        <v>0</v>
      </c>
      <c r="S142" s="160">
        <v>0</v>
      </c>
      <c r="T142" s="161">
        <f t="shared" si="1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2" t="s">
        <v>220</v>
      </c>
      <c r="AT142" s="162" t="s">
        <v>143</v>
      </c>
      <c r="AU142" s="162" t="s">
        <v>84</v>
      </c>
      <c r="AY142" s="17" t="s">
        <v>140</v>
      </c>
      <c r="BE142" s="163">
        <f t="shared" si="14"/>
        <v>0</v>
      </c>
      <c r="BF142" s="163">
        <f t="shared" si="15"/>
        <v>0</v>
      </c>
      <c r="BG142" s="163">
        <f t="shared" si="16"/>
        <v>0</v>
      </c>
      <c r="BH142" s="163">
        <f t="shared" si="17"/>
        <v>0</v>
      </c>
      <c r="BI142" s="163">
        <f t="shared" si="18"/>
        <v>0</v>
      </c>
      <c r="BJ142" s="17" t="s">
        <v>84</v>
      </c>
      <c r="BK142" s="163">
        <f t="shared" si="19"/>
        <v>0</v>
      </c>
      <c r="BL142" s="17" t="s">
        <v>220</v>
      </c>
      <c r="BM142" s="162" t="s">
        <v>528</v>
      </c>
    </row>
    <row r="143" spans="1:65" s="2" customFormat="1" ht="24.15" customHeight="1">
      <c r="A143" s="32"/>
      <c r="B143" s="149"/>
      <c r="C143" s="150" t="s">
        <v>212</v>
      </c>
      <c r="D143" s="150" t="s">
        <v>143</v>
      </c>
      <c r="E143" s="151" t="s">
        <v>529</v>
      </c>
      <c r="F143" s="152" t="s">
        <v>530</v>
      </c>
      <c r="G143" s="153" t="s">
        <v>146</v>
      </c>
      <c r="H143" s="154">
        <v>72</v>
      </c>
      <c r="I143" s="155"/>
      <c r="J143" s="156">
        <f t="shared" si="10"/>
        <v>0</v>
      </c>
      <c r="K143" s="157"/>
      <c r="L143" s="33"/>
      <c r="M143" s="158" t="s">
        <v>1</v>
      </c>
      <c r="N143" s="159" t="s">
        <v>41</v>
      </c>
      <c r="O143" s="58"/>
      <c r="P143" s="160">
        <f t="shared" si="11"/>
        <v>0</v>
      </c>
      <c r="Q143" s="160">
        <v>0</v>
      </c>
      <c r="R143" s="160">
        <f t="shared" si="12"/>
        <v>0</v>
      </c>
      <c r="S143" s="160">
        <v>0</v>
      </c>
      <c r="T143" s="161">
        <f t="shared" si="1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2" t="s">
        <v>220</v>
      </c>
      <c r="AT143" s="162" t="s">
        <v>143</v>
      </c>
      <c r="AU143" s="162" t="s">
        <v>84</v>
      </c>
      <c r="AY143" s="17" t="s">
        <v>140</v>
      </c>
      <c r="BE143" s="163">
        <f t="shared" si="14"/>
        <v>0</v>
      </c>
      <c r="BF143" s="163">
        <f t="shared" si="15"/>
        <v>0</v>
      </c>
      <c r="BG143" s="163">
        <f t="shared" si="16"/>
        <v>0</v>
      </c>
      <c r="BH143" s="163">
        <f t="shared" si="17"/>
        <v>0</v>
      </c>
      <c r="BI143" s="163">
        <f t="shared" si="18"/>
        <v>0</v>
      </c>
      <c r="BJ143" s="17" t="s">
        <v>84</v>
      </c>
      <c r="BK143" s="163">
        <f t="shared" si="19"/>
        <v>0</v>
      </c>
      <c r="BL143" s="17" t="s">
        <v>220</v>
      </c>
      <c r="BM143" s="162" t="s">
        <v>531</v>
      </c>
    </row>
    <row r="144" spans="1:65" s="2" customFormat="1" ht="24.15" customHeight="1">
      <c r="A144" s="32"/>
      <c r="B144" s="149"/>
      <c r="C144" s="150" t="s">
        <v>8</v>
      </c>
      <c r="D144" s="150" t="s">
        <v>143</v>
      </c>
      <c r="E144" s="151" t="s">
        <v>532</v>
      </c>
      <c r="F144" s="152" t="s">
        <v>533</v>
      </c>
      <c r="G144" s="153" t="s">
        <v>146</v>
      </c>
      <c r="H144" s="154">
        <v>4</v>
      </c>
      <c r="I144" s="155"/>
      <c r="J144" s="156">
        <f t="shared" si="10"/>
        <v>0</v>
      </c>
      <c r="K144" s="157"/>
      <c r="L144" s="33"/>
      <c r="M144" s="158" t="s">
        <v>1</v>
      </c>
      <c r="N144" s="159" t="s">
        <v>41</v>
      </c>
      <c r="O144" s="58"/>
      <c r="P144" s="160">
        <f t="shared" si="11"/>
        <v>0</v>
      </c>
      <c r="Q144" s="160">
        <v>0</v>
      </c>
      <c r="R144" s="160">
        <f t="shared" si="12"/>
        <v>0</v>
      </c>
      <c r="S144" s="160">
        <v>0</v>
      </c>
      <c r="T144" s="161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2" t="s">
        <v>220</v>
      </c>
      <c r="AT144" s="162" t="s">
        <v>143</v>
      </c>
      <c r="AU144" s="162" t="s">
        <v>84</v>
      </c>
      <c r="AY144" s="17" t="s">
        <v>140</v>
      </c>
      <c r="BE144" s="163">
        <f t="shared" si="14"/>
        <v>0</v>
      </c>
      <c r="BF144" s="163">
        <f t="shared" si="15"/>
        <v>0</v>
      </c>
      <c r="BG144" s="163">
        <f t="shared" si="16"/>
        <v>0</v>
      </c>
      <c r="BH144" s="163">
        <f t="shared" si="17"/>
        <v>0</v>
      </c>
      <c r="BI144" s="163">
        <f t="shared" si="18"/>
        <v>0</v>
      </c>
      <c r="BJ144" s="17" t="s">
        <v>84</v>
      </c>
      <c r="BK144" s="163">
        <f t="shared" si="19"/>
        <v>0</v>
      </c>
      <c r="BL144" s="17" t="s">
        <v>220</v>
      </c>
      <c r="BM144" s="162" t="s">
        <v>534</v>
      </c>
    </row>
    <row r="145" spans="1:65" s="2" customFormat="1" ht="24.15" customHeight="1">
      <c r="A145" s="32"/>
      <c r="B145" s="149"/>
      <c r="C145" s="150" t="s">
        <v>220</v>
      </c>
      <c r="D145" s="150" t="s">
        <v>143</v>
      </c>
      <c r="E145" s="151" t="s">
        <v>535</v>
      </c>
      <c r="F145" s="152" t="s">
        <v>536</v>
      </c>
      <c r="G145" s="153" t="s">
        <v>146</v>
      </c>
      <c r="H145" s="154">
        <v>4</v>
      </c>
      <c r="I145" s="155"/>
      <c r="J145" s="156">
        <f t="shared" si="10"/>
        <v>0</v>
      </c>
      <c r="K145" s="157"/>
      <c r="L145" s="33"/>
      <c r="M145" s="158" t="s">
        <v>1</v>
      </c>
      <c r="N145" s="159" t="s">
        <v>41</v>
      </c>
      <c r="O145" s="58"/>
      <c r="P145" s="160">
        <f t="shared" si="11"/>
        <v>0</v>
      </c>
      <c r="Q145" s="160">
        <v>0</v>
      </c>
      <c r="R145" s="160">
        <f t="shared" si="12"/>
        <v>0</v>
      </c>
      <c r="S145" s="160">
        <v>0</v>
      </c>
      <c r="T145" s="161">
        <f t="shared" si="1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2" t="s">
        <v>220</v>
      </c>
      <c r="AT145" s="162" t="s">
        <v>143</v>
      </c>
      <c r="AU145" s="162" t="s">
        <v>84</v>
      </c>
      <c r="AY145" s="17" t="s">
        <v>140</v>
      </c>
      <c r="BE145" s="163">
        <f t="shared" si="14"/>
        <v>0</v>
      </c>
      <c r="BF145" s="163">
        <f t="shared" si="15"/>
        <v>0</v>
      </c>
      <c r="BG145" s="163">
        <f t="shared" si="16"/>
        <v>0</v>
      </c>
      <c r="BH145" s="163">
        <f t="shared" si="17"/>
        <v>0</v>
      </c>
      <c r="BI145" s="163">
        <f t="shared" si="18"/>
        <v>0</v>
      </c>
      <c r="BJ145" s="17" t="s">
        <v>84</v>
      </c>
      <c r="BK145" s="163">
        <f t="shared" si="19"/>
        <v>0</v>
      </c>
      <c r="BL145" s="17" t="s">
        <v>220</v>
      </c>
      <c r="BM145" s="162" t="s">
        <v>537</v>
      </c>
    </row>
    <row r="146" spans="1:65" s="2" customFormat="1" ht="16.5" customHeight="1">
      <c r="A146" s="32"/>
      <c r="B146" s="149"/>
      <c r="C146" s="150" t="s">
        <v>224</v>
      </c>
      <c r="D146" s="150" t="s">
        <v>143</v>
      </c>
      <c r="E146" s="151" t="s">
        <v>538</v>
      </c>
      <c r="F146" s="152" t="s">
        <v>539</v>
      </c>
      <c r="G146" s="153" t="s">
        <v>162</v>
      </c>
      <c r="H146" s="154">
        <v>12</v>
      </c>
      <c r="I146" s="155"/>
      <c r="J146" s="156">
        <f t="shared" si="10"/>
        <v>0</v>
      </c>
      <c r="K146" s="157"/>
      <c r="L146" s="33"/>
      <c r="M146" s="158" t="s">
        <v>1</v>
      </c>
      <c r="N146" s="159" t="s">
        <v>41</v>
      </c>
      <c r="O146" s="58"/>
      <c r="P146" s="160">
        <f t="shared" si="11"/>
        <v>0</v>
      </c>
      <c r="Q146" s="160">
        <v>0</v>
      </c>
      <c r="R146" s="160">
        <f t="shared" si="12"/>
        <v>0</v>
      </c>
      <c r="S146" s="160">
        <v>0</v>
      </c>
      <c r="T146" s="161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220</v>
      </c>
      <c r="AT146" s="162" t="s">
        <v>143</v>
      </c>
      <c r="AU146" s="162" t="s">
        <v>84</v>
      </c>
      <c r="AY146" s="17" t="s">
        <v>140</v>
      </c>
      <c r="BE146" s="163">
        <f t="shared" si="14"/>
        <v>0</v>
      </c>
      <c r="BF146" s="163">
        <f t="shared" si="15"/>
        <v>0</v>
      </c>
      <c r="BG146" s="163">
        <f t="shared" si="16"/>
        <v>0</v>
      </c>
      <c r="BH146" s="163">
        <f t="shared" si="17"/>
        <v>0</v>
      </c>
      <c r="BI146" s="163">
        <f t="shared" si="18"/>
        <v>0</v>
      </c>
      <c r="BJ146" s="17" t="s">
        <v>84</v>
      </c>
      <c r="BK146" s="163">
        <f t="shared" si="19"/>
        <v>0</v>
      </c>
      <c r="BL146" s="17" t="s">
        <v>220</v>
      </c>
      <c r="BM146" s="162" t="s">
        <v>540</v>
      </c>
    </row>
    <row r="147" spans="1:65" s="2" customFormat="1" ht="21.75" customHeight="1">
      <c r="A147" s="32"/>
      <c r="B147" s="149"/>
      <c r="C147" s="150" t="s">
        <v>228</v>
      </c>
      <c r="D147" s="150" t="s">
        <v>143</v>
      </c>
      <c r="E147" s="151" t="s">
        <v>541</v>
      </c>
      <c r="F147" s="152" t="s">
        <v>542</v>
      </c>
      <c r="G147" s="153" t="s">
        <v>162</v>
      </c>
      <c r="H147" s="154">
        <v>12</v>
      </c>
      <c r="I147" s="155"/>
      <c r="J147" s="156">
        <f t="shared" si="10"/>
        <v>0</v>
      </c>
      <c r="K147" s="157"/>
      <c r="L147" s="33"/>
      <c r="M147" s="158" t="s">
        <v>1</v>
      </c>
      <c r="N147" s="159" t="s">
        <v>41</v>
      </c>
      <c r="O147" s="58"/>
      <c r="P147" s="160">
        <f t="shared" si="11"/>
        <v>0</v>
      </c>
      <c r="Q147" s="160">
        <v>0</v>
      </c>
      <c r="R147" s="160">
        <f t="shared" si="12"/>
        <v>0</v>
      </c>
      <c r="S147" s="160">
        <v>0</v>
      </c>
      <c r="T147" s="161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2" t="s">
        <v>220</v>
      </c>
      <c r="AT147" s="162" t="s">
        <v>143</v>
      </c>
      <c r="AU147" s="162" t="s">
        <v>84</v>
      </c>
      <c r="AY147" s="17" t="s">
        <v>140</v>
      </c>
      <c r="BE147" s="163">
        <f t="shared" si="14"/>
        <v>0</v>
      </c>
      <c r="BF147" s="163">
        <f t="shared" si="15"/>
        <v>0</v>
      </c>
      <c r="BG147" s="163">
        <f t="shared" si="16"/>
        <v>0</v>
      </c>
      <c r="BH147" s="163">
        <f t="shared" si="17"/>
        <v>0</v>
      </c>
      <c r="BI147" s="163">
        <f t="shared" si="18"/>
        <v>0</v>
      </c>
      <c r="BJ147" s="17" t="s">
        <v>84</v>
      </c>
      <c r="BK147" s="163">
        <f t="shared" si="19"/>
        <v>0</v>
      </c>
      <c r="BL147" s="17" t="s">
        <v>220</v>
      </c>
      <c r="BM147" s="162" t="s">
        <v>543</v>
      </c>
    </row>
    <row r="148" spans="1:65" s="2" customFormat="1" ht="24.15" customHeight="1">
      <c r="A148" s="32"/>
      <c r="B148" s="149"/>
      <c r="C148" s="150" t="s">
        <v>232</v>
      </c>
      <c r="D148" s="150" t="s">
        <v>143</v>
      </c>
      <c r="E148" s="151" t="s">
        <v>544</v>
      </c>
      <c r="F148" s="152" t="s">
        <v>545</v>
      </c>
      <c r="G148" s="153" t="s">
        <v>146</v>
      </c>
      <c r="H148" s="154">
        <v>2</v>
      </c>
      <c r="I148" s="155"/>
      <c r="J148" s="156">
        <f t="shared" si="10"/>
        <v>0</v>
      </c>
      <c r="K148" s="157"/>
      <c r="L148" s="33"/>
      <c r="M148" s="158" t="s">
        <v>1</v>
      </c>
      <c r="N148" s="159" t="s">
        <v>41</v>
      </c>
      <c r="O148" s="58"/>
      <c r="P148" s="160">
        <f t="shared" si="11"/>
        <v>0</v>
      </c>
      <c r="Q148" s="160">
        <v>0</v>
      </c>
      <c r="R148" s="160">
        <f t="shared" si="12"/>
        <v>0</v>
      </c>
      <c r="S148" s="160">
        <v>0</v>
      </c>
      <c r="T148" s="161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220</v>
      </c>
      <c r="AT148" s="162" t="s">
        <v>143</v>
      </c>
      <c r="AU148" s="162" t="s">
        <v>84</v>
      </c>
      <c r="AY148" s="17" t="s">
        <v>140</v>
      </c>
      <c r="BE148" s="163">
        <f t="shared" si="14"/>
        <v>0</v>
      </c>
      <c r="BF148" s="163">
        <f t="shared" si="15"/>
        <v>0</v>
      </c>
      <c r="BG148" s="163">
        <f t="shared" si="16"/>
        <v>0</v>
      </c>
      <c r="BH148" s="163">
        <f t="shared" si="17"/>
        <v>0</v>
      </c>
      <c r="BI148" s="163">
        <f t="shared" si="18"/>
        <v>0</v>
      </c>
      <c r="BJ148" s="17" t="s">
        <v>84</v>
      </c>
      <c r="BK148" s="163">
        <f t="shared" si="19"/>
        <v>0</v>
      </c>
      <c r="BL148" s="17" t="s">
        <v>220</v>
      </c>
      <c r="BM148" s="162" t="s">
        <v>546</v>
      </c>
    </row>
    <row r="149" spans="1:65" s="2" customFormat="1" ht="33" customHeight="1">
      <c r="A149" s="32"/>
      <c r="B149" s="149"/>
      <c r="C149" s="150" t="s">
        <v>237</v>
      </c>
      <c r="D149" s="150" t="s">
        <v>143</v>
      </c>
      <c r="E149" s="151" t="s">
        <v>547</v>
      </c>
      <c r="F149" s="152" t="s">
        <v>548</v>
      </c>
      <c r="G149" s="153" t="s">
        <v>146</v>
      </c>
      <c r="H149" s="154">
        <v>1</v>
      </c>
      <c r="I149" s="155"/>
      <c r="J149" s="156">
        <f t="shared" si="10"/>
        <v>0</v>
      </c>
      <c r="K149" s="157"/>
      <c r="L149" s="33"/>
      <c r="M149" s="158" t="s">
        <v>1</v>
      </c>
      <c r="N149" s="159" t="s">
        <v>41</v>
      </c>
      <c r="O149" s="58"/>
      <c r="P149" s="160">
        <f t="shared" si="11"/>
        <v>0</v>
      </c>
      <c r="Q149" s="160">
        <v>0</v>
      </c>
      <c r="R149" s="160">
        <f t="shared" si="12"/>
        <v>0</v>
      </c>
      <c r="S149" s="160">
        <v>0</v>
      </c>
      <c r="T149" s="161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220</v>
      </c>
      <c r="AT149" s="162" t="s">
        <v>143</v>
      </c>
      <c r="AU149" s="162" t="s">
        <v>84</v>
      </c>
      <c r="AY149" s="17" t="s">
        <v>140</v>
      </c>
      <c r="BE149" s="163">
        <f t="shared" si="14"/>
        <v>0</v>
      </c>
      <c r="BF149" s="163">
        <f t="shared" si="15"/>
        <v>0</v>
      </c>
      <c r="BG149" s="163">
        <f t="shared" si="16"/>
        <v>0</v>
      </c>
      <c r="BH149" s="163">
        <f t="shared" si="17"/>
        <v>0</v>
      </c>
      <c r="BI149" s="163">
        <f t="shared" si="18"/>
        <v>0</v>
      </c>
      <c r="BJ149" s="17" t="s">
        <v>84</v>
      </c>
      <c r="BK149" s="163">
        <f t="shared" si="19"/>
        <v>0</v>
      </c>
      <c r="BL149" s="17" t="s">
        <v>220</v>
      </c>
      <c r="BM149" s="162" t="s">
        <v>549</v>
      </c>
    </row>
    <row r="150" spans="1:65" s="2" customFormat="1" ht="24.15" customHeight="1">
      <c r="A150" s="32"/>
      <c r="B150" s="149"/>
      <c r="C150" s="150" t="s">
        <v>7</v>
      </c>
      <c r="D150" s="150" t="s">
        <v>143</v>
      </c>
      <c r="E150" s="151" t="s">
        <v>550</v>
      </c>
      <c r="F150" s="152" t="s">
        <v>551</v>
      </c>
      <c r="G150" s="153" t="s">
        <v>146</v>
      </c>
      <c r="H150" s="154">
        <v>1</v>
      </c>
      <c r="I150" s="155"/>
      <c r="J150" s="156">
        <f t="shared" si="10"/>
        <v>0</v>
      </c>
      <c r="K150" s="157"/>
      <c r="L150" s="33"/>
      <c r="M150" s="158" t="s">
        <v>1</v>
      </c>
      <c r="N150" s="159" t="s">
        <v>41</v>
      </c>
      <c r="O150" s="58"/>
      <c r="P150" s="160">
        <f t="shared" si="11"/>
        <v>0</v>
      </c>
      <c r="Q150" s="160">
        <v>0</v>
      </c>
      <c r="R150" s="160">
        <f t="shared" si="12"/>
        <v>0</v>
      </c>
      <c r="S150" s="160">
        <v>0</v>
      </c>
      <c r="T150" s="161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220</v>
      </c>
      <c r="AT150" s="162" t="s">
        <v>143</v>
      </c>
      <c r="AU150" s="162" t="s">
        <v>84</v>
      </c>
      <c r="AY150" s="17" t="s">
        <v>140</v>
      </c>
      <c r="BE150" s="163">
        <f t="shared" si="14"/>
        <v>0</v>
      </c>
      <c r="BF150" s="163">
        <f t="shared" si="15"/>
        <v>0</v>
      </c>
      <c r="BG150" s="163">
        <f t="shared" si="16"/>
        <v>0</v>
      </c>
      <c r="BH150" s="163">
        <f t="shared" si="17"/>
        <v>0</v>
      </c>
      <c r="BI150" s="163">
        <f t="shared" si="18"/>
        <v>0</v>
      </c>
      <c r="BJ150" s="17" t="s">
        <v>84</v>
      </c>
      <c r="BK150" s="163">
        <f t="shared" si="19"/>
        <v>0</v>
      </c>
      <c r="BL150" s="17" t="s">
        <v>220</v>
      </c>
      <c r="BM150" s="162" t="s">
        <v>552</v>
      </c>
    </row>
    <row r="151" spans="2:63" s="12" customFormat="1" ht="25.95" customHeight="1">
      <c r="B151" s="136"/>
      <c r="D151" s="137" t="s">
        <v>75</v>
      </c>
      <c r="E151" s="138" t="s">
        <v>283</v>
      </c>
      <c r="F151" s="138" t="s">
        <v>284</v>
      </c>
      <c r="I151" s="139"/>
      <c r="J151" s="140">
        <f>BK151</f>
        <v>0</v>
      </c>
      <c r="L151" s="136"/>
      <c r="M151" s="141"/>
      <c r="N151" s="142"/>
      <c r="O151" s="142"/>
      <c r="P151" s="143">
        <f>SUM(P152:P155)</f>
        <v>0</v>
      </c>
      <c r="Q151" s="142"/>
      <c r="R151" s="143">
        <f>SUM(R152:R155)</f>
        <v>0</v>
      </c>
      <c r="S151" s="142"/>
      <c r="T151" s="144">
        <f>SUM(T152:T155)</f>
        <v>0</v>
      </c>
      <c r="AR151" s="137" t="s">
        <v>86</v>
      </c>
      <c r="AT151" s="145" t="s">
        <v>75</v>
      </c>
      <c r="AU151" s="145" t="s">
        <v>76</v>
      </c>
      <c r="AY151" s="137" t="s">
        <v>140</v>
      </c>
      <c r="BK151" s="146">
        <f>SUM(BK152:BK155)</f>
        <v>0</v>
      </c>
    </row>
    <row r="152" spans="1:65" s="2" customFormat="1" ht="44.25" customHeight="1">
      <c r="A152" s="32"/>
      <c r="B152" s="149"/>
      <c r="C152" s="150" t="s">
        <v>245</v>
      </c>
      <c r="D152" s="150" t="s">
        <v>143</v>
      </c>
      <c r="E152" s="151" t="s">
        <v>553</v>
      </c>
      <c r="F152" s="152" t="s">
        <v>554</v>
      </c>
      <c r="G152" s="153" t="s">
        <v>146</v>
      </c>
      <c r="H152" s="154">
        <v>1</v>
      </c>
      <c r="I152" s="155"/>
      <c r="J152" s="156">
        <f>ROUND(I152*H152,2)</f>
        <v>0</v>
      </c>
      <c r="K152" s="157"/>
      <c r="L152" s="33"/>
      <c r="M152" s="158" t="s">
        <v>1</v>
      </c>
      <c r="N152" s="159" t="s">
        <v>41</v>
      </c>
      <c r="O152" s="58"/>
      <c r="P152" s="160">
        <f>O152*H152</f>
        <v>0</v>
      </c>
      <c r="Q152" s="160">
        <v>0</v>
      </c>
      <c r="R152" s="160">
        <f>Q152*H152</f>
        <v>0</v>
      </c>
      <c r="S152" s="160">
        <v>0</v>
      </c>
      <c r="T152" s="161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220</v>
      </c>
      <c r="AT152" s="162" t="s">
        <v>143</v>
      </c>
      <c r="AU152" s="162" t="s">
        <v>84</v>
      </c>
      <c r="AY152" s="17" t="s">
        <v>140</v>
      </c>
      <c r="BE152" s="163">
        <f>IF(N152="základní",J152,0)</f>
        <v>0</v>
      </c>
      <c r="BF152" s="163">
        <f>IF(N152="snížená",J152,0)</f>
        <v>0</v>
      </c>
      <c r="BG152" s="163">
        <f>IF(N152="zákl. přenesená",J152,0)</f>
        <v>0</v>
      </c>
      <c r="BH152" s="163">
        <f>IF(N152="sníž. přenesená",J152,0)</f>
        <v>0</v>
      </c>
      <c r="BI152" s="163">
        <f>IF(N152="nulová",J152,0)</f>
        <v>0</v>
      </c>
      <c r="BJ152" s="17" t="s">
        <v>84</v>
      </c>
      <c r="BK152" s="163">
        <f>ROUND(I152*H152,2)</f>
        <v>0</v>
      </c>
      <c r="BL152" s="17" t="s">
        <v>220</v>
      </c>
      <c r="BM152" s="162" t="s">
        <v>555</v>
      </c>
    </row>
    <row r="153" spans="1:65" s="2" customFormat="1" ht="49.05" customHeight="1">
      <c r="A153" s="32"/>
      <c r="B153" s="149"/>
      <c r="C153" s="150" t="s">
        <v>250</v>
      </c>
      <c r="D153" s="150" t="s">
        <v>143</v>
      </c>
      <c r="E153" s="151" t="s">
        <v>556</v>
      </c>
      <c r="F153" s="152" t="s">
        <v>557</v>
      </c>
      <c r="G153" s="153" t="s">
        <v>146</v>
      </c>
      <c r="H153" s="154">
        <v>1</v>
      </c>
      <c r="I153" s="155"/>
      <c r="J153" s="156">
        <f>ROUND(I153*H153,2)</f>
        <v>0</v>
      </c>
      <c r="K153" s="157"/>
      <c r="L153" s="33"/>
      <c r="M153" s="158" t="s">
        <v>1</v>
      </c>
      <c r="N153" s="159" t="s">
        <v>41</v>
      </c>
      <c r="O153" s="58"/>
      <c r="P153" s="160">
        <f>O153*H153</f>
        <v>0</v>
      </c>
      <c r="Q153" s="160">
        <v>0</v>
      </c>
      <c r="R153" s="160">
        <f>Q153*H153</f>
        <v>0</v>
      </c>
      <c r="S153" s="160">
        <v>0</v>
      </c>
      <c r="T153" s="161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2" t="s">
        <v>220</v>
      </c>
      <c r="AT153" s="162" t="s">
        <v>143</v>
      </c>
      <c r="AU153" s="162" t="s">
        <v>84</v>
      </c>
      <c r="AY153" s="17" t="s">
        <v>140</v>
      </c>
      <c r="BE153" s="163">
        <f>IF(N153="základní",J153,0)</f>
        <v>0</v>
      </c>
      <c r="BF153" s="163">
        <f>IF(N153="snížená",J153,0)</f>
        <v>0</v>
      </c>
      <c r="BG153" s="163">
        <f>IF(N153="zákl. přenesená",J153,0)</f>
        <v>0</v>
      </c>
      <c r="BH153" s="163">
        <f>IF(N153="sníž. přenesená",J153,0)</f>
        <v>0</v>
      </c>
      <c r="BI153" s="163">
        <f>IF(N153="nulová",J153,0)</f>
        <v>0</v>
      </c>
      <c r="BJ153" s="17" t="s">
        <v>84</v>
      </c>
      <c r="BK153" s="163">
        <f>ROUND(I153*H153,2)</f>
        <v>0</v>
      </c>
      <c r="BL153" s="17" t="s">
        <v>220</v>
      </c>
      <c r="BM153" s="162" t="s">
        <v>558</v>
      </c>
    </row>
    <row r="154" spans="1:65" s="2" customFormat="1" ht="24.15" customHeight="1">
      <c r="A154" s="32"/>
      <c r="B154" s="149"/>
      <c r="C154" s="150" t="s">
        <v>257</v>
      </c>
      <c r="D154" s="150" t="s">
        <v>143</v>
      </c>
      <c r="E154" s="151" t="s">
        <v>559</v>
      </c>
      <c r="F154" s="152" t="s">
        <v>560</v>
      </c>
      <c r="G154" s="153" t="s">
        <v>146</v>
      </c>
      <c r="H154" s="154">
        <v>2</v>
      </c>
      <c r="I154" s="155"/>
      <c r="J154" s="156">
        <f>ROUND(I154*H154,2)</f>
        <v>0</v>
      </c>
      <c r="K154" s="157"/>
      <c r="L154" s="33"/>
      <c r="M154" s="158" t="s">
        <v>1</v>
      </c>
      <c r="N154" s="159" t="s">
        <v>41</v>
      </c>
      <c r="O154" s="58"/>
      <c r="P154" s="160">
        <f>O154*H154</f>
        <v>0</v>
      </c>
      <c r="Q154" s="160">
        <v>0</v>
      </c>
      <c r="R154" s="160">
        <f>Q154*H154</f>
        <v>0</v>
      </c>
      <c r="S154" s="160">
        <v>0</v>
      </c>
      <c r="T154" s="161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2" t="s">
        <v>220</v>
      </c>
      <c r="AT154" s="162" t="s">
        <v>143</v>
      </c>
      <c r="AU154" s="162" t="s">
        <v>84</v>
      </c>
      <c r="AY154" s="17" t="s">
        <v>140</v>
      </c>
      <c r="BE154" s="163">
        <f>IF(N154="základní",J154,0)</f>
        <v>0</v>
      </c>
      <c r="BF154" s="163">
        <f>IF(N154="snížená",J154,0)</f>
        <v>0</v>
      </c>
      <c r="BG154" s="163">
        <f>IF(N154="zákl. přenesená",J154,0)</f>
        <v>0</v>
      </c>
      <c r="BH154" s="163">
        <f>IF(N154="sníž. přenesená",J154,0)</f>
        <v>0</v>
      </c>
      <c r="BI154" s="163">
        <f>IF(N154="nulová",J154,0)</f>
        <v>0</v>
      </c>
      <c r="BJ154" s="17" t="s">
        <v>84</v>
      </c>
      <c r="BK154" s="163">
        <f>ROUND(I154*H154,2)</f>
        <v>0</v>
      </c>
      <c r="BL154" s="17" t="s">
        <v>220</v>
      </c>
      <c r="BM154" s="162" t="s">
        <v>561</v>
      </c>
    </row>
    <row r="155" spans="1:65" s="2" customFormat="1" ht="24.15" customHeight="1">
      <c r="A155" s="32"/>
      <c r="B155" s="149"/>
      <c r="C155" s="150" t="s">
        <v>262</v>
      </c>
      <c r="D155" s="150" t="s">
        <v>143</v>
      </c>
      <c r="E155" s="151" t="s">
        <v>562</v>
      </c>
      <c r="F155" s="152" t="s">
        <v>563</v>
      </c>
      <c r="G155" s="153" t="s">
        <v>146</v>
      </c>
      <c r="H155" s="154">
        <v>1</v>
      </c>
      <c r="I155" s="155"/>
      <c r="J155" s="156">
        <f>ROUND(I155*H155,2)</f>
        <v>0</v>
      </c>
      <c r="K155" s="157"/>
      <c r="L155" s="33"/>
      <c r="M155" s="158" t="s">
        <v>1</v>
      </c>
      <c r="N155" s="159" t="s">
        <v>41</v>
      </c>
      <c r="O155" s="58"/>
      <c r="P155" s="160">
        <f>O155*H155</f>
        <v>0</v>
      </c>
      <c r="Q155" s="160">
        <v>0</v>
      </c>
      <c r="R155" s="160">
        <f>Q155*H155</f>
        <v>0</v>
      </c>
      <c r="S155" s="160">
        <v>0</v>
      </c>
      <c r="T155" s="161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220</v>
      </c>
      <c r="AT155" s="162" t="s">
        <v>143</v>
      </c>
      <c r="AU155" s="162" t="s">
        <v>84</v>
      </c>
      <c r="AY155" s="17" t="s">
        <v>140</v>
      </c>
      <c r="BE155" s="163">
        <f>IF(N155="základní",J155,0)</f>
        <v>0</v>
      </c>
      <c r="BF155" s="163">
        <f>IF(N155="snížená",J155,0)</f>
        <v>0</v>
      </c>
      <c r="BG155" s="163">
        <f>IF(N155="zákl. přenesená",J155,0)</f>
        <v>0</v>
      </c>
      <c r="BH155" s="163">
        <f>IF(N155="sníž. přenesená",J155,0)</f>
        <v>0</v>
      </c>
      <c r="BI155" s="163">
        <f>IF(N155="nulová",J155,0)</f>
        <v>0</v>
      </c>
      <c r="BJ155" s="17" t="s">
        <v>84</v>
      </c>
      <c r="BK155" s="163">
        <f>ROUND(I155*H155,2)</f>
        <v>0</v>
      </c>
      <c r="BL155" s="17" t="s">
        <v>220</v>
      </c>
      <c r="BM155" s="162" t="s">
        <v>564</v>
      </c>
    </row>
    <row r="156" spans="2:63" s="12" customFormat="1" ht="25.95" customHeight="1">
      <c r="B156" s="136"/>
      <c r="D156" s="137" t="s">
        <v>75</v>
      </c>
      <c r="E156" s="138" t="s">
        <v>565</v>
      </c>
      <c r="F156" s="138" t="s">
        <v>566</v>
      </c>
      <c r="I156" s="139"/>
      <c r="J156" s="140">
        <f>BK156</f>
        <v>0</v>
      </c>
      <c r="L156" s="136"/>
      <c r="M156" s="141"/>
      <c r="N156" s="142"/>
      <c r="O156" s="142"/>
      <c r="P156" s="143">
        <f>SUM(P157:P159)</f>
        <v>0</v>
      </c>
      <c r="Q156" s="142"/>
      <c r="R156" s="143">
        <f>SUM(R157:R159)</f>
        <v>0</v>
      </c>
      <c r="S156" s="142"/>
      <c r="T156" s="144">
        <f>SUM(T157:T159)</f>
        <v>0</v>
      </c>
      <c r="AR156" s="137" t="s">
        <v>86</v>
      </c>
      <c r="AT156" s="145" t="s">
        <v>75</v>
      </c>
      <c r="AU156" s="145" t="s">
        <v>76</v>
      </c>
      <c r="AY156" s="137" t="s">
        <v>140</v>
      </c>
      <c r="BK156" s="146">
        <f>SUM(BK157:BK159)</f>
        <v>0</v>
      </c>
    </row>
    <row r="157" spans="1:65" s="2" customFormat="1" ht="44.25" customHeight="1">
      <c r="A157" s="32"/>
      <c r="B157" s="149"/>
      <c r="C157" s="150" t="s">
        <v>266</v>
      </c>
      <c r="D157" s="150" t="s">
        <v>143</v>
      </c>
      <c r="E157" s="151" t="s">
        <v>567</v>
      </c>
      <c r="F157" s="152" t="s">
        <v>568</v>
      </c>
      <c r="G157" s="153" t="s">
        <v>146</v>
      </c>
      <c r="H157" s="154">
        <v>1</v>
      </c>
      <c r="I157" s="155"/>
      <c r="J157" s="156">
        <f>ROUND(I157*H157,2)</f>
        <v>0</v>
      </c>
      <c r="K157" s="157"/>
      <c r="L157" s="33"/>
      <c r="M157" s="158" t="s">
        <v>1</v>
      </c>
      <c r="N157" s="159" t="s">
        <v>41</v>
      </c>
      <c r="O157" s="58"/>
      <c r="P157" s="160">
        <f>O157*H157</f>
        <v>0</v>
      </c>
      <c r="Q157" s="160">
        <v>0</v>
      </c>
      <c r="R157" s="160">
        <f>Q157*H157</f>
        <v>0</v>
      </c>
      <c r="S157" s="160">
        <v>0</v>
      </c>
      <c r="T157" s="161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220</v>
      </c>
      <c r="AT157" s="162" t="s">
        <v>143</v>
      </c>
      <c r="AU157" s="162" t="s">
        <v>84</v>
      </c>
      <c r="AY157" s="17" t="s">
        <v>140</v>
      </c>
      <c r="BE157" s="163">
        <f>IF(N157="základní",J157,0)</f>
        <v>0</v>
      </c>
      <c r="BF157" s="163">
        <f>IF(N157="snížená",J157,0)</f>
        <v>0</v>
      </c>
      <c r="BG157" s="163">
        <f>IF(N157="zákl. přenesená",J157,0)</f>
        <v>0</v>
      </c>
      <c r="BH157" s="163">
        <f>IF(N157="sníž. přenesená",J157,0)</f>
        <v>0</v>
      </c>
      <c r="BI157" s="163">
        <f>IF(N157="nulová",J157,0)</f>
        <v>0</v>
      </c>
      <c r="BJ157" s="17" t="s">
        <v>84</v>
      </c>
      <c r="BK157" s="163">
        <f>ROUND(I157*H157,2)</f>
        <v>0</v>
      </c>
      <c r="BL157" s="17" t="s">
        <v>220</v>
      </c>
      <c r="BM157" s="162" t="s">
        <v>569</v>
      </c>
    </row>
    <row r="158" spans="1:65" s="2" customFormat="1" ht="24.15" customHeight="1">
      <c r="A158" s="32"/>
      <c r="B158" s="149"/>
      <c r="C158" s="150" t="s">
        <v>271</v>
      </c>
      <c r="D158" s="150" t="s">
        <v>143</v>
      </c>
      <c r="E158" s="151" t="s">
        <v>570</v>
      </c>
      <c r="F158" s="152" t="s">
        <v>571</v>
      </c>
      <c r="G158" s="153" t="s">
        <v>146</v>
      </c>
      <c r="H158" s="154">
        <v>1</v>
      </c>
      <c r="I158" s="155"/>
      <c r="J158" s="156">
        <f>ROUND(I158*H158,2)</f>
        <v>0</v>
      </c>
      <c r="K158" s="157"/>
      <c r="L158" s="33"/>
      <c r="M158" s="158" t="s">
        <v>1</v>
      </c>
      <c r="N158" s="159" t="s">
        <v>41</v>
      </c>
      <c r="O158" s="58"/>
      <c r="P158" s="160">
        <f>O158*H158</f>
        <v>0</v>
      </c>
      <c r="Q158" s="160">
        <v>0</v>
      </c>
      <c r="R158" s="160">
        <f>Q158*H158</f>
        <v>0</v>
      </c>
      <c r="S158" s="160">
        <v>0</v>
      </c>
      <c r="T158" s="161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220</v>
      </c>
      <c r="AT158" s="162" t="s">
        <v>143</v>
      </c>
      <c r="AU158" s="162" t="s">
        <v>84</v>
      </c>
      <c r="AY158" s="17" t="s">
        <v>140</v>
      </c>
      <c r="BE158" s="163">
        <f>IF(N158="základní",J158,0)</f>
        <v>0</v>
      </c>
      <c r="BF158" s="163">
        <f>IF(N158="snížená",J158,0)</f>
        <v>0</v>
      </c>
      <c r="BG158" s="163">
        <f>IF(N158="zákl. přenesená",J158,0)</f>
        <v>0</v>
      </c>
      <c r="BH158" s="163">
        <f>IF(N158="sníž. přenesená",J158,0)</f>
        <v>0</v>
      </c>
      <c r="BI158" s="163">
        <f>IF(N158="nulová",J158,0)</f>
        <v>0</v>
      </c>
      <c r="BJ158" s="17" t="s">
        <v>84</v>
      </c>
      <c r="BK158" s="163">
        <f>ROUND(I158*H158,2)</f>
        <v>0</v>
      </c>
      <c r="BL158" s="17" t="s">
        <v>220</v>
      </c>
      <c r="BM158" s="162" t="s">
        <v>572</v>
      </c>
    </row>
    <row r="159" spans="1:65" s="2" customFormat="1" ht="24.15" customHeight="1">
      <c r="A159" s="32"/>
      <c r="B159" s="149"/>
      <c r="C159" s="150" t="s">
        <v>277</v>
      </c>
      <c r="D159" s="150" t="s">
        <v>143</v>
      </c>
      <c r="E159" s="151" t="s">
        <v>573</v>
      </c>
      <c r="F159" s="152" t="s">
        <v>574</v>
      </c>
      <c r="G159" s="153" t="s">
        <v>146</v>
      </c>
      <c r="H159" s="154">
        <v>1</v>
      </c>
      <c r="I159" s="155"/>
      <c r="J159" s="156">
        <f>ROUND(I159*H159,2)</f>
        <v>0</v>
      </c>
      <c r="K159" s="157"/>
      <c r="L159" s="33"/>
      <c r="M159" s="158" t="s">
        <v>1</v>
      </c>
      <c r="N159" s="159" t="s">
        <v>41</v>
      </c>
      <c r="O159" s="58"/>
      <c r="P159" s="160">
        <f>O159*H159</f>
        <v>0</v>
      </c>
      <c r="Q159" s="160">
        <v>0</v>
      </c>
      <c r="R159" s="160">
        <f>Q159*H159</f>
        <v>0</v>
      </c>
      <c r="S159" s="160">
        <v>0</v>
      </c>
      <c r="T159" s="161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220</v>
      </c>
      <c r="AT159" s="162" t="s">
        <v>143</v>
      </c>
      <c r="AU159" s="162" t="s">
        <v>84</v>
      </c>
      <c r="AY159" s="17" t="s">
        <v>140</v>
      </c>
      <c r="BE159" s="163">
        <f>IF(N159="základní",J159,0)</f>
        <v>0</v>
      </c>
      <c r="BF159" s="163">
        <f>IF(N159="snížená",J159,0)</f>
        <v>0</v>
      </c>
      <c r="BG159" s="163">
        <f>IF(N159="zákl. přenesená",J159,0)</f>
        <v>0</v>
      </c>
      <c r="BH159" s="163">
        <f>IF(N159="sníž. přenesená",J159,0)</f>
        <v>0</v>
      </c>
      <c r="BI159" s="163">
        <f>IF(N159="nulová",J159,0)</f>
        <v>0</v>
      </c>
      <c r="BJ159" s="17" t="s">
        <v>84</v>
      </c>
      <c r="BK159" s="163">
        <f>ROUND(I159*H159,2)</f>
        <v>0</v>
      </c>
      <c r="BL159" s="17" t="s">
        <v>220</v>
      </c>
      <c r="BM159" s="162" t="s">
        <v>575</v>
      </c>
    </row>
    <row r="160" spans="2:63" s="12" customFormat="1" ht="25.95" customHeight="1">
      <c r="B160" s="136"/>
      <c r="D160" s="137" t="s">
        <v>75</v>
      </c>
      <c r="E160" s="138" t="s">
        <v>576</v>
      </c>
      <c r="F160" s="138" t="s">
        <v>577</v>
      </c>
      <c r="I160" s="139"/>
      <c r="J160" s="140">
        <f>BK160</f>
        <v>0</v>
      </c>
      <c r="L160" s="136"/>
      <c r="M160" s="141"/>
      <c r="N160" s="142"/>
      <c r="O160" s="142"/>
      <c r="P160" s="143">
        <f>SUM(P161:P165)</f>
        <v>0</v>
      </c>
      <c r="Q160" s="142"/>
      <c r="R160" s="143">
        <f>SUM(R161:R165)</f>
        <v>0</v>
      </c>
      <c r="S160" s="142"/>
      <c r="T160" s="144">
        <f>SUM(T161:T165)</f>
        <v>0</v>
      </c>
      <c r="AR160" s="137" t="s">
        <v>147</v>
      </c>
      <c r="AT160" s="145" t="s">
        <v>75</v>
      </c>
      <c r="AU160" s="145" t="s">
        <v>76</v>
      </c>
      <c r="AY160" s="137" t="s">
        <v>140</v>
      </c>
      <c r="BK160" s="146">
        <f>SUM(BK161:BK165)</f>
        <v>0</v>
      </c>
    </row>
    <row r="161" spans="1:65" s="2" customFormat="1" ht="16.5" customHeight="1">
      <c r="A161" s="32"/>
      <c r="B161" s="149"/>
      <c r="C161" s="150" t="s">
        <v>285</v>
      </c>
      <c r="D161" s="150" t="s">
        <v>143</v>
      </c>
      <c r="E161" s="151" t="s">
        <v>578</v>
      </c>
      <c r="F161" s="152" t="s">
        <v>579</v>
      </c>
      <c r="G161" s="153" t="s">
        <v>580</v>
      </c>
      <c r="H161" s="154">
        <v>8</v>
      </c>
      <c r="I161" s="155"/>
      <c r="J161" s="156">
        <f>ROUND(I161*H161,2)</f>
        <v>0</v>
      </c>
      <c r="K161" s="157"/>
      <c r="L161" s="33"/>
      <c r="M161" s="158" t="s">
        <v>1</v>
      </c>
      <c r="N161" s="159" t="s">
        <v>41</v>
      </c>
      <c r="O161" s="58"/>
      <c r="P161" s="160">
        <f>O161*H161</f>
        <v>0</v>
      </c>
      <c r="Q161" s="160">
        <v>0</v>
      </c>
      <c r="R161" s="160">
        <f>Q161*H161</f>
        <v>0</v>
      </c>
      <c r="S161" s="160">
        <v>0</v>
      </c>
      <c r="T161" s="161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581</v>
      </c>
      <c r="AT161" s="162" t="s">
        <v>143</v>
      </c>
      <c r="AU161" s="162" t="s">
        <v>84</v>
      </c>
      <c r="AY161" s="17" t="s">
        <v>140</v>
      </c>
      <c r="BE161" s="163">
        <f>IF(N161="základní",J161,0)</f>
        <v>0</v>
      </c>
      <c r="BF161" s="163">
        <f>IF(N161="snížená",J161,0)</f>
        <v>0</v>
      </c>
      <c r="BG161" s="163">
        <f>IF(N161="zákl. přenesená",J161,0)</f>
        <v>0</v>
      </c>
      <c r="BH161" s="163">
        <f>IF(N161="sníž. přenesená",J161,0)</f>
        <v>0</v>
      </c>
      <c r="BI161" s="163">
        <f>IF(N161="nulová",J161,0)</f>
        <v>0</v>
      </c>
      <c r="BJ161" s="17" t="s">
        <v>84</v>
      </c>
      <c r="BK161" s="163">
        <f>ROUND(I161*H161,2)</f>
        <v>0</v>
      </c>
      <c r="BL161" s="17" t="s">
        <v>581</v>
      </c>
      <c r="BM161" s="162" t="s">
        <v>582</v>
      </c>
    </row>
    <row r="162" spans="1:65" s="2" customFormat="1" ht="16.5" customHeight="1">
      <c r="A162" s="32"/>
      <c r="B162" s="149"/>
      <c r="C162" s="150" t="s">
        <v>290</v>
      </c>
      <c r="D162" s="150" t="s">
        <v>143</v>
      </c>
      <c r="E162" s="151" t="s">
        <v>583</v>
      </c>
      <c r="F162" s="152" t="s">
        <v>584</v>
      </c>
      <c r="G162" s="153" t="s">
        <v>580</v>
      </c>
      <c r="H162" s="154">
        <v>2</v>
      </c>
      <c r="I162" s="155"/>
      <c r="J162" s="156">
        <f>ROUND(I162*H162,2)</f>
        <v>0</v>
      </c>
      <c r="K162" s="157"/>
      <c r="L162" s="33"/>
      <c r="M162" s="158" t="s">
        <v>1</v>
      </c>
      <c r="N162" s="159" t="s">
        <v>41</v>
      </c>
      <c r="O162" s="58"/>
      <c r="P162" s="160">
        <f>O162*H162</f>
        <v>0</v>
      </c>
      <c r="Q162" s="160">
        <v>0</v>
      </c>
      <c r="R162" s="160">
        <f>Q162*H162</f>
        <v>0</v>
      </c>
      <c r="S162" s="160">
        <v>0</v>
      </c>
      <c r="T162" s="161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581</v>
      </c>
      <c r="AT162" s="162" t="s">
        <v>143</v>
      </c>
      <c r="AU162" s="162" t="s">
        <v>84</v>
      </c>
      <c r="AY162" s="17" t="s">
        <v>140</v>
      </c>
      <c r="BE162" s="163">
        <f>IF(N162="základní",J162,0)</f>
        <v>0</v>
      </c>
      <c r="BF162" s="163">
        <f>IF(N162="snížená",J162,0)</f>
        <v>0</v>
      </c>
      <c r="BG162" s="163">
        <f>IF(N162="zákl. přenesená",J162,0)</f>
        <v>0</v>
      </c>
      <c r="BH162" s="163">
        <f>IF(N162="sníž. přenesená",J162,0)</f>
        <v>0</v>
      </c>
      <c r="BI162" s="163">
        <f>IF(N162="nulová",J162,0)</f>
        <v>0</v>
      </c>
      <c r="BJ162" s="17" t="s">
        <v>84</v>
      </c>
      <c r="BK162" s="163">
        <f>ROUND(I162*H162,2)</f>
        <v>0</v>
      </c>
      <c r="BL162" s="17" t="s">
        <v>581</v>
      </c>
      <c r="BM162" s="162" t="s">
        <v>585</v>
      </c>
    </row>
    <row r="163" spans="1:65" s="2" customFormat="1" ht="16.5" customHeight="1">
      <c r="A163" s="32"/>
      <c r="B163" s="149"/>
      <c r="C163" s="150" t="s">
        <v>296</v>
      </c>
      <c r="D163" s="150" t="s">
        <v>143</v>
      </c>
      <c r="E163" s="151" t="s">
        <v>586</v>
      </c>
      <c r="F163" s="152" t="s">
        <v>587</v>
      </c>
      <c r="G163" s="153" t="s">
        <v>580</v>
      </c>
      <c r="H163" s="154">
        <v>2</v>
      </c>
      <c r="I163" s="155"/>
      <c r="J163" s="156">
        <f>ROUND(I163*H163,2)</f>
        <v>0</v>
      </c>
      <c r="K163" s="157"/>
      <c r="L163" s="33"/>
      <c r="M163" s="158" t="s">
        <v>1</v>
      </c>
      <c r="N163" s="159" t="s">
        <v>41</v>
      </c>
      <c r="O163" s="58"/>
      <c r="P163" s="160">
        <f>O163*H163</f>
        <v>0</v>
      </c>
      <c r="Q163" s="160">
        <v>0</v>
      </c>
      <c r="R163" s="160">
        <f>Q163*H163</f>
        <v>0</v>
      </c>
      <c r="S163" s="160">
        <v>0</v>
      </c>
      <c r="T163" s="161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581</v>
      </c>
      <c r="AT163" s="162" t="s">
        <v>143</v>
      </c>
      <c r="AU163" s="162" t="s">
        <v>84</v>
      </c>
      <c r="AY163" s="17" t="s">
        <v>140</v>
      </c>
      <c r="BE163" s="163">
        <f>IF(N163="základní",J163,0)</f>
        <v>0</v>
      </c>
      <c r="BF163" s="163">
        <f>IF(N163="snížená",J163,0)</f>
        <v>0</v>
      </c>
      <c r="BG163" s="163">
        <f>IF(N163="zákl. přenesená",J163,0)</f>
        <v>0</v>
      </c>
      <c r="BH163" s="163">
        <f>IF(N163="sníž. přenesená",J163,0)</f>
        <v>0</v>
      </c>
      <c r="BI163" s="163">
        <f>IF(N163="nulová",J163,0)</f>
        <v>0</v>
      </c>
      <c r="BJ163" s="17" t="s">
        <v>84</v>
      </c>
      <c r="BK163" s="163">
        <f>ROUND(I163*H163,2)</f>
        <v>0</v>
      </c>
      <c r="BL163" s="17" t="s">
        <v>581</v>
      </c>
      <c r="BM163" s="162" t="s">
        <v>588</v>
      </c>
    </row>
    <row r="164" spans="1:65" s="2" customFormat="1" ht="16.5" customHeight="1">
      <c r="A164" s="32"/>
      <c r="B164" s="149"/>
      <c r="C164" s="150" t="s">
        <v>300</v>
      </c>
      <c r="D164" s="150" t="s">
        <v>143</v>
      </c>
      <c r="E164" s="151" t="s">
        <v>589</v>
      </c>
      <c r="F164" s="152" t="s">
        <v>590</v>
      </c>
      <c r="G164" s="153" t="s">
        <v>580</v>
      </c>
      <c r="H164" s="154">
        <v>4</v>
      </c>
      <c r="I164" s="155"/>
      <c r="J164" s="156">
        <f>ROUND(I164*H164,2)</f>
        <v>0</v>
      </c>
      <c r="K164" s="157"/>
      <c r="L164" s="33"/>
      <c r="M164" s="158" t="s">
        <v>1</v>
      </c>
      <c r="N164" s="159" t="s">
        <v>41</v>
      </c>
      <c r="O164" s="58"/>
      <c r="P164" s="160">
        <f>O164*H164</f>
        <v>0</v>
      </c>
      <c r="Q164" s="160">
        <v>0</v>
      </c>
      <c r="R164" s="160">
        <f>Q164*H164</f>
        <v>0</v>
      </c>
      <c r="S164" s="160">
        <v>0</v>
      </c>
      <c r="T164" s="161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2" t="s">
        <v>581</v>
      </c>
      <c r="AT164" s="162" t="s">
        <v>143</v>
      </c>
      <c r="AU164" s="162" t="s">
        <v>84</v>
      </c>
      <c r="AY164" s="17" t="s">
        <v>140</v>
      </c>
      <c r="BE164" s="163">
        <f>IF(N164="základní",J164,0)</f>
        <v>0</v>
      </c>
      <c r="BF164" s="163">
        <f>IF(N164="snížená",J164,0)</f>
        <v>0</v>
      </c>
      <c r="BG164" s="163">
        <f>IF(N164="zákl. přenesená",J164,0)</f>
        <v>0</v>
      </c>
      <c r="BH164" s="163">
        <f>IF(N164="sníž. přenesená",J164,0)</f>
        <v>0</v>
      </c>
      <c r="BI164" s="163">
        <f>IF(N164="nulová",J164,0)</f>
        <v>0</v>
      </c>
      <c r="BJ164" s="17" t="s">
        <v>84</v>
      </c>
      <c r="BK164" s="163">
        <f>ROUND(I164*H164,2)</f>
        <v>0</v>
      </c>
      <c r="BL164" s="17" t="s">
        <v>581</v>
      </c>
      <c r="BM164" s="162" t="s">
        <v>591</v>
      </c>
    </row>
    <row r="165" spans="1:65" s="2" customFormat="1" ht="24.15" customHeight="1">
      <c r="A165" s="32"/>
      <c r="B165" s="149"/>
      <c r="C165" s="150" t="s">
        <v>304</v>
      </c>
      <c r="D165" s="150" t="s">
        <v>143</v>
      </c>
      <c r="E165" s="151" t="s">
        <v>592</v>
      </c>
      <c r="F165" s="152" t="s">
        <v>593</v>
      </c>
      <c r="G165" s="153" t="s">
        <v>580</v>
      </c>
      <c r="H165" s="154">
        <v>1</v>
      </c>
      <c r="I165" s="155"/>
      <c r="J165" s="156">
        <f>ROUND(I165*H165,2)</f>
        <v>0</v>
      </c>
      <c r="K165" s="157"/>
      <c r="L165" s="33"/>
      <c r="M165" s="199" t="s">
        <v>1</v>
      </c>
      <c r="N165" s="200" t="s">
        <v>41</v>
      </c>
      <c r="O165" s="201"/>
      <c r="P165" s="202">
        <f>O165*H165</f>
        <v>0</v>
      </c>
      <c r="Q165" s="202">
        <v>0</v>
      </c>
      <c r="R165" s="202">
        <f>Q165*H165</f>
        <v>0</v>
      </c>
      <c r="S165" s="202">
        <v>0</v>
      </c>
      <c r="T165" s="203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2" t="s">
        <v>581</v>
      </c>
      <c r="AT165" s="162" t="s">
        <v>143</v>
      </c>
      <c r="AU165" s="162" t="s">
        <v>84</v>
      </c>
      <c r="AY165" s="17" t="s">
        <v>140</v>
      </c>
      <c r="BE165" s="163">
        <f>IF(N165="základní",J165,0)</f>
        <v>0</v>
      </c>
      <c r="BF165" s="163">
        <f>IF(N165="snížená",J165,0)</f>
        <v>0</v>
      </c>
      <c r="BG165" s="163">
        <f>IF(N165="zákl. přenesená",J165,0)</f>
        <v>0</v>
      </c>
      <c r="BH165" s="163">
        <f>IF(N165="sníž. přenesená",J165,0)</f>
        <v>0</v>
      </c>
      <c r="BI165" s="163">
        <f>IF(N165="nulová",J165,0)</f>
        <v>0</v>
      </c>
      <c r="BJ165" s="17" t="s">
        <v>84</v>
      </c>
      <c r="BK165" s="163">
        <f>ROUND(I165*H165,2)</f>
        <v>0</v>
      </c>
      <c r="BL165" s="17" t="s">
        <v>581</v>
      </c>
      <c r="BM165" s="162" t="s">
        <v>594</v>
      </c>
    </row>
    <row r="166" spans="1:31" s="2" customFormat="1" ht="6.9" customHeight="1">
      <c r="A166" s="32"/>
      <c r="B166" s="47"/>
      <c r="C166" s="48"/>
      <c r="D166" s="48"/>
      <c r="E166" s="48"/>
      <c r="F166" s="48"/>
      <c r="G166" s="48"/>
      <c r="H166" s="48"/>
      <c r="I166" s="48"/>
      <c r="J166" s="48"/>
      <c r="K166" s="48"/>
      <c r="L166" s="33"/>
      <c r="M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</row>
  </sheetData>
  <autoFilter ref="C125:K165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46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7" t="s">
        <v>96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2:46" s="1" customFormat="1" ht="24.9" customHeight="1">
      <c r="B4" s="20"/>
      <c r="D4" s="21" t="s">
        <v>100</v>
      </c>
      <c r="L4" s="20"/>
      <c r="M4" s="98" t="s">
        <v>10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7" t="str">
        <f>'Rekapitulace stavby'!K6</f>
        <v>Stavební úpravy 1.PP-WC pro návštěvníky polikliniky</v>
      </c>
      <c r="F7" s="248"/>
      <c r="G7" s="248"/>
      <c r="H7" s="248"/>
      <c r="L7" s="20"/>
    </row>
    <row r="8" spans="2:12" s="1" customFormat="1" ht="12" customHeight="1">
      <c r="B8" s="20"/>
      <c r="D8" s="27" t="s">
        <v>101</v>
      </c>
      <c r="L8" s="20"/>
    </row>
    <row r="9" spans="1:31" s="2" customFormat="1" ht="16.5" customHeight="1">
      <c r="A9" s="32"/>
      <c r="B9" s="33"/>
      <c r="C9" s="32"/>
      <c r="D9" s="32"/>
      <c r="E9" s="247" t="s">
        <v>473</v>
      </c>
      <c r="F9" s="249"/>
      <c r="G9" s="249"/>
      <c r="H9" s="249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474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04" t="s">
        <v>595</v>
      </c>
      <c r="F11" s="249"/>
      <c r="G11" s="249"/>
      <c r="H11" s="249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22. 6. 2022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8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26</v>
      </c>
      <c r="F17" s="32"/>
      <c r="G17" s="32"/>
      <c r="H17" s="32"/>
      <c r="I17" s="27" t="s">
        <v>27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28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0" t="str">
        <f>'Rekapitulace stavby'!E14</f>
        <v>Vyplň údaj</v>
      </c>
      <c r="F20" s="230"/>
      <c r="G20" s="230"/>
      <c r="H20" s="230"/>
      <c r="I20" s="27" t="s">
        <v>27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30</v>
      </c>
      <c r="E22" s="32"/>
      <c r="F22" s="32"/>
      <c r="G22" s="32"/>
      <c r="H22" s="32"/>
      <c r="I22" s="27" t="s">
        <v>25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27" t="s">
        <v>27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33</v>
      </c>
      <c r="E25" s="32"/>
      <c r="F25" s="32"/>
      <c r="G25" s="32"/>
      <c r="H25" s="32"/>
      <c r="I25" s="27" t="s">
        <v>25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476</v>
      </c>
      <c r="F26" s="32"/>
      <c r="G26" s="32"/>
      <c r="H26" s="32"/>
      <c r="I26" s="27" t="s">
        <v>27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35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35" t="s">
        <v>1</v>
      </c>
      <c r="F29" s="235"/>
      <c r="G29" s="235"/>
      <c r="H29" s="235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36</v>
      </c>
      <c r="E32" s="32"/>
      <c r="F32" s="32"/>
      <c r="G32" s="32"/>
      <c r="H32" s="32"/>
      <c r="I32" s="32"/>
      <c r="J32" s="71">
        <f>ROUND(J123,2)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32"/>
      <c r="F34" s="36" t="s">
        <v>38</v>
      </c>
      <c r="G34" s="32"/>
      <c r="H34" s="32"/>
      <c r="I34" s="36" t="s">
        <v>37</v>
      </c>
      <c r="J34" s="36" t="s">
        <v>39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>
      <c r="A35" s="32"/>
      <c r="B35" s="33"/>
      <c r="C35" s="32"/>
      <c r="D35" s="103" t="s">
        <v>40</v>
      </c>
      <c r="E35" s="27" t="s">
        <v>41</v>
      </c>
      <c r="F35" s="104">
        <f>ROUND((SUM(BE123:BE138)),2)</f>
        <v>0</v>
      </c>
      <c r="G35" s="32"/>
      <c r="H35" s="32"/>
      <c r="I35" s="105">
        <v>0.21</v>
      </c>
      <c r="J35" s="104">
        <f>ROUND(((SUM(BE123:BE138))*I35),2)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>
      <c r="A36" s="32"/>
      <c r="B36" s="33"/>
      <c r="C36" s="32"/>
      <c r="D36" s="32"/>
      <c r="E36" s="27" t="s">
        <v>42</v>
      </c>
      <c r="F36" s="104">
        <f>ROUND((SUM(BF123:BF138)),2)</f>
        <v>0</v>
      </c>
      <c r="G36" s="32"/>
      <c r="H36" s="32"/>
      <c r="I36" s="105">
        <v>0.15</v>
      </c>
      <c r="J36" s="104">
        <f>ROUND(((SUM(BF123:BF138))*I36),2)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43</v>
      </c>
      <c r="F37" s="104">
        <f>ROUND((SUM(BG123:BG138)),2)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customHeight="1" hidden="1">
      <c r="A38" s="32"/>
      <c r="B38" s="33"/>
      <c r="C38" s="32"/>
      <c r="D38" s="32"/>
      <c r="E38" s="27" t="s">
        <v>44</v>
      </c>
      <c r="F38" s="104">
        <f>ROUND((SUM(BH123:BH138)),2)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" customHeight="1" hidden="1">
      <c r="A39" s="32"/>
      <c r="B39" s="33"/>
      <c r="C39" s="32"/>
      <c r="D39" s="32"/>
      <c r="E39" s="27" t="s">
        <v>45</v>
      </c>
      <c r="F39" s="104">
        <f>ROUND((SUM(BI123:BI138)),2)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46</v>
      </c>
      <c r="E41" s="60"/>
      <c r="F41" s="60"/>
      <c r="G41" s="108" t="s">
        <v>47</v>
      </c>
      <c r="H41" s="109" t="s">
        <v>48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35"/>
      <c r="J61" s="113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35"/>
      <c r="J76" s="113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103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7" t="str">
        <f>E7</f>
        <v>Stavební úpravy 1.PP-WC pro návštěvníky polikliniky</v>
      </c>
      <c r="F85" s="248"/>
      <c r="G85" s="248"/>
      <c r="H85" s="248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101</v>
      </c>
      <c r="L86" s="20"/>
    </row>
    <row r="87" spans="1:31" s="2" customFormat="1" ht="16.5" customHeight="1">
      <c r="A87" s="32"/>
      <c r="B87" s="33"/>
      <c r="C87" s="32"/>
      <c r="D87" s="32"/>
      <c r="E87" s="247" t="s">
        <v>473</v>
      </c>
      <c r="F87" s="249"/>
      <c r="G87" s="249"/>
      <c r="H87" s="249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474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04" t="str">
        <f>E11</f>
        <v>B-2 - VZT</v>
      </c>
      <c r="F89" s="249"/>
      <c r="G89" s="249"/>
      <c r="H89" s="249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Žufanova 1113, Praha 17</v>
      </c>
      <c r="G91" s="32"/>
      <c r="H91" s="32"/>
      <c r="I91" s="27" t="s">
        <v>22</v>
      </c>
      <c r="J91" s="55" t="str">
        <f>IF(J14="","",J14)</f>
        <v>22. 6. 2022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15" customHeight="1">
      <c r="A93" s="32"/>
      <c r="B93" s="33"/>
      <c r="C93" s="27" t="s">
        <v>24</v>
      </c>
      <c r="D93" s="32"/>
      <c r="E93" s="32"/>
      <c r="F93" s="25" t="str">
        <f>E17</f>
        <v>Městská část Praha 17-Řepy</v>
      </c>
      <c r="G93" s="32"/>
      <c r="H93" s="32"/>
      <c r="I93" s="27" t="s">
        <v>30</v>
      </c>
      <c r="J93" s="30" t="str">
        <f>E23</f>
        <v>ing. arch. Lenka David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15" customHeight="1">
      <c r="A94" s="32"/>
      <c r="B94" s="33"/>
      <c r="C94" s="27" t="s">
        <v>28</v>
      </c>
      <c r="D94" s="32"/>
      <c r="E94" s="32"/>
      <c r="F94" s="25" t="str">
        <f>IF(E20="","",E20)</f>
        <v>Vyplň údaj</v>
      </c>
      <c r="G94" s="32"/>
      <c r="H94" s="32"/>
      <c r="I94" s="27" t="s">
        <v>33</v>
      </c>
      <c r="J94" s="30" t="str">
        <f>E26</f>
        <v>Ondřej Zikán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104</v>
      </c>
      <c r="D96" s="106"/>
      <c r="E96" s="106"/>
      <c r="F96" s="106"/>
      <c r="G96" s="106"/>
      <c r="H96" s="106"/>
      <c r="I96" s="106"/>
      <c r="J96" s="115" t="s">
        <v>105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8" customHeight="1">
      <c r="A98" s="32"/>
      <c r="B98" s="33"/>
      <c r="C98" s="116" t="s">
        <v>106</v>
      </c>
      <c r="D98" s="32"/>
      <c r="E98" s="32"/>
      <c r="F98" s="32"/>
      <c r="G98" s="32"/>
      <c r="H98" s="32"/>
      <c r="I98" s="32"/>
      <c r="J98" s="71">
        <f>J123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107</v>
      </c>
    </row>
    <row r="99" spans="2:12" s="9" customFormat="1" ht="24.9" customHeight="1">
      <c r="B99" s="117"/>
      <c r="D99" s="118" t="s">
        <v>596</v>
      </c>
      <c r="E99" s="119"/>
      <c r="F99" s="119"/>
      <c r="G99" s="119"/>
      <c r="H99" s="119"/>
      <c r="I99" s="119"/>
      <c r="J99" s="120">
        <f>J124</f>
        <v>0</v>
      </c>
      <c r="L99" s="117"/>
    </row>
    <row r="100" spans="2:12" s="10" customFormat="1" ht="19.95" customHeight="1">
      <c r="B100" s="121"/>
      <c r="D100" s="122" t="s">
        <v>597</v>
      </c>
      <c r="E100" s="123"/>
      <c r="F100" s="123"/>
      <c r="G100" s="123"/>
      <c r="H100" s="123"/>
      <c r="I100" s="123"/>
      <c r="J100" s="124">
        <f>J125</f>
        <v>0</v>
      </c>
      <c r="L100" s="121"/>
    </row>
    <row r="101" spans="2:12" s="10" customFormat="1" ht="19.95" customHeight="1">
      <c r="B101" s="121"/>
      <c r="D101" s="122" t="s">
        <v>598</v>
      </c>
      <c r="E101" s="123"/>
      <c r="F101" s="123"/>
      <c r="G101" s="123"/>
      <c r="H101" s="123"/>
      <c r="I101" s="123"/>
      <c r="J101" s="124">
        <f>J133</f>
        <v>0</v>
      </c>
      <c r="L101" s="121"/>
    </row>
    <row r="102" spans="1:31" s="2" customFormat="1" ht="21.75" customHeight="1">
      <c r="A102" s="32"/>
      <c r="B102" s="33"/>
      <c r="C102" s="32"/>
      <c r="D102" s="32"/>
      <c r="E102" s="32"/>
      <c r="F102" s="32"/>
      <c r="G102" s="32"/>
      <c r="H102" s="32"/>
      <c r="I102" s="32"/>
      <c r="J102" s="32"/>
      <c r="K102" s="32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6.9" customHeight="1">
      <c r="A103" s="32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7" spans="1:31" s="2" customFormat="1" ht="6.9" customHeight="1">
      <c r="A107" s="32"/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4.9" customHeight="1">
      <c r="A108" s="32"/>
      <c r="B108" s="33"/>
      <c r="C108" s="21" t="s">
        <v>125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" customHeight="1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16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2"/>
      <c r="D111" s="32"/>
      <c r="E111" s="247" t="str">
        <f>E7</f>
        <v>Stavební úpravy 1.PP-WC pro návštěvníky polikliniky</v>
      </c>
      <c r="F111" s="248"/>
      <c r="G111" s="248"/>
      <c r="H111" s="248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2:12" s="1" customFormat="1" ht="12" customHeight="1">
      <c r="B112" s="20"/>
      <c r="C112" s="27" t="s">
        <v>101</v>
      </c>
      <c r="L112" s="20"/>
    </row>
    <row r="113" spans="1:31" s="2" customFormat="1" ht="16.5" customHeight="1">
      <c r="A113" s="32"/>
      <c r="B113" s="33"/>
      <c r="C113" s="32"/>
      <c r="D113" s="32"/>
      <c r="E113" s="247" t="s">
        <v>473</v>
      </c>
      <c r="F113" s="249"/>
      <c r="G113" s="249"/>
      <c r="H113" s="249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474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6.5" customHeight="1">
      <c r="A115" s="32"/>
      <c r="B115" s="33"/>
      <c r="C115" s="32"/>
      <c r="D115" s="32"/>
      <c r="E115" s="204" t="str">
        <f>E11</f>
        <v>B-2 - VZT</v>
      </c>
      <c r="F115" s="249"/>
      <c r="G115" s="249"/>
      <c r="H115" s="249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20</v>
      </c>
      <c r="D117" s="32"/>
      <c r="E117" s="32"/>
      <c r="F117" s="25" t="str">
        <f>F14</f>
        <v>Žufanova 1113, Praha 17</v>
      </c>
      <c r="G117" s="32"/>
      <c r="H117" s="32"/>
      <c r="I117" s="27" t="s">
        <v>22</v>
      </c>
      <c r="J117" s="55" t="str">
        <f>IF(J14="","",J14)</f>
        <v>22. 6. 2022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5.15" customHeight="1">
      <c r="A119" s="32"/>
      <c r="B119" s="33"/>
      <c r="C119" s="27" t="s">
        <v>24</v>
      </c>
      <c r="D119" s="32"/>
      <c r="E119" s="32"/>
      <c r="F119" s="25" t="str">
        <f>E17</f>
        <v>Městská část Praha 17-Řepy</v>
      </c>
      <c r="G119" s="32"/>
      <c r="H119" s="32"/>
      <c r="I119" s="27" t="s">
        <v>30</v>
      </c>
      <c r="J119" s="30" t="str">
        <f>E23</f>
        <v>ing. arch. Lenka David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5.15" customHeight="1">
      <c r="A120" s="32"/>
      <c r="B120" s="33"/>
      <c r="C120" s="27" t="s">
        <v>28</v>
      </c>
      <c r="D120" s="32"/>
      <c r="E120" s="32"/>
      <c r="F120" s="25" t="str">
        <f>IF(E20="","",E20)</f>
        <v>Vyplň údaj</v>
      </c>
      <c r="G120" s="32"/>
      <c r="H120" s="32"/>
      <c r="I120" s="27" t="s">
        <v>33</v>
      </c>
      <c r="J120" s="30" t="str">
        <f>E26</f>
        <v>Ondřej Zikán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0.3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11" customFormat="1" ht="29.25" customHeight="1">
      <c r="A122" s="125"/>
      <c r="B122" s="126"/>
      <c r="C122" s="127" t="s">
        <v>126</v>
      </c>
      <c r="D122" s="128" t="s">
        <v>61</v>
      </c>
      <c r="E122" s="128" t="s">
        <v>57</v>
      </c>
      <c r="F122" s="128" t="s">
        <v>58</v>
      </c>
      <c r="G122" s="128" t="s">
        <v>127</v>
      </c>
      <c r="H122" s="128" t="s">
        <v>128</v>
      </c>
      <c r="I122" s="128" t="s">
        <v>129</v>
      </c>
      <c r="J122" s="129" t="s">
        <v>105</v>
      </c>
      <c r="K122" s="130" t="s">
        <v>130</v>
      </c>
      <c r="L122" s="131"/>
      <c r="M122" s="62" t="s">
        <v>1</v>
      </c>
      <c r="N122" s="63" t="s">
        <v>40</v>
      </c>
      <c r="O122" s="63" t="s">
        <v>131</v>
      </c>
      <c r="P122" s="63" t="s">
        <v>132</v>
      </c>
      <c r="Q122" s="63" t="s">
        <v>133</v>
      </c>
      <c r="R122" s="63" t="s">
        <v>134</v>
      </c>
      <c r="S122" s="63" t="s">
        <v>135</v>
      </c>
      <c r="T122" s="64" t="s">
        <v>136</v>
      </c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</row>
    <row r="123" spans="1:63" s="2" customFormat="1" ht="22.8" customHeight="1">
      <c r="A123" s="32"/>
      <c r="B123" s="33"/>
      <c r="C123" s="69" t="s">
        <v>137</v>
      </c>
      <c r="D123" s="32"/>
      <c r="E123" s="32"/>
      <c r="F123" s="32"/>
      <c r="G123" s="32"/>
      <c r="H123" s="32"/>
      <c r="I123" s="32"/>
      <c r="J123" s="132">
        <f>BK123</f>
        <v>0</v>
      </c>
      <c r="K123" s="32"/>
      <c r="L123" s="33"/>
      <c r="M123" s="65"/>
      <c r="N123" s="56"/>
      <c r="O123" s="66"/>
      <c r="P123" s="133">
        <f>P124</f>
        <v>0</v>
      </c>
      <c r="Q123" s="66"/>
      <c r="R123" s="133">
        <f>R124</f>
        <v>0</v>
      </c>
      <c r="S123" s="66"/>
      <c r="T123" s="134">
        <f>T124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75</v>
      </c>
      <c r="AU123" s="17" t="s">
        <v>107</v>
      </c>
      <c r="BK123" s="135">
        <f>BK124</f>
        <v>0</v>
      </c>
    </row>
    <row r="124" spans="2:63" s="12" customFormat="1" ht="25.95" customHeight="1">
      <c r="B124" s="136"/>
      <c r="D124" s="137" t="s">
        <v>75</v>
      </c>
      <c r="E124" s="138" t="s">
        <v>281</v>
      </c>
      <c r="F124" s="138" t="s">
        <v>281</v>
      </c>
      <c r="I124" s="139"/>
      <c r="J124" s="140">
        <f>BK124</f>
        <v>0</v>
      </c>
      <c r="L124" s="136"/>
      <c r="M124" s="141"/>
      <c r="N124" s="142"/>
      <c r="O124" s="142"/>
      <c r="P124" s="143">
        <f>P125+P133</f>
        <v>0</v>
      </c>
      <c r="Q124" s="142"/>
      <c r="R124" s="143">
        <f>R125+R133</f>
        <v>0</v>
      </c>
      <c r="S124" s="142"/>
      <c r="T124" s="144">
        <f>T125+T133</f>
        <v>0</v>
      </c>
      <c r="AR124" s="137" t="s">
        <v>84</v>
      </c>
      <c r="AT124" s="145" t="s">
        <v>75</v>
      </c>
      <c r="AU124" s="145" t="s">
        <v>76</v>
      </c>
      <c r="AY124" s="137" t="s">
        <v>140</v>
      </c>
      <c r="BK124" s="146">
        <f>BK125+BK133</f>
        <v>0</v>
      </c>
    </row>
    <row r="125" spans="2:63" s="12" customFormat="1" ht="22.8" customHeight="1">
      <c r="B125" s="136"/>
      <c r="D125" s="137" t="s">
        <v>75</v>
      </c>
      <c r="E125" s="147" t="s">
        <v>599</v>
      </c>
      <c r="F125" s="147" t="s">
        <v>484</v>
      </c>
      <c r="I125" s="139"/>
      <c r="J125" s="148">
        <f>BK125</f>
        <v>0</v>
      </c>
      <c r="L125" s="136"/>
      <c r="M125" s="141"/>
      <c r="N125" s="142"/>
      <c r="O125" s="142"/>
      <c r="P125" s="143">
        <f>SUM(P126:P132)</f>
        <v>0</v>
      </c>
      <c r="Q125" s="142"/>
      <c r="R125" s="143">
        <f>SUM(R126:R132)</f>
        <v>0</v>
      </c>
      <c r="S125" s="142"/>
      <c r="T125" s="144">
        <f>SUM(T126:T132)</f>
        <v>0</v>
      </c>
      <c r="AR125" s="137" t="s">
        <v>84</v>
      </c>
      <c r="AT125" s="145" t="s">
        <v>75</v>
      </c>
      <c r="AU125" s="145" t="s">
        <v>84</v>
      </c>
      <c r="AY125" s="137" t="s">
        <v>140</v>
      </c>
      <c r="BK125" s="146">
        <f>SUM(BK126:BK132)</f>
        <v>0</v>
      </c>
    </row>
    <row r="126" spans="1:65" s="2" customFormat="1" ht="16.5" customHeight="1">
      <c r="A126" s="32"/>
      <c r="B126" s="149"/>
      <c r="C126" s="150" t="s">
        <v>84</v>
      </c>
      <c r="D126" s="150" t="s">
        <v>143</v>
      </c>
      <c r="E126" s="151" t="s">
        <v>600</v>
      </c>
      <c r="F126" s="152" t="s">
        <v>601</v>
      </c>
      <c r="G126" s="153" t="s">
        <v>146</v>
      </c>
      <c r="H126" s="154">
        <v>1</v>
      </c>
      <c r="I126" s="155"/>
      <c r="J126" s="156">
        <f aca="true" t="shared" si="0" ref="J126:J132">ROUND(I126*H126,2)</f>
        <v>0</v>
      </c>
      <c r="K126" s="157"/>
      <c r="L126" s="33"/>
      <c r="M126" s="158" t="s">
        <v>1</v>
      </c>
      <c r="N126" s="159" t="s">
        <v>41</v>
      </c>
      <c r="O126" s="58"/>
      <c r="P126" s="160">
        <f aca="true" t="shared" si="1" ref="P126:P132">O126*H126</f>
        <v>0</v>
      </c>
      <c r="Q126" s="160">
        <v>0</v>
      </c>
      <c r="R126" s="160">
        <f aca="true" t="shared" si="2" ref="R126:R132">Q126*H126</f>
        <v>0</v>
      </c>
      <c r="S126" s="160">
        <v>0</v>
      </c>
      <c r="T126" s="161">
        <f aca="true" t="shared" si="3" ref="T126:T132"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2" t="s">
        <v>147</v>
      </c>
      <c r="AT126" s="162" t="s">
        <v>143</v>
      </c>
      <c r="AU126" s="162" t="s">
        <v>86</v>
      </c>
      <c r="AY126" s="17" t="s">
        <v>140</v>
      </c>
      <c r="BE126" s="163">
        <f aca="true" t="shared" si="4" ref="BE126:BE132">IF(N126="základní",J126,0)</f>
        <v>0</v>
      </c>
      <c r="BF126" s="163">
        <f aca="true" t="shared" si="5" ref="BF126:BF132">IF(N126="snížená",J126,0)</f>
        <v>0</v>
      </c>
      <c r="BG126" s="163">
        <f aca="true" t="shared" si="6" ref="BG126:BG132">IF(N126="zákl. přenesená",J126,0)</f>
        <v>0</v>
      </c>
      <c r="BH126" s="163">
        <f aca="true" t="shared" si="7" ref="BH126:BH132">IF(N126="sníž. přenesená",J126,0)</f>
        <v>0</v>
      </c>
      <c r="BI126" s="163">
        <f aca="true" t="shared" si="8" ref="BI126:BI132">IF(N126="nulová",J126,0)</f>
        <v>0</v>
      </c>
      <c r="BJ126" s="17" t="s">
        <v>84</v>
      </c>
      <c r="BK126" s="163">
        <f aca="true" t="shared" si="9" ref="BK126:BK132">ROUND(I126*H126,2)</f>
        <v>0</v>
      </c>
      <c r="BL126" s="17" t="s">
        <v>147</v>
      </c>
      <c r="BM126" s="162" t="s">
        <v>602</v>
      </c>
    </row>
    <row r="127" spans="1:65" s="2" customFormat="1" ht="21.75" customHeight="1">
      <c r="A127" s="32"/>
      <c r="B127" s="149"/>
      <c r="C127" s="150" t="s">
        <v>86</v>
      </c>
      <c r="D127" s="150" t="s">
        <v>143</v>
      </c>
      <c r="E127" s="151" t="s">
        <v>603</v>
      </c>
      <c r="F127" s="152" t="s">
        <v>604</v>
      </c>
      <c r="G127" s="153" t="s">
        <v>146</v>
      </c>
      <c r="H127" s="154">
        <v>1</v>
      </c>
      <c r="I127" s="155"/>
      <c r="J127" s="156">
        <f t="shared" si="0"/>
        <v>0</v>
      </c>
      <c r="K127" s="157"/>
      <c r="L127" s="33"/>
      <c r="M127" s="158" t="s">
        <v>1</v>
      </c>
      <c r="N127" s="159" t="s">
        <v>41</v>
      </c>
      <c r="O127" s="58"/>
      <c r="P127" s="160">
        <f t="shared" si="1"/>
        <v>0</v>
      </c>
      <c r="Q127" s="160">
        <v>0</v>
      </c>
      <c r="R127" s="160">
        <f t="shared" si="2"/>
        <v>0</v>
      </c>
      <c r="S127" s="160">
        <v>0</v>
      </c>
      <c r="T127" s="161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2" t="s">
        <v>147</v>
      </c>
      <c r="AT127" s="162" t="s">
        <v>143</v>
      </c>
      <c r="AU127" s="162" t="s">
        <v>86</v>
      </c>
      <c r="AY127" s="17" t="s">
        <v>140</v>
      </c>
      <c r="BE127" s="163">
        <f t="shared" si="4"/>
        <v>0</v>
      </c>
      <c r="BF127" s="163">
        <f t="shared" si="5"/>
        <v>0</v>
      </c>
      <c r="BG127" s="163">
        <f t="shared" si="6"/>
        <v>0</v>
      </c>
      <c r="BH127" s="163">
        <f t="shared" si="7"/>
        <v>0</v>
      </c>
      <c r="BI127" s="163">
        <f t="shared" si="8"/>
        <v>0</v>
      </c>
      <c r="BJ127" s="17" t="s">
        <v>84</v>
      </c>
      <c r="BK127" s="163">
        <f t="shared" si="9"/>
        <v>0</v>
      </c>
      <c r="BL127" s="17" t="s">
        <v>147</v>
      </c>
      <c r="BM127" s="162" t="s">
        <v>605</v>
      </c>
    </row>
    <row r="128" spans="1:65" s="2" customFormat="1" ht="24.15" customHeight="1">
      <c r="A128" s="32"/>
      <c r="B128" s="149"/>
      <c r="C128" s="150" t="s">
        <v>141</v>
      </c>
      <c r="D128" s="150" t="s">
        <v>143</v>
      </c>
      <c r="E128" s="151" t="s">
        <v>606</v>
      </c>
      <c r="F128" s="152" t="s">
        <v>607</v>
      </c>
      <c r="G128" s="153" t="s">
        <v>146</v>
      </c>
      <c r="H128" s="154">
        <v>1</v>
      </c>
      <c r="I128" s="155"/>
      <c r="J128" s="156">
        <f t="shared" si="0"/>
        <v>0</v>
      </c>
      <c r="K128" s="157"/>
      <c r="L128" s="33"/>
      <c r="M128" s="158" t="s">
        <v>1</v>
      </c>
      <c r="N128" s="159" t="s">
        <v>41</v>
      </c>
      <c r="O128" s="58"/>
      <c r="P128" s="160">
        <f t="shared" si="1"/>
        <v>0</v>
      </c>
      <c r="Q128" s="160">
        <v>0</v>
      </c>
      <c r="R128" s="160">
        <f t="shared" si="2"/>
        <v>0</v>
      </c>
      <c r="S128" s="160">
        <v>0</v>
      </c>
      <c r="T128" s="161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2" t="s">
        <v>147</v>
      </c>
      <c r="AT128" s="162" t="s">
        <v>143</v>
      </c>
      <c r="AU128" s="162" t="s">
        <v>86</v>
      </c>
      <c r="AY128" s="17" t="s">
        <v>140</v>
      </c>
      <c r="BE128" s="163">
        <f t="shared" si="4"/>
        <v>0</v>
      </c>
      <c r="BF128" s="163">
        <f t="shared" si="5"/>
        <v>0</v>
      </c>
      <c r="BG128" s="163">
        <f t="shared" si="6"/>
        <v>0</v>
      </c>
      <c r="BH128" s="163">
        <f t="shared" si="7"/>
        <v>0</v>
      </c>
      <c r="BI128" s="163">
        <f t="shared" si="8"/>
        <v>0</v>
      </c>
      <c r="BJ128" s="17" t="s">
        <v>84</v>
      </c>
      <c r="BK128" s="163">
        <f t="shared" si="9"/>
        <v>0</v>
      </c>
      <c r="BL128" s="17" t="s">
        <v>147</v>
      </c>
      <c r="BM128" s="162" t="s">
        <v>608</v>
      </c>
    </row>
    <row r="129" spans="1:65" s="2" customFormat="1" ht="16.5" customHeight="1">
      <c r="A129" s="32"/>
      <c r="B129" s="149"/>
      <c r="C129" s="150" t="s">
        <v>147</v>
      </c>
      <c r="D129" s="150" t="s">
        <v>143</v>
      </c>
      <c r="E129" s="151" t="s">
        <v>609</v>
      </c>
      <c r="F129" s="152" t="s">
        <v>610</v>
      </c>
      <c r="G129" s="153" t="s">
        <v>146</v>
      </c>
      <c r="H129" s="154">
        <v>1</v>
      </c>
      <c r="I129" s="155"/>
      <c r="J129" s="156">
        <f t="shared" si="0"/>
        <v>0</v>
      </c>
      <c r="K129" s="157"/>
      <c r="L129" s="33"/>
      <c r="M129" s="158" t="s">
        <v>1</v>
      </c>
      <c r="N129" s="159" t="s">
        <v>41</v>
      </c>
      <c r="O129" s="58"/>
      <c r="P129" s="160">
        <f t="shared" si="1"/>
        <v>0</v>
      </c>
      <c r="Q129" s="160">
        <v>0</v>
      </c>
      <c r="R129" s="160">
        <f t="shared" si="2"/>
        <v>0</v>
      </c>
      <c r="S129" s="160">
        <v>0</v>
      </c>
      <c r="T129" s="161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2" t="s">
        <v>147</v>
      </c>
      <c r="AT129" s="162" t="s">
        <v>143</v>
      </c>
      <c r="AU129" s="162" t="s">
        <v>86</v>
      </c>
      <c r="AY129" s="17" t="s">
        <v>140</v>
      </c>
      <c r="BE129" s="163">
        <f t="shared" si="4"/>
        <v>0</v>
      </c>
      <c r="BF129" s="163">
        <f t="shared" si="5"/>
        <v>0</v>
      </c>
      <c r="BG129" s="163">
        <f t="shared" si="6"/>
        <v>0</v>
      </c>
      <c r="BH129" s="163">
        <f t="shared" si="7"/>
        <v>0</v>
      </c>
      <c r="BI129" s="163">
        <f t="shared" si="8"/>
        <v>0</v>
      </c>
      <c r="BJ129" s="17" t="s">
        <v>84</v>
      </c>
      <c r="BK129" s="163">
        <f t="shared" si="9"/>
        <v>0</v>
      </c>
      <c r="BL129" s="17" t="s">
        <v>147</v>
      </c>
      <c r="BM129" s="162" t="s">
        <v>611</v>
      </c>
    </row>
    <row r="130" spans="1:65" s="2" customFormat="1" ht="37.8" customHeight="1">
      <c r="A130" s="32"/>
      <c r="B130" s="149"/>
      <c r="C130" s="150" t="s">
        <v>165</v>
      </c>
      <c r="D130" s="150" t="s">
        <v>143</v>
      </c>
      <c r="E130" s="151" t="s">
        <v>612</v>
      </c>
      <c r="F130" s="152" t="s">
        <v>613</v>
      </c>
      <c r="G130" s="153" t="s">
        <v>580</v>
      </c>
      <c r="H130" s="154">
        <v>4</v>
      </c>
      <c r="I130" s="155"/>
      <c r="J130" s="156">
        <f t="shared" si="0"/>
        <v>0</v>
      </c>
      <c r="K130" s="157"/>
      <c r="L130" s="33"/>
      <c r="M130" s="158" t="s">
        <v>1</v>
      </c>
      <c r="N130" s="159" t="s">
        <v>41</v>
      </c>
      <c r="O130" s="58"/>
      <c r="P130" s="160">
        <f t="shared" si="1"/>
        <v>0</v>
      </c>
      <c r="Q130" s="160">
        <v>0</v>
      </c>
      <c r="R130" s="160">
        <f t="shared" si="2"/>
        <v>0</v>
      </c>
      <c r="S130" s="160">
        <v>0</v>
      </c>
      <c r="T130" s="161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2" t="s">
        <v>147</v>
      </c>
      <c r="AT130" s="162" t="s">
        <v>143</v>
      </c>
      <c r="AU130" s="162" t="s">
        <v>86</v>
      </c>
      <c r="AY130" s="17" t="s">
        <v>140</v>
      </c>
      <c r="BE130" s="163">
        <f t="shared" si="4"/>
        <v>0</v>
      </c>
      <c r="BF130" s="163">
        <f t="shared" si="5"/>
        <v>0</v>
      </c>
      <c r="BG130" s="163">
        <f t="shared" si="6"/>
        <v>0</v>
      </c>
      <c r="BH130" s="163">
        <f t="shared" si="7"/>
        <v>0</v>
      </c>
      <c r="BI130" s="163">
        <f t="shared" si="8"/>
        <v>0</v>
      </c>
      <c r="BJ130" s="17" t="s">
        <v>84</v>
      </c>
      <c r="BK130" s="163">
        <f t="shared" si="9"/>
        <v>0</v>
      </c>
      <c r="BL130" s="17" t="s">
        <v>147</v>
      </c>
      <c r="BM130" s="162" t="s">
        <v>614</v>
      </c>
    </row>
    <row r="131" spans="1:65" s="2" customFormat="1" ht="16.5" customHeight="1">
      <c r="A131" s="32"/>
      <c r="B131" s="149"/>
      <c r="C131" s="150" t="s">
        <v>170</v>
      </c>
      <c r="D131" s="150" t="s">
        <v>143</v>
      </c>
      <c r="E131" s="151" t="s">
        <v>615</v>
      </c>
      <c r="F131" s="152" t="s">
        <v>616</v>
      </c>
      <c r="G131" s="153" t="s">
        <v>617</v>
      </c>
      <c r="H131" s="154">
        <v>5</v>
      </c>
      <c r="I131" s="155"/>
      <c r="J131" s="156">
        <f t="shared" si="0"/>
        <v>0</v>
      </c>
      <c r="K131" s="157"/>
      <c r="L131" s="33"/>
      <c r="M131" s="158" t="s">
        <v>1</v>
      </c>
      <c r="N131" s="159" t="s">
        <v>41</v>
      </c>
      <c r="O131" s="58"/>
      <c r="P131" s="160">
        <f t="shared" si="1"/>
        <v>0</v>
      </c>
      <c r="Q131" s="160">
        <v>0</v>
      </c>
      <c r="R131" s="160">
        <f t="shared" si="2"/>
        <v>0</v>
      </c>
      <c r="S131" s="160">
        <v>0</v>
      </c>
      <c r="T131" s="161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147</v>
      </c>
      <c r="AT131" s="162" t="s">
        <v>143</v>
      </c>
      <c r="AU131" s="162" t="s">
        <v>86</v>
      </c>
      <c r="AY131" s="17" t="s">
        <v>140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7" t="s">
        <v>84</v>
      </c>
      <c r="BK131" s="163">
        <f t="shared" si="9"/>
        <v>0</v>
      </c>
      <c r="BL131" s="17" t="s">
        <v>147</v>
      </c>
      <c r="BM131" s="162" t="s">
        <v>618</v>
      </c>
    </row>
    <row r="132" spans="1:65" s="2" customFormat="1" ht="49.05" customHeight="1">
      <c r="A132" s="32"/>
      <c r="B132" s="149"/>
      <c r="C132" s="150" t="s">
        <v>177</v>
      </c>
      <c r="D132" s="150" t="s">
        <v>143</v>
      </c>
      <c r="E132" s="151" t="s">
        <v>619</v>
      </c>
      <c r="F132" s="152" t="s">
        <v>620</v>
      </c>
      <c r="G132" s="153" t="s">
        <v>580</v>
      </c>
      <c r="H132" s="154">
        <v>2</v>
      </c>
      <c r="I132" s="155"/>
      <c r="J132" s="156">
        <f t="shared" si="0"/>
        <v>0</v>
      </c>
      <c r="K132" s="157"/>
      <c r="L132" s="33"/>
      <c r="M132" s="158" t="s">
        <v>1</v>
      </c>
      <c r="N132" s="159" t="s">
        <v>41</v>
      </c>
      <c r="O132" s="58"/>
      <c r="P132" s="160">
        <f t="shared" si="1"/>
        <v>0</v>
      </c>
      <c r="Q132" s="160">
        <v>0</v>
      </c>
      <c r="R132" s="160">
        <f t="shared" si="2"/>
        <v>0</v>
      </c>
      <c r="S132" s="160">
        <v>0</v>
      </c>
      <c r="T132" s="161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2" t="s">
        <v>147</v>
      </c>
      <c r="AT132" s="162" t="s">
        <v>143</v>
      </c>
      <c r="AU132" s="162" t="s">
        <v>86</v>
      </c>
      <c r="AY132" s="17" t="s">
        <v>140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7" t="s">
        <v>84</v>
      </c>
      <c r="BK132" s="163">
        <f t="shared" si="9"/>
        <v>0</v>
      </c>
      <c r="BL132" s="17" t="s">
        <v>147</v>
      </c>
      <c r="BM132" s="162" t="s">
        <v>621</v>
      </c>
    </row>
    <row r="133" spans="2:63" s="12" customFormat="1" ht="22.8" customHeight="1">
      <c r="B133" s="136"/>
      <c r="D133" s="137" t="s">
        <v>75</v>
      </c>
      <c r="E133" s="147" t="s">
        <v>622</v>
      </c>
      <c r="F133" s="147" t="s">
        <v>623</v>
      </c>
      <c r="I133" s="139"/>
      <c r="J133" s="148">
        <f>BK133</f>
        <v>0</v>
      </c>
      <c r="L133" s="136"/>
      <c r="M133" s="141"/>
      <c r="N133" s="142"/>
      <c r="O133" s="142"/>
      <c r="P133" s="143">
        <f>SUM(P134:P138)</f>
        <v>0</v>
      </c>
      <c r="Q133" s="142"/>
      <c r="R133" s="143">
        <f>SUM(R134:R138)</f>
        <v>0</v>
      </c>
      <c r="S133" s="142"/>
      <c r="T133" s="144">
        <f>SUM(T134:T138)</f>
        <v>0</v>
      </c>
      <c r="AR133" s="137" t="s">
        <v>84</v>
      </c>
      <c r="AT133" s="145" t="s">
        <v>75</v>
      </c>
      <c r="AU133" s="145" t="s">
        <v>84</v>
      </c>
      <c r="AY133" s="137" t="s">
        <v>140</v>
      </c>
      <c r="BK133" s="146">
        <f>SUM(BK134:BK138)</f>
        <v>0</v>
      </c>
    </row>
    <row r="134" spans="1:65" s="2" customFormat="1" ht="37.8" customHeight="1">
      <c r="A134" s="32"/>
      <c r="B134" s="149"/>
      <c r="C134" s="150" t="s">
        <v>181</v>
      </c>
      <c r="D134" s="150" t="s">
        <v>143</v>
      </c>
      <c r="E134" s="151" t="s">
        <v>624</v>
      </c>
      <c r="F134" s="152" t="s">
        <v>625</v>
      </c>
      <c r="G134" s="153" t="s">
        <v>146</v>
      </c>
      <c r="H134" s="154">
        <v>1</v>
      </c>
      <c r="I134" s="155"/>
      <c r="J134" s="156">
        <f>ROUND(I134*H134,2)</f>
        <v>0</v>
      </c>
      <c r="K134" s="157"/>
      <c r="L134" s="33"/>
      <c r="M134" s="158" t="s">
        <v>1</v>
      </c>
      <c r="N134" s="159" t="s">
        <v>41</v>
      </c>
      <c r="O134" s="58"/>
      <c r="P134" s="160">
        <f>O134*H134</f>
        <v>0</v>
      </c>
      <c r="Q134" s="160">
        <v>0</v>
      </c>
      <c r="R134" s="160">
        <f>Q134*H134</f>
        <v>0</v>
      </c>
      <c r="S134" s="160">
        <v>0</v>
      </c>
      <c r="T134" s="161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2" t="s">
        <v>147</v>
      </c>
      <c r="AT134" s="162" t="s">
        <v>143</v>
      </c>
      <c r="AU134" s="162" t="s">
        <v>86</v>
      </c>
      <c r="AY134" s="17" t="s">
        <v>140</v>
      </c>
      <c r="BE134" s="163">
        <f>IF(N134="základní",J134,0)</f>
        <v>0</v>
      </c>
      <c r="BF134" s="163">
        <f>IF(N134="snížená",J134,0)</f>
        <v>0</v>
      </c>
      <c r="BG134" s="163">
        <f>IF(N134="zákl. přenesená",J134,0)</f>
        <v>0</v>
      </c>
      <c r="BH134" s="163">
        <f>IF(N134="sníž. přenesená",J134,0)</f>
        <v>0</v>
      </c>
      <c r="BI134" s="163">
        <f>IF(N134="nulová",J134,0)</f>
        <v>0</v>
      </c>
      <c r="BJ134" s="17" t="s">
        <v>84</v>
      </c>
      <c r="BK134" s="163">
        <f>ROUND(I134*H134,2)</f>
        <v>0</v>
      </c>
      <c r="BL134" s="17" t="s">
        <v>147</v>
      </c>
      <c r="BM134" s="162" t="s">
        <v>626</v>
      </c>
    </row>
    <row r="135" spans="1:65" s="2" customFormat="1" ht="21.75" customHeight="1">
      <c r="A135" s="32"/>
      <c r="B135" s="149"/>
      <c r="C135" s="150" t="s">
        <v>186</v>
      </c>
      <c r="D135" s="150" t="s">
        <v>143</v>
      </c>
      <c r="E135" s="151" t="s">
        <v>627</v>
      </c>
      <c r="F135" s="152" t="s">
        <v>628</v>
      </c>
      <c r="G135" s="153" t="s">
        <v>146</v>
      </c>
      <c r="H135" s="154">
        <v>1</v>
      </c>
      <c r="I135" s="155"/>
      <c r="J135" s="156">
        <f>ROUND(I135*H135,2)</f>
        <v>0</v>
      </c>
      <c r="K135" s="157"/>
      <c r="L135" s="33"/>
      <c r="M135" s="158" t="s">
        <v>1</v>
      </c>
      <c r="N135" s="159" t="s">
        <v>41</v>
      </c>
      <c r="O135" s="58"/>
      <c r="P135" s="160">
        <f>O135*H135</f>
        <v>0</v>
      </c>
      <c r="Q135" s="160">
        <v>0</v>
      </c>
      <c r="R135" s="160">
        <f>Q135*H135</f>
        <v>0</v>
      </c>
      <c r="S135" s="160">
        <v>0</v>
      </c>
      <c r="T135" s="161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147</v>
      </c>
      <c r="AT135" s="162" t="s">
        <v>143</v>
      </c>
      <c r="AU135" s="162" t="s">
        <v>86</v>
      </c>
      <c r="AY135" s="17" t="s">
        <v>140</v>
      </c>
      <c r="BE135" s="163">
        <f>IF(N135="základní",J135,0)</f>
        <v>0</v>
      </c>
      <c r="BF135" s="163">
        <f>IF(N135="snížená",J135,0)</f>
        <v>0</v>
      </c>
      <c r="BG135" s="163">
        <f>IF(N135="zákl. přenesená",J135,0)</f>
        <v>0</v>
      </c>
      <c r="BH135" s="163">
        <f>IF(N135="sníž. přenesená",J135,0)</f>
        <v>0</v>
      </c>
      <c r="BI135" s="163">
        <f>IF(N135="nulová",J135,0)</f>
        <v>0</v>
      </c>
      <c r="BJ135" s="17" t="s">
        <v>84</v>
      </c>
      <c r="BK135" s="163">
        <f>ROUND(I135*H135,2)</f>
        <v>0</v>
      </c>
      <c r="BL135" s="17" t="s">
        <v>147</v>
      </c>
      <c r="BM135" s="162" t="s">
        <v>629</v>
      </c>
    </row>
    <row r="136" spans="1:65" s="2" customFormat="1" ht="24.15" customHeight="1">
      <c r="A136" s="32"/>
      <c r="B136" s="149"/>
      <c r="C136" s="150" t="s">
        <v>192</v>
      </c>
      <c r="D136" s="150" t="s">
        <v>143</v>
      </c>
      <c r="E136" s="151" t="s">
        <v>630</v>
      </c>
      <c r="F136" s="152" t="s">
        <v>631</v>
      </c>
      <c r="G136" s="153" t="s">
        <v>154</v>
      </c>
      <c r="H136" s="154">
        <v>2</v>
      </c>
      <c r="I136" s="155"/>
      <c r="J136" s="156">
        <f>ROUND(I136*H136,2)</f>
        <v>0</v>
      </c>
      <c r="K136" s="157"/>
      <c r="L136" s="33"/>
      <c r="M136" s="158" t="s">
        <v>1</v>
      </c>
      <c r="N136" s="159" t="s">
        <v>41</v>
      </c>
      <c r="O136" s="58"/>
      <c r="P136" s="160">
        <f>O136*H136</f>
        <v>0</v>
      </c>
      <c r="Q136" s="160">
        <v>0</v>
      </c>
      <c r="R136" s="160">
        <f>Q136*H136</f>
        <v>0</v>
      </c>
      <c r="S136" s="160">
        <v>0</v>
      </c>
      <c r="T136" s="16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147</v>
      </c>
      <c r="AT136" s="162" t="s">
        <v>143</v>
      </c>
      <c r="AU136" s="162" t="s">
        <v>86</v>
      </c>
      <c r="AY136" s="17" t="s">
        <v>140</v>
      </c>
      <c r="BE136" s="163">
        <f>IF(N136="základní",J136,0)</f>
        <v>0</v>
      </c>
      <c r="BF136" s="163">
        <f>IF(N136="snížená",J136,0)</f>
        <v>0</v>
      </c>
      <c r="BG136" s="163">
        <f>IF(N136="zákl. přenesená",J136,0)</f>
        <v>0</v>
      </c>
      <c r="BH136" s="163">
        <f>IF(N136="sníž. přenesená",J136,0)</f>
        <v>0</v>
      </c>
      <c r="BI136" s="163">
        <f>IF(N136="nulová",J136,0)</f>
        <v>0</v>
      </c>
      <c r="BJ136" s="17" t="s">
        <v>84</v>
      </c>
      <c r="BK136" s="163">
        <f>ROUND(I136*H136,2)</f>
        <v>0</v>
      </c>
      <c r="BL136" s="17" t="s">
        <v>147</v>
      </c>
      <c r="BM136" s="162" t="s">
        <v>632</v>
      </c>
    </row>
    <row r="137" spans="1:65" s="2" customFormat="1" ht="37.8" customHeight="1">
      <c r="A137" s="32"/>
      <c r="B137" s="149"/>
      <c r="C137" s="150" t="s">
        <v>199</v>
      </c>
      <c r="D137" s="150" t="s">
        <v>143</v>
      </c>
      <c r="E137" s="151" t="s">
        <v>633</v>
      </c>
      <c r="F137" s="152" t="s">
        <v>634</v>
      </c>
      <c r="G137" s="153" t="s">
        <v>162</v>
      </c>
      <c r="H137" s="154">
        <v>2</v>
      </c>
      <c r="I137" s="155"/>
      <c r="J137" s="156">
        <f>ROUND(I137*H137,2)</f>
        <v>0</v>
      </c>
      <c r="K137" s="157"/>
      <c r="L137" s="33"/>
      <c r="M137" s="158" t="s">
        <v>1</v>
      </c>
      <c r="N137" s="159" t="s">
        <v>41</v>
      </c>
      <c r="O137" s="58"/>
      <c r="P137" s="160">
        <f>O137*H137</f>
        <v>0</v>
      </c>
      <c r="Q137" s="160">
        <v>0</v>
      </c>
      <c r="R137" s="160">
        <f>Q137*H137</f>
        <v>0</v>
      </c>
      <c r="S137" s="160">
        <v>0</v>
      </c>
      <c r="T137" s="16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2" t="s">
        <v>147</v>
      </c>
      <c r="AT137" s="162" t="s">
        <v>143</v>
      </c>
      <c r="AU137" s="162" t="s">
        <v>86</v>
      </c>
      <c r="AY137" s="17" t="s">
        <v>140</v>
      </c>
      <c r="BE137" s="163">
        <f>IF(N137="základní",J137,0)</f>
        <v>0</v>
      </c>
      <c r="BF137" s="163">
        <f>IF(N137="snížená",J137,0)</f>
        <v>0</v>
      </c>
      <c r="BG137" s="163">
        <f>IF(N137="zákl. přenesená",J137,0)</f>
        <v>0</v>
      </c>
      <c r="BH137" s="163">
        <f>IF(N137="sníž. přenesená",J137,0)</f>
        <v>0</v>
      </c>
      <c r="BI137" s="163">
        <f>IF(N137="nulová",J137,0)</f>
        <v>0</v>
      </c>
      <c r="BJ137" s="17" t="s">
        <v>84</v>
      </c>
      <c r="BK137" s="163">
        <f>ROUND(I137*H137,2)</f>
        <v>0</v>
      </c>
      <c r="BL137" s="17" t="s">
        <v>147</v>
      </c>
      <c r="BM137" s="162" t="s">
        <v>635</v>
      </c>
    </row>
    <row r="138" spans="1:65" s="2" customFormat="1" ht="21.75" customHeight="1">
      <c r="A138" s="32"/>
      <c r="B138" s="149"/>
      <c r="C138" s="150" t="s">
        <v>203</v>
      </c>
      <c r="D138" s="150" t="s">
        <v>143</v>
      </c>
      <c r="E138" s="151" t="s">
        <v>636</v>
      </c>
      <c r="F138" s="152" t="s">
        <v>637</v>
      </c>
      <c r="G138" s="153" t="s">
        <v>146</v>
      </c>
      <c r="H138" s="154">
        <v>1</v>
      </c>
      <c r="I138" s="155"/>
      <c r="J138" s="156">
        <f>ROUND(I138*H138,2)</f>
        <v>0</v>
      </c>
      <c r="K138" s="157"/>
      <c r="L138" s="33"/>
      <c r="M138" s="199" t="s">
        <v>1</v>
      </c>
      <c r="N138" s="200" t="s">
        <v>41</v>
      </c>
      <c r="O138" s="201"/>
      <c r="P138" s="202">
        <f>O138*H138</f>
        <v>0</v>
      </c>
      <c r="Q138" s="202">
        <v>0</v>
      </c>
      <c r="R138" s="202">
        <f>Q138*H138</f>
        <v>0</v>
      </c>
      <c r="S138" s="202">
        <v>0</v>
      </c>
      <c r="T138" s="203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2" t="s">
        <v>147</v>
      </c>
      <c r="AT138" s="162" t="s">
        <v>143</v>
      </c>
      <c r="AU138" s="162" t="s">
        <v>86</v>
      </c>
      <c r="AY138" s="17" t="s">
        <v>140</v>
      </c>
      <c r="BE138" s="163">
        <f>IF(N138="základní",J138,0)</f>
        <v>0</v>
      </c>
      <c r="BF138" s="163">
        <f>IF(N138="snížená",J138,0)</f>
        <v>0</v>
      </c>
      <c r="BG138" s="163">
        <f>IF(N138="zákl. přenesená",J138,0)</f>
        <v>0</v>
      </c>
      <c r="BH138" s="163">
        <f>IF(N138="sníž. přenesená",J138,0)</f>
        <v>0</v>
      </c>
      <c r="BI138" s="163">
        <f>IF(N138="nulová",J138,0)</f>
        <v>0</v>
      </c>
      <c r="BJ138" s="17" t="s">
        <v>84</v>
      </c>
      <c r="BK138" s="163">
        <f>ROUND(I138*H138,2)</f>
        <v>0</v>
      </c>
      <c r="BL138" s="17" t="s">
        <v>147</v>
      </c>
      <c r="BM138" s="162" t="s">
        <v>638</v>
      </c>
    </row>
    <row r="139" spans="1:31" s="2" customFormat="1" ht="6.9" customHeight="1">
      <c r="A139" s="32"/>
      <c r="B139" s="47"/>
      <c r="C139" s="48"/>
      <c r="D139" s="48"/>
      <c r="E139" s="48"/>
      <c r="F139" s="48"/>
      <c r="G139" s="48"/>
      <c r="H139" s="48"/>
      <c r="I139" s="48"/>
      <c r="J139" s="48"/>
      <c r="K139" s="48"/>
      <c r="L139" s="33"/>
      <c r="M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</sheetData>
  <autoFilter ref="C122:K138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26"/>
  <sheetViews>
    <sheetView showGridLines="0" workbookViewId="0" topLeftCell="A109">
      <selection activeCell="I126" sqref="I12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46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7" t="s">
        <v>99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2:46" s="1" customFormat="1" ht="24.9" customHeight="1">
      <c r="B4" s="20"/>
      <c r="D4" s="21" t="s">
        <v>100</v>
      </c>
      <c r="L4" s="20"/>
      <c r="M4" s="98" t="s">
        <v>10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7" t="str">
        <f>'Rekapitulace stavby'!K6</f>
        <v>Stavební úpravy 1.PP-WC pro návštěvníky polikliniky</v>
      </c>
      <c r="F7" s="248"/>
      <c r="G7" s="248"/>
      <c r="H7" s="248"/>
      <c r="L7" s="20"/>
    </row>
    <row r="8" spans="2:12" s="1" customFormat="1" ht="12" customHeight="1">
      <c r="B8" s="20"/>
      <c r="D8" s="27" t="s">
        <v>101</v>
      </c>
      <c r="L8" s="20"/>
    </row>
    <row r="9" spans="1:31" s="2" customFormat="1" ht="16.5" customHeight="1">
      <c r="A9" s="32"/>
      <c r="B9" s="33"/>
      <c r="C9" s="32"/>
      <c r="D9" s="32"/>
      <c r="E9" s="247" t="s">
        <v>473</v>
      </c>
      <c r="F9" s="249"/>
      <c r="G9" s="249"/>
      <c r="H9" s="249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474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04" t="s">
        <v>639</v>
      </c>
      <c r="F11" s="249"/>
      <c r="G11" s="249"/>
      <c r="H11" s="249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22. 6. 2022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8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26</v>
      </c>
      <c r="F17" s="32"/>
      <c r="G17" s="32"/>
      <c r="H17" s="32"/>
      <c r="I17" s="27" t="s">
        <v>27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28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0" t="str">
        <f>'Rekapitulace stavby'!E14</f>
        <v>Vyplň údaj</v>
      </c>
      <c r="F20" s="230"/>
      <c r="G20" s="230"/>
      <c r="H20" s="230"/>
      <c r="I20" s="27" t="s">
        <v>27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30</v>
      </c>
      <c r="E22" s="32"/>
      <c r="F22" s="32"/>
      <c r="G22" s="32"/>
      <c r="H22" s="32"/>
      <c r="I22" s="27" t="s">
        <v>25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27" t="s">
        <v>27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33</v>
      </c>
      <c r="E25" s="32"/>
      <c r="F25" s="32"/>
      <c r="G25" s="32"/>
      <c r="H25" s="32"/>
      <c r="I25" s="27" t="s">
        <v>25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476</v>
      </c>
      <c r="F26" s="32"/>
      <c r="G26" s="32"/>
      <c r="H26" s="32"/>
      <c r="I26" s="27" t="s">
        <v>27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35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35" t="s">
        <v>1</v>
      </c>
      <c r="F29" s="235"/>
      <c r="G29" s="235"/>
      <c r="H29" s="235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36</v>
      </c>
      <c r="E32" s="32"/>
      <c r="F32" s="32"/>
      <c r="G32" s="32"/>
      <c r="H32" s="32"/>
      <c r="I32" s="32"/>
      <c r="J32" s="71">
        <f>ROUND(J122,2)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32"/>
      <c r="F34" s="36" t="s">
        <v>38</v>
      </c>
      <c r="G34" s="32"/>
      <c r="H34" s="32"/>
      <c r="I34" s="36" t="s">
        <v>37</v>
      </c>
      <c r="J34" s="36" t="s">
        <v>39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>
      <c r="A35" s="32"/>
      <c r="B35" s="33"/>
      <c r="C35" s="32"/>
      <c r="D35" s="103" t="s">
        <v>40</v>
      </c>
      <c r="E35" s="27" t="s">
        <v>41</v>
      </c>
      <c r="F35" s="104">
        <f>ROUND((SUM(BE122:BE125)),2)</f>
        <v>0</v>
      </c>
      <c r="G35" s="32"/>
      <c r="H35" s="32"/>
      <c r="I35" s="105">
        <v>0.21</v>
      </c>
      <c r="J35" s="104">
        <f>ROUND(((SUM(BE122:BE125))*I35),2)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>
      <c r="A36" s="32"/>
      <c r="B36" s="33"/>
      <c r="C36" s="32"/>
      <c r="D36" s="32"/>
      <c r="E36" s="27" t="s">
        <v>42</v>
      </c>
      <c r="F36" s="104">
        <f>ROUND((SUM(BF122:BF125)),2)</f>
        <v>0</v>
      </c>
      <c r="G36" s="32"/>
      <c r="H36" s="32"/>
      <c r="I36" s="105">
        <v>0.15</v>
      </c>
      <c r="J36" s="104">
        <f>ROUND(((SUM(BF122:BF125))*I36),2)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43</v>
      </c>
      <c r="F37" s="104">
        <f>ROUND((SUM(BG122:BG125)),2)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customHeight="1" hidden="1">
      <c r="A38" s="32"/>
      <c r="B38" s="33"/>
      <c r="C38" s="32"/>
      <c r="D38" s="32"/>
      <c r="E38" s="27" t="s">
        <v>44</v>
      </c>
      <c r="F38" s="104">
        <f>ROUND((SUM(BH122:BH125)),2)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" customHeight="1" hidden="1">
      <c r="A39" s="32"/>
      <c r="B39" s="33"/>
      <c r="C39" s="32"/>
      <c r="D39" s="32"/>
      <c r="E39" s="27" t="s">
        <v>45</v>
      </c>
      <c r="F39" s="104">
        <f>ROUND((SUM(BI122:BI125)),2)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46</v>
      </c>
      <c r="E41" s="60"/>
      <c r="F41" s="60"/>
      <c r="G41" s="108" t="s">
        <v>47</v>
      </c>
      <c r="H41" s="109" t="s">
        <v>48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35"/>
      <c r="J61" s="113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35"/>
      <c r="J76" s="113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103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7" t="str">
        <f>E7</f>
        <v>Stavební úpravy 1.PP-WC pro návštěvníky polikliniky</v>
      </c>
      <c r="F85" s="248"/>
      <c r="G85" s="248"/>
      <c r="H85" s="248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101</v>
      </c>
      <c r="L86" s="20"/>
    </row>
    <row r="87" spans="1:31" s="2" customFormat="1" ht="16.5" customHeight="1">
      <c r="A87" s="32"/>
      <c r="B87" s="33"/>
      <c r="C87" s="32"/>
      <c r="D87" s="32"/>
      <c r="E87" s="247" t="s">
        <v>473</v>
      </c>
      <c r="F87" s="249"/>
      <c r="G87" s="249"/>
      <c r="H87" s="249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474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04" t="str">
        <f>E11</f>
        <v>B-3 - Elektro</v>
      </c>
      <c r="F89" s="249"/>
      <c r="G89" s="249"/>
      <c r="H89" s="249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Žufanova 1113, Praha 17</v>
      </c>
      <c r="G91" s="32"/>
      <c r="H91" s="32"/>
      <c r="I91" s="27" t="s">
        <v>22</v>
      </c>
      <c r="J91" s="55" t="str">
        <f>IF(J14="","",J14)</f>
        <v>22. 6. 2022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15" customHeight="1">
      <c r="A93" s="32"/>
      <c r="B93" s="33"/>
      <c r="C93" s="27" t="s">
        <v>24</v>
      </c>
      <c r="D93" s="32"/>
      <c r="E93" s="32"/>
      <c r="F93" s="25" t="str">
        <f>E17</f>
        <v>Městská část Praha 17-Řepy</v>
      </c>
      <c r="G93" s="32"/>
      <c r="H93" s="32"/>
      <c r="I93" s="27" t="s">
        <v>30</v>
      </c>
      <c r="J93" s="30" t="str">
        <f>E23</f>
        <v>ing. arch. Lenka David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15" customHeight="1">
      <c r="A94" s="32"/>
      <c r="B94" s="33"/>
      <c r="C94" s="27" t="s">
        <v>28</v>
      </c>
      <c r="D94" s="32"/>
      <c r="E94" s="32"/>
      <c r="F94" s="25" t="str">
        <f>IF(E20="","",E20)</f>
        <v>Vyplň údaj</v>
      </c>
      <c r="G94" s="32"/>
      <c r="H94" s="32"/>
      <c r="I94" s="27" t="s">
        <v>33</v>
      </c>
      <c r="J94" s="30" t="str">
        <f>E26</f>
        <v>Ondřej Zikán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104</v>
      </c>
      <c r="D96" s="106"/>
      <c r="E96" s="106"/>
      <c r="F96" s="106"/>
      <c r="G96" s="106"/>
      <c r="H96" s="106"/>
      <c r="I96" s="106"/>
      <c r="J96" s="115" t="s">
        <v>105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8" customHeight="1">
      <c r="A98" s="32"/>
      <c r="B98" s="33"/>
      <c r="C98" s="116" t="s">
        <v>106</v>
      </c>
      <c r="D98" s="32"/>
      <c r="E98" s="32"/>
      <c r="F98" s="32"/>
      <c r="G98" s="32"/>
      <c r="H98" s="32"/>
      <c r="I98" s="32"/>
      <c r="J98" s="71">
        <f>J122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107</v>
      </c>
    </row>
    <row r="99" spans="2:12" s="9" customFormat="1" ht="24.9" customHeight="1">
      <c r="B99" s="117"/>
      <c r="D99" s="118" t="s">
        <v>114</v>
      </c>
      <c r="E99" s="119"/>
      <c r="F99" s="119"/>
      <c r="G99" s="119"/>
      <c r="H99" s="119"/>
      <c r="I99" s="119"/>
      <c r="J99" s="120">
        <f>J123</f>
        <v>0</v>
      </c>
      <c r="L99" s="117"/>
    </row>
    <row r="100" spans="2:12" s="10" customFormat="1" ht="19.95" customHeight="1">
      <c r="B100" s="121"/>
      <c r="D100" s="122" t="s">
        <v>640</v>
      </c>
      <c r="E100" s="123"/>
      <c r="F100" s="123"/>
      <c r="G100" s="123"/>
      <c r="H100" s="123"/>
      <c r="I100" s="123"/>
      <c r="J100" s="124">
        <f>J124</f>
        <v>0</v>
      </c>
      <c r="L100" s="121"/>
    </row>
    <row r="101" spans="1:31" s="2" customFormat="1" ht="21.75" customHeight="1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s="2" customFormat="1" ht="6.9" customHeight="1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31" s="2" customFormat="1" ht="6.9" customHeight="1">
      <c r="A106" s="32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24.9" customHeight="1">
      <c r="A107" s="32"/>
      <c r="B107" s="33"/>
      <c r="C107" s="21" t="s">
        <v>125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16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2"/>
      <c r="D110" s="32"/>
      <c r="E110" s="247" t="str">
        <f>E7</f>
        <v>Stavební úpravy 1.PP-WC pro návštěvníky polikliniky</v>
      </c>
      <c r="F110" s="248"/>
      <c r="G110" s="248"/>
      <c r="H110" s="248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2:12" s="1" customFormat="1" ht="12" customHeight="1">
      <c r="B111" s="20"/>
      <c r="C111" s="27" t="s">
        <v>101</v>
      </c>
      <c r="L111" s="20"/>
    </row>
    <row r="112" spans="1:31" s="2" customFormat="1" ht="16.5" customHeight="1">
      <c r="A112" s="32"/>
      <c r="B112" s="33"/>
      <c r="C112" s="32"/>
      <c r="D112" s="32"/>
      <c r="E112" s="247" t="s">
        <v>473</v>
      </c>
      <c r="F112" s="249"/>
      <c r="G112" s="249"/>
      <c r="H112" s="249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474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2"/>
      <c r="D114" s="32"/>
      <c r="E114" s="204" t="str">
        <f>E11</f>
        <v>B-3 - Elektro</v>
      </c>
      <c r="F114" s="249"/>
      <c r="G114" s="249"/>
      <c r="H114" s="249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20</v>
      </c>
      <c r="D116" s="32"/>
      <c r="E116" s="32"/>
      <c r="F116" s="25" t="str">
        <f>F14</f>
        <v>Žufanova 1113, Praha 17</v>
      </c>
      <c r="G116" s="32"/>
      <c r="H116" s="32"/>
      <c r="I116" s="27" t="s">
        <v>22</v>
      </c>
      <c r="J116" s="55" t="str">
        <f>IF(J14="","",J14)</f>
        <v>22. 6. 2022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15" customHeight="1">
      <c r="A118" s="32"/>
      <c r="B118" s="33"/>
      <c r="C118" s="27" t="s">
        <v>24</v>
      </c>
      <c r="D118" s="32"/>
      <c r="E118" s="32"/>
      <c r="F118" s="25" t="str">
        <f>E17</f>
        <v>Městská část Praha 17-Řepy</v>
      </c>
      <c r="G118" s="32"/>
      <c r="H118" s="32"/>
      <c r="I118" s="27" t="s">
        <v>30</v>
      </c>
      <c r="J118" s="30" t="str">
        <f>E23</f>
        <v>ing. arch. Lenka David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5.15" customHeight="1">
      <c r="A119" s="32"/>
      <c r="B119" s="33"/>
      <c r="C119" s="27" t="s">
        <v>28</v>
      </c>
      <c r="D119" s="32"/>
      <c r="E119" s="32"/>
      <c r="F119" s="25" t="str">
        <f>IF(E20="","",E20)</f>
        <v>Vyplň údaj</v>
      </c>
      <c r="G119" s="32"/>
      <c r="H119" s="32"/>
      <c r="I119" s="27" t="s">
        <v>33</v>
      </c>
      <c r="J119" s="30" t="str">
        <f>E26</f>
        <v>Ondřej Zikán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11" customFormat="1" ht="29.25" customHeight="1">
      <c r="A121" s="125"/>
      <c r="B121" s="126"/>
      <c r="C121" s="127" t="s">
        <v>126</v>
      </c>
      <c r="D121" s="128" t="s">
        <v>61</v>
      </c>
      <c r="E121" s="128" t="s">
        <v>57</v>
      </c>
      <c r="F121" s="128" t="s">
        <v>58</v>
      </c>
      <c r="G121" s="128" t="s">
        <v>127</v>
      </c>
      <c r="H121" s="128" t="s">
        <v>128</v>
      </c>
      <c r="I121" s="128" t="s">
        <v>129</v>
      </c>
      <c r="J121" s="129" t="s">
        <v>105</v>
      </c>
      <c r="K121" s="130" t="s">
        <v>130</v>
      </c>
      <c r="L121" s="131"/>
      <c r="M121" s="62" t="s">
        <v>1</v>
      </c>
      <c r="N121" s="63" t="s">
        <v>40</v>
      </c>
      <c r="O121" s="63" t="s">
        <v>131</v>
      </c>
      <c r="P121" s="63" t="s">
        <v>132</v>
      </c>
      <c r="Q121" s="63" t="s">
        <v>133</v>
      </c>
      <c r="R121" s="63" t="s">
        <v>134</v>
      </c>
      <c r="S121" s="63" t="s">
        <v>135</v>
      </c>
      <c r="T121" s="64" t="s">
        <v>136</v>
      </c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</row>
    <row r="122" spans="1:63" s="2" customFormat="1" ht="22.8" customHeight="1">
      <c r="A122" s="32"/>
      <c r="B122" s="33"/>
      <c r="C122" s="69" t="s">
        <v>137</v>
      </c>
      <c r="D122" s="32"/>
      <c r="E122" s="32"/>
      <c r="F122" s="32"/>
      <c r="G122" s="32"/>
      <c r="H122" s="32"/>
      <c r="I122" s="32"/>
      <c r="J122" s="132">
        <f>BK122</f>
        <v>0</v>
      </c>
      <c r="K122" s="32"/>
      <c r="L122" s="33"/>
      <c r="M122" s="65"/>
      <c r="N122" s="56"/>
      <c r="O122" s="66"/>
      <c r="P122" s="133">
        <f>P123</f>
        <v>0</v>
      </c>
      <c r="Q122" s="66"/>
      <c r="R122" s="133">
        <f>R123</f>
        <v>0</v>
      </c>
      <c r="S122" s="66"/>
      <c r="T122" s="134">
        <f>T123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75</v>
      </c>
      <c r="AU122" s="17" t="s">
        <v>107</v>
      </c>
      <c r="BK122" s="135">
        <f>BK123</f>
        <v>0</v>
      </c>
    </row>
    <row r="123" spans="2:63" s="12" customFormat="1" ht="25.95" customHeight="1">
      <c r="B123" s="136"/>
      <c r="D123" s="137" t="s">
        <v>75</v>
      </c>
      <c r="E123" s="138" t="s">
        <v>281</v>
      </c>
      <c r="F123" s="138" t="s">
        <v>282</v>
      </c>
      <c r="I123" s="139"/>
      <c r="J123" s="140">
        <f>BK123</f>
        <v>0</v>
      </c>
      <c r="L123" s="136"/>
      <c r="M123" s="141"/>
      <c r="N123" s="142"/>
      <c r="O123" s="142"/>
      <c r="P123" s="143">
        <f>P124</f>
        <v>0</v>
      </c>
      <c r="Q123" s="142"/>
      <c r="R123" s="143">
        <f>R124</f>
        <v>0</v>
      </c>
      <c r="S123" s="142"/>
      <c r="T123" s="144">
        <f>T124</f>
        <v>0</v>
      </c>
      <c r="AR123" s="137" t="s">
        <v>86</v>
      </c>
      <c r="AT123" s="145" t="s">
        <v>75</v>
      </c>
      <c r="AU123" s="145" t="s">
        <v>76</v>
      </c>
      <c r="AY123" s="137" t="s">
        <v>140</v>
      </c>
      <c r="BK123" s="146">
        <f>BK124</f>
        <v>0</v>
      </c>
    </row>
    <row r="124" spans="2:63" s="12" customFormat="1" ht="22.8" customHeight="1">
      <c r="B124" s="136"/>
      <c r="D124" s="137" t="s">
        <v>75</v>
      </c>
      <c r="E124" s="147" t="s">
        <v>641</v>
      </c>
      <c r="F124" s="147" t="s">
        <v>642</v>
      </c>
      <c r="I124" s="139"/>
      <c r="J124" s="148">
        <f>BK124</f>
        <v>0</v>
      </c>
      <c r="L124" s="136"/>
      <c r="M124" s="141"/>
      <c r="N124" s="142"/>
      <c r="O124" s="142"/>
      <c r="P124" s="143">
        <f>P125</f>
        <v>0</v>
      </c>
      <c r="Q124" s="142"/>
      <c r="R124" s="143">
        <f>R125</f>
        <v>0</v>
      </c>
      <c r="S124" s="142"/>
      <c r="T124" s="144">
        <f>T125</f>
        <v>0</v>
      </c>
      <c r="AR124" s="137" t="s">
        <v>86</v>
      </c>
      <c r="AT124" s="145" t="s">
        <v>75</v>
      </c>
      <c r="AU124" s="145" t="s">
        <v>84</v>
      </c>
      <c r="AY124" s="137" t="s">
        <v>140</v>
      </c>
      <c r="BK124" s="146">
        <f>BK125</f>
        <v>0</v>
      </c>
    </row>
    <row r="125" spans="1:65" s="2" customFormat="1" ht="16.5" customHeight="1">
      <c r="A125" s="32"/>
      <c r="B125" s="149"/>
      <c r="C125" s="150" t="s">
        <v>84</v>
      </c>
      <c r="D125" s="150" t="s">
        <v>143</v>
      </c>
      <c r="E125" s="151" t="s">
        <v>643</v>
      </c>
      <c r="F125" s="152" t="s">
        <v>644</v>
      </c>
      <c r="G125" s="153" t="s">
        <v>464</v>
      </c>
      <c r="H125" s="154">
        <v>1</v>
      </c>
      <c r="I125" s="155">
        <f>SUM('Elektro-příloha'!H8)</f>
        <v>0</v>
      </c>
      <c r="J125" s="156">
        <f>ROUND(I125*H125,2)</f>
        <v>0</v>
      </c>
      <c r="K125" s="157"/>
      <c r="L125" s="33"/>
      <c r="M125" s="199" t="s">
        <v>1</v>
      </c>
      <c r="N125" s="200" t="s">
        <v>41</v>
      </c>
      <c r="O125" s="201"/>
      <c r="P125" s="202">
        <f>O125*H125</f>
        <v>0</v>
      </c>
      <c r="Q125" s="202">
        <v>0</v>
      </c>
      <c r="R125" s="202">
        <f>Q125*H125</f>
        <v>0</v>
      </c>
      <c r="S125" s="202">
        <v>0</v>
      </c>
      <c r="T125" s="203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2" t="s">
        <v>220</v>
      </c>
      <c r="AT125" s="162" t="s">
        <v>143</v>
      </c>
      <c r="AU125" s="162" t="s">
        <v>86</v>
      </c>
      <c r="AY125" s="17" t="s">
        <v>140</v>
      </c>
      <c r="BE125" s="163">
        <f>IF(N125="základní",J125,0)</f>
        <v>0</v>
      </c>
      <c r="BF125" s="163">
        <f>IF(N125="snížená",J125,0)</f>
        <v>0</v>
      </c>
      <c r="BG125" s="163">
        <f>IF(N125="zákl. přenesená",J125,0)</f>
        <v>0</v>
      </c>
      <c r="BH125" s="163">
        <f>IF(N125="sníž. přenesená",J125,0)</f>
        <v>0</v>
      </c>
      <c r="BI125" s="163">
        <f>IF(N125="nulová",J125,0)</f>
        <v>0</v>
      </c>
      <c r="BJ125" s="17" t="s">
        <v>84</v>
      </c>
      <c r="BK125" s="163">
        <f>ROUND(I125*H125,2)</f>
        <v>0</v>
      </c>
      <c r="BL125" s="17" t="s">
        <v>220</v>
      </c>
      <c r="BM125" s="162" t="s">
        <v>645</v>
      </c>
    </row>
    <row r="126" spans="1:31" s="2" customFormat="1" ht="6.9" customHeight="1">
      <c r="A126" s="32"/>
      <c r="B126" s="47"/>
      <c r="C126" s="48"/>
      <c r="D126" s="48"/>
      <c r="E126" s="48"/>
      <c r="F126" s="48"/>
      <c r="G126" s="48"/>
      <c r="H126" s="48"/>
      <c r="I126" s="48"/>
      <c r="J126" s="48"/>
      <c r="K126" s="48"/>
      <c r="L126" s="33"/>
      <c r="M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</sheetData>
  <autoFilter ref="C121:K125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34AF5-6073-4852-8DEB-B4F19D74D798}">
  <dimension ref="A1:N59"/>
  <sheetViews>
    <sheetView view="pageBreakPreview" zoomScale="90" zoomScaleSheetLayoutView="90" workbookViewId="0" topLeftCell="A1">
      <selection activeCell="F15" sqref="F15"/>
    </sheetView>
  </sheetViews>
  <sheetFormatPr defaultColWidth="12.8515625" defaultRowHeight="12"/>
  <cols>
    <col min="1" max="1" width="7.140625" style="251" customWidth="1"/>
    <col min="2" max="2" width="92.28125" style="348" customWidth="1"/>
    <col min="3" max="3" width="9.421875" style="342" customWidth="1"/>
    <col min="4" max="4" width="8.7109375" style="343" customWidth="1"/>
    <col min="5" max="5" width="11.7109375" style="344" customWidth="1"/>
    <col min="6" max="6" width="15.7109375" style="345" customWidth="1"/>
    <col min="7" max="7" width="11.7109375" style="254" customWidth="1"/>
    <col min="8" max="8" width="20.140625" style="345" customWidth="1"/>
    <col min="9" max="256" width="12.8515625" style="254" customWidth="1"/>
    <col min="257" max="257" width="7.140625" style="254" customWidth="1"/>
    <col min="258" max="258" width="92.28125" style="254" customWidth="1"/>
    <col min="259" max="259" width="9.421875" style="254" customWidth="1"/>
    <col min="260" max="260" width="8.7109375" style="254" customWidth="1"/>
    <col min="261" max="261" width="11.7109375" style="254" customWidth="1"/>
    <col min="262" max="262" width="15.7109375" style="254" customWidth="1"/>
    <col min="263" max="263" width="11.7109375" style="254" customWidth="1"/>
    <col min="264" max="264" width="20.140625" style="254" customWidth="1"/>
    <col min="265" max="512" width="12.8515625" style="254" customWidth="1"/>
    <col min="513" max="513" width="7.140625" style="254" customWidth="1"/>
    <col min="514" max="514" width="92.28125" style="254" customWidth="1"/>
    <col min="515" max="515" width="9.421875" style="254" customWidth="1"/>
    <col min="516" max="516" width="8.7109375" style="254" customWidth="1"/>
    <col min="517" max="517" width="11.7109375" style="254" customWidth="1"/>
    <col min="518" max="518" width="15.7109375" style="254" customWidth="1"/>
    <col min="519" max="519" width="11.7109375" style="254" customWidth="1"/>
    <col min="520" max="520" width="20.140625" style="254" customWidth="1"/>
    <col min="521" max="768" width="12.8515625" style="254" customWidth="1"/>
    <col min="769" max="769" width="7.140625" style="254" customWidth="1"/>
    <col min="770" max="770" width="92.28125" style="254" customWidth="1"/>
    <col min="771" max="771" width="9.421875" style="254" customWidth="1"/>
    <col min="772" max="772" width="8.7109375" style="254" customWidth="1"/>
    <col min="773" max="773" width="11.7109375" style="254" customWidth="1"/>
    <col min="774" max="774" width="15.7109375" style="254" customWidth="1"/>
    <col min="775" max="775" width="11.7109375" style="254" customWidth="1"/>
    <col min="776" max="776" width="20.140625" style="254" customWidth="1"/>
    <col min="777" max="1024" width="12.8515625" style="254" customWidth="1"/>
    <col min="1025" max="1025" width="7.140625" style="254" customWidth="1"/>
    <col min="1026" max="1026" width="92.28125" style="254" customWidth="1"/>
    <col min="1027" max="1027" width="9.421875" style="254" customWidth="1"/>
    <col min="1028" max="1028" width="8.7109375" style="254" customWidth="1"/>
    <col min="1029" max="1029" width="11.7109375" style="254" customWidth="1"/>
    <col min="1030" max="1030" width="15.7109375" style="254" customWidth="1"/>
    <col min="1031" max="1031" width="11.7109375" style="254" customWidth="1"/>
    <col min="1032" max="1032" width="20.140625" style="254" customWidth="1"/>
    <col min="1033" max="1280" width="12.8515625" style="254" customWidth="1"/>
    <col min="1281" max="1281" width="7.140625" style="254" customWidth="1"/>
    <col min="1282" max="1282" width="92.28125" style="254" customWidth="1"/>
    <col min="1283" max="1283" width="9.421875" style="254" customWidth="1"/>
    <col min="1284" max="1284" width="8.7109375" style="254" customWidth="1"/>
    <col min="1285" max="1285" width="11.7109375" style="254" customWidth="1"/>
    <col min="1286" max="1286" width="15.7109375" style="254" customWidth="1"/>
    <col min="1287" max="1287" width="11.7109375" style="254" customWidth="1"/>
    <col min="1288" max="1288" width="20.140625" style="254" customWidth="1"/>
    <col min="1289" max="1536" width="12.8515625" style="254" customWidth="1"/>
    <col min="1537" max="1537" width="7.140625" style="254" customWidth="1"/>
    <col min="1538" max="1538" width="92.28125" style="254" customWidth="1"/>
    <col min="1539" max="1539" width="9.421875" style="254" customWidth="1"/>
    <col min="1540" max="1540" width="8.7109375" style="254" customWidth="1"/>
    <col min="1541" max="1541" width="11.7109375" style="254" customWidth="1"/>
    <col min="1542" max="1542" width="15.7109375" style="254" customWidth="1"/>
    <col min="1543" max="1543" width="11.7109375" style="254" customWidth="1"/>
    <col min="1544" max="1544" width="20.140625" style="254" customWidth="1"/>
    <col min="1545" max="1792" width="12.8515625" style="254" customWidth="1"/>
    <col min="1793" max="1793" width="7.140625" style="254" customWidth="1"/>
    <col min="1794" max="1794" width="92.28125" style="254" customWidth="1"/>
    <col min="1795" max="1795" width="9.421875" style="254" customWidth="1"/>
    <col min="1796" max="1796" width="8.7109375" style="254" customWidth="1"/>
    <col min="1797" max="1797" width="11.7109375" style="254" customWidth="1"/>
    <col min="1798" max="1798" width="15.7109375" style="254" customWidth="1"/>
    <col min="1799" max="1799" width="11.7109375" style="254" customWidth="1"/>
    <col min="1800" max="1800" width="20.140625" style="254" customWidth="1"/>
    <col min="1801" max="2048" width="12.8515625" style="254" customWidth="1"/>
    <col min="2049" max="2049" width="7.140625" style="254" customWidth="1"/>
    <col min="2050" max="2050" width="92.28125" style="254" customWidth="1"/>
    <col min="2051" max="2051" width="9.421875" style="254" customWidth="1"/>
    <col min="2052" max="2052" width="8.7109375" style="254" customWidth="1"/>
    <col min="2053" max="2053" width="11.7109375" style="254" customWidth="1"/>
    <col min="2054" max="2054" width="15.7109375" style="254" customWidth="1"/>
    <col min="2055" max="2055" width="11.7109375" style="254" customWidth="1"/>
    <col min="2056" max="2056" width="20.140625" style="254" customWidth="1"/>
    <col min="2057" max="2304" width="12.8515625" style="254" customWidth="1"/>
    <col min="2305" max="2305" width="7.140625" style="254" customWidth="1"/>
    <col min="2306" max="2306" width="92.28125" style="254" customWidth="1"/>
    <col min="2307" max="2307" width="9.421875" style="254" customWidth="1"/>
    <col min="2308" max="2308" width="8.7109375" style="254" customWidth="1"/>
    <col min="2309" max="2309" width="11.7109375" style="254" customWidth="1"/>
    <col min="2310" max="2310" width="15.7109375" style="254" customWidth="1"/>
    <col min="2311" max="2311" width="11.7109375" style="254" customWidth="1"/>
    <col min="2312" max="2312" width="20.140625" style="254" customWidth="1"/>
    <col min="2313" max="2560" width="12.8515625" style="254" customWidth="1"/>
    <col min="2561" max="2561" width="7.140625" style="254" customWidth="1"/>
    <col min="2562" max="2562" width="92.28125" style="254" customWidth="1"/>
    <col min="2563" max="2563" width="9.421875" style="254" customWidth="1"/>
    <col min="2564" max="2564" width="8.7109375" style="254" customWidth="1"/>
    <col min="2565" max="2565" width="11.7109375" style="254" customWidth="1"/>
    <col min="2566" max="2566" width="15.7109375" style="254" customWidth="1"/>
    <col min="2567" max="2567" width="11.7109375" style="254" customWidth="1"/>
    <col min="2568" max="2568" width="20.140625" style="254" customWidth="1"/>
    <col min="2569" max="2816" width="12.8515625" style="254" customWidth="1"/>
    <col min="2817" max="2817" width="7.140625" style="254" customWidth="1"/>
    <col min="2818" max="2818" width="92.28125" style="254" customWidth="1"/>
    <col min="2819" max="2819" width="9.421875" style="254" customWidth="1"/>
    <col min="2820" max="2820" width="8.7109375" style="254" customWidth="1"/>
    <col min="2821" max="2821" width="11.7109375" style="254" customWidth="1"/>
    <col min="2822" max="2822" width="15.7109375" style="254" customWidth="1"/>
    <col min="2823" max="2823" width="11.7109375" style="254" customWidth="1"/>
    <col min="2824" max="2824" width="20.140625" style="254" customWidth="1"/>
    <col min="2825" max="3072" width="12.8515625" style="254" customWidth="1"/>
    <col min="3073" max="3073" width="7.140625" style="254" customWidth="1"/>
    <col min="3074" max="3074" width="92.28125" style="254" customWidth="1"/>
    <col min="3075" max="3075" width="9.421875" style="254" customWidth="1"/>
    <col min="3076" max="3076" width="8.7109375" style="254" customWidth="1"/>
    <col min="3077" max="3077" width="11.7109375" style="254" customWidth="1"/>
    <col min="3078" max="3078" width="15.7109375" style="254" customWidth="1"/>
    <col min="3079" max="3079" width="11.7109375" style="254" customWidth="1"/>
    <col min="3080" max="3080" width="20.140625" style="254" customWidth="1"/>
    <col min="3081" max="3328" width="12.8515625" style="254" customWidth="1"/>
    <col min="3329" max="3329" width="7.140625" style="254" customWidth="1"/>
    <col min="3330" max="3330" width="92.28125" style="254" customWidth="1"/>
    <col min="3331" max="3331" width="9.421875" style="254" customWidth="1"/>
    <col min="3332" max="3332" width="8.7109375" style="254" customWidth="1"/>
    <col min="3333" max="3333" width="11.7109375" style="254" customWidth="1"/>
    <col min="3334" max="3334" width="15.7109375" style="254" customWidth="1"/>
    <col min="3335" max="3335" width="11.7109375" style="254" customWidth="1"/>
    <col min="3336" max="3336" width="20.140625" style="254" customWidth="1"/>
    <col min="3337" max="3584" width="12.8515625" style="254" customWidth="1"/>
    <col min="3585" max="3585" width="7.140625" style="254" customWidth="1"/>
    <col min="3586" max="3586" width="92.28125" style="254" customWidth="1"/>
    <col min="3587" max="3587" width="9.421875" style="254" customWidth="1"/>
    <col min="3588" max="3588" width="8.7109375" style="254" customWidth="1"/>
    <col min="3589" max="3589" width="11.7109375" style="254" customWidth="1"/>
    <col min="3590" max="3590" width="15.7109375" style="254" customWidth="1"/>
    <col min="3591" max="3591" width="11.7109375" style="254" customWidth="1"/>
    <col min="3592" max="3592" width="20.140625" style="254" customWidth="1"/>
    <col min="3593" max="3840" width="12.8515625" style="254" customWidth="1"/>
    <col min="3841" max="3841" width="7.140625" style="254" customWidth="1"/>
    <col min="3842" max="3842" width="92.28125" style="254" customWidth="1"/>
    <col min="3843" max="3843" width="9.421875" style="254" customWidth="1"/>
    <col min="3844" max="3844" width="8.7109375" style="254" customWidth="1"/>
    <col min="3845" max="3845" width="11.7109375" style="254" customWidth="1"/>
    <col min="3846" max="3846" width="15.7109375" style="254" customWidth="1"/>
    <col min="3847" max="3847" width="11.7109375" style="254" customWidth="1"/>
    <col min="3848" max="3848" width="20.140625" style="254" customWidth="1"/>
    <col min="3849" max="4096" width="12.8515625" style="254" customWidth="1"/>
    <col min="4097" max="4097" width="7.140625" style="254" customWidth="1"/>
    <col min="4098" max="4098" width="92.28125" style="254" customWidth="1"/>
    <col min="4099" max="4099" width="9.421875" style="254" customWidth="1"/>
    <col min="4100" max="4100" width="8.7109375" style="254" customWidth="1"/>
    <col min="4101" max="4101" width="11.7109375" style="254" customWidth="1"/>
    <col min="4102" max="4102" width="15.7109375" style="254" customWidth="1"/>
    <col min="4103" max="4103" width="11.7109375" style="254" customWidth="1"/>
    <col min="4104" max="4104" width="20.140625" style="254" customWidth="1"/>
    <col min="4105" max="4352" width="12.8515625" style="254" customWidth="1"/>
    <col min="4353" max="4353" width="7.140625" style="254" customWidth="1"/>
    <col min="4354" max="4354" width="92.28125" style="254" customWidth="1"/>
    <col min="4355" max="4355" width="9.421875" style="254" customWidth="1"/>
    <col min="4356" max="4356" width="8.7109375" style="254" customWidth="1"/>
    <col min="4357" max="4357" width="11.7109375" style="254" customWidth="1"/>
    <col min="4358" max="4358" width="15.7109375" style="254" customWidth="1"/>
    <col min="4359" max="4359" width="11.7109375" style="254" customWidth="1"/>
    <col min="4360" max="4360" width="20.140625" style="254" customWidth="1"/>
    <col min="4361" max="4608" width="12.8515625" style="254" customWidth="1"/>
    <col min="4609" max="4609" width="7.140625" style="254" customWidth="1"/>
    <col min="4610" max="4610" width="92.28125" style="254" customWidth="1"/>
    <col min="4611" max="4611" width="9.421875" style="254" customWidth="1"/>
    <col min="4612" max="4612" width="8.7109375" style="254" customWidth="1"/>
    <col min="4613" max="4613" width="11.7109375" style="254" customWidth="1"/>
    <col min="4614" max="4614" width="15.7109375" style="254" customWidth="1"/>
    <col min="4615" max="4615" width="11.7109375" style="254" customWidth="1"/>
    <col min="4616" max="4616" width="20.140625" style="254" customWidth="1"/>
    <col min="4617" max="4864" width="12.8515625" style="254" customWidth="1"/>
    <col min="4865" max="4865" width="7.140625" style="254" customWidth="1"/>
    <col min="4866" max="4866" width="92.28125" style="254" customWidth="1"/>
    <col min="4867" max="4867" width="9.421875" style="254" customWidth="1"/>
    <col min="4868" max="4868" width="8.7109375" style="254" customWidth="1"/>
    <col min="4869" max="4869" width="11.7109375" style="254" customWidth="1"/>
    <col min="4870" max="4870" width="15.7109375" style="254" customWidth="1"/>
    <col min="4871" max="4871" width="11.7109375" style="254" customWidth="1"/>
    <col min="4872" max="4872" width="20.140625" style="254" customWidth="1"/>
    <col min="4873" max="5120" width="12.8515625" style="254" customWidth="1"/>
    <col min="5121" max="5121" width="7.140625" style="254" customWidth="1"/>
    <col min="5122" max="5122" width="92.28125" style="254" customWidth="1"/>
    <col min="5123" max="5123" width="9.421875" style="254" customWidth="1"/>
    <col min="5124" max="5124" width="8.7109375" style="254" customWidth="1"/>
    <col min="5125" max="5125" width="11.7109375" style="254" customWidth="1"/>
    <col min="5126" max="5126" width="15.7109375" style="254" customWidth="1"/>
    <col min="5127" max="5127" width="11.7109375" style="254" customWidth="1"/>
    <col min="5128" max="5128" width="20.140625" style="254" customWidth="1"/>
    <col min="5129" max="5376" width="12.8515625" style="254" customWidth="1"/>
    <col min="5377" max="5377" width="7.140625" style="254" customWidth="1"/>
    <col min="5378" max="5378" width="92.28125" style="254" customWidth="1"/>
    <col min="5379" max="5379" width="9.421875" style="254" customWidth="1"/>
    <col min="5380" max="5380" width="8.7109375" style="254" customWidth="1"/>
    <col min="5381" max="5381" width="11.7109375" style="254" customWidth="1"/>
    <col min="5382" max="5382" width="15.7109375" style="254" customWidth="1"/>
    <col min="5383" max="5383" width="11.7109375" style="254" customWidth="1"/>
    <col min="5384" max="5384" width="20.140625" style="254" customWidth="1"/>
    <col min="5385" max="5632" width="12.8515625" style="254" customWidth="1"/>
    <col min="5633" max="5633" width="7.140625" style="254" customWidth="1"/>
    <col min="5634" max="5634" width="92.28125" style="254" customWidth="1"/>
    <col min="5635" max="5635" width="9.421875" style="254" customWidth="1"/>
    <col min="5636" max="5636" width="8.7109375" style="254" customWidth="1"/>
    <col min="5637" max="5637" width="11.7109375" style="254" customWidth="1"/>
    <col min="5638" max="5638" width="15.7109375" style="254" customWidth="1"/>
    <col min="5639" max="5639" width="11.7109375" style="254" customWidth="1"/>
    <col min="5640" max="5640" width="20.140625" style="254" customWidth="1"/>
    <col min="5641" max="5888" width="12.8515625" style="254" customWidth="1"/>
    <col min="5889" max="5889" width="7.140625" style="254" customWidth="1"/>
    <col min="5890" max="5890" width="92.28125" style="254" customWidth="1"/>
    <col min="5891" max="5891" width="9.421875" style="254" customWidth="1"/>
    <col min="5892" max="5892" width="8.7109375" style="254" customWidth="1"/>
    <col min="5893" max="5893" width="11.7109375" style="254" customWidth="1"/>
    <col min="5894" max="5894" width="15.7109375" style="254" customWidth="1"/>
    <col min="5895" max="5895" width="11.7109375" style="254" customWidth="1"/>
    <col min="5896" max="5896" width="20.140625" style="254" customWidth="1"/>
    <col min="5897" max="6144" width="12.8515625" style="254" customWidth="1"/>
    <col min="6145" max="6145" width="7.140625" style="254" customWidth="1"/>
    <col min="6146" max="6146" width="92.28125" style="254" customWidth="1"/>
    <col min="6147" max="6147" width="9.421875" style="254" customWidth="1"/>
    <col min="6148" max="6148" width="8.7109375" style="254" customWidth="1"/>
    <col min="6149" max="6149" width="11.7109375" style="254" customWidth="1"/>
    <col min="6150" max="6150" width="15.7109375" style="254" customWidth="1"/>
    <col min="6151" max="6151" width="11.7109375" style="254" customWidth="1"/>
    <col min="6152" max="6152" width="20.140625" style="254" customWidth="1"/>
    <col min="6153" max="6400" width="12.8515625" style="254" customWidth="1"/>
    <col min="6401" max="6401" width="7.140625" style="254" customWidth="1"/>
    <col min="6402" max="6402" width="92.28125" style="254" customWidth="1"/>
    <col min="6403" max="6403" width="9.421875" style="254" customWidth="1"/>
    <col min="6404" max="6404" width="8.7109375" style="254" customWidth="1"/>
    <col min="6405" max="6405" width="11.7109375" style="254" customWidth="1"/>
    <col min="6406" max="6406" width="15.7109375" style="254" customWidth="1"/>
    <col min="6407" max="6407" width="11.7109375" style="254" customWidth="1"/>
    <col min="6408" max="6408" width="20.140625" style="254" customWidth="1"/>
    <col min="6409" max="6656" width="12.8515625" style="254" customWidth="1"/>
    <col min="6657" max="6657" width="7.140625" style="254" customWidth="1"/>
    <col min="6658" max="6658" width="92.28125" style="254" customWidth="1"/>
    <col min="6659" max="6659" width="9.421875" style="254" customWidth="1"/>
    <col min="6660" max="6660" width="8.7109375" style="254" customWidth="1"/>
    <col min="6661" max="6661" width="11.7109375" style="254" customWidth="1"/>
    <col min="6662" max="6662" width="15.7109375" style="254" customWidth="1"/>
    <col min="6663" max="6663" width="11.7109375" style="254" customWidth="1"/>
    <col min="6664" max="6664" width="20.140625" style="254" customWidth="1"/>
    <col min="6665" max="6912" width="12.8515625" style="254" customWidth="1"/>
    <col min="6913" max="6913" width="7.140625" style="254" customWidth="1"/>
    <col min="6914" max="6914" width="92.28125" style="254" customWidth="1"/>
    <col min="6915" max="6915" width="9.421875" style="254" customWidth="1"/>
    <col min="6916" max="6916" width="8.7109375" style="254" customWidth="1"/>
    <col min="6917" max="6917" width="11.7109375" style="254" customWidth="1"/>
    <col min="6918" max="6918" width="15.7109375" style="254" customWidth="1"/>
    <col min="6919" max="6919" width="11.7109375" style="254" customWidth="1"/>
    <col min="6920" max="6920" width="20.140625" style="254" customWidth="1"/>
    <col min="6921" max="7168" width="12.8515625" style="254" customWidth="1"/>
    <col min="7169" max="7169" width="7.140625" style="254" customWidth="1"/>
    <col min="7170" max="7170" width="92.28125" style="254" customWidth="1"/>
    <col min="7171" max="7171" width="9.421875" style="254" customWidth="1"/>
    <col min="7172" max="7172" width="8.7109375" style="254" customWidth="1"/>
    <col min="7173" max="7173" width="11.7109375" style="254" customWidth="1"/>
    <col min="7174" max="7174" width="15.7109375" style="254" customWidth="1"/>
    <col min="7175" max="7175" width="11.7109375" style="254" customWidth="1"/>
    <col min="7176" max="7176" width="20.140625" style="254" customWidth="1"/>
    <col min="7177" max="7424" width="12.8515625" style="254" customWidth="1"/>
    <col min="7425" max="7425" width="7.140625" style="254" customWidth="1"/>
    <col min="7426" max="7426" width="92.28125" style="254" customWidth="1"/>
    <col min="7427" max="7427" width="9.421875" style="254" customWidth="1"/>
    <col min="7428" max="7428" width="8.7109375" style="254" customWidth="1"/>
    <col min="7429" max="7429" width="11.7109375" style="254" customWidth="1"/>
    <col min="7430" max="7430" width="15.7109375" style="254" customWidth="1"/>
    <col min="7431" max="7431" width="11.7109375" style="254" customWidth="1"/>
    <col min="7432" max="7432" width="20.140625" style="254" customWidth="1"/>
    <col min="7433" max="7680" width="12.8515625" style="254" customWidth="1"/>
    <col min="7681" max="7681" width="7.140625" style="254" customWidth="1"/>
    <col min="7682" max="7682" width="92.28125" style="254" customWidth="1"/>
    <col min="7683" max="7683" width="9.421875" style="254" customWidth="1"/>
    <col min="7684" max="7684" width="8.7109375" style="254" customWidth="1"/>
    <col min="7685" max="7685" width="11.7109375" style="254" customWidth="1"/>
    <col min="7686" max="7686" width="15.7109375" style="254" customWidth="1"/>
    <col min="7687" max="7687" width="11.7109375" style="254" customWidth="1"/>
    <col min="7688" max="7688" width="20.140625" style="254" customWidth="1"/>
    <col min="7689" max="7936" width="12.8515625" style="254" customWidth="1"/>
    <col min="7937" max="7937" width="7.140625" style="254" customWidth="1"/>
    <col min="7938" max="7938" width="92.28125" style="254" customWidth="1"/>
    <col min="7939" max="7939" width="9.421875" style="254" customWidth="1"/>
    <col min="7940" max="7940" width="8.7109375" style="254" customWidth="1"/>
    <col min="7941" max="7941" width="11.7109375" style="254" customWidth="1"/>
    <col min="7942" max="7942" width="15.7109375" style="254" customWidth="1"/>
    <col min="7943" max="7943" width="11.7109375" style="254" customWidth="1"/>
    <col min="7944" max="7944" width="20.140625" style="254" customWidth="1"/>
    <col min="7945" max="8192" width="12.8515625" style="254" customWidth="1"/>
    <col min="8193" max="8193" width="7.140625" style="254" customWidth="1"/>
    <col min="8194" max="8194" width="92.28125" style="254" customWidth="1"/>
    <col min="8195" max="8195" width="9.421875" style="254" customWidth="1"/>
    <col min="8196" max="8196" width="8.7109375" style="254" customWidth="1"/>
    <col min="8197" max="8197" width="11.7109375" style="254" customWidth="1"/>
    <col min="8198" max="8198" width="15.7109375" style="254" customWidth="1"/>
    <col min="8199" max="8199" width="11.7109375" style="254" customWidth="1"/>
    <col min="8200" max="8200" width="20.140625" style="254" customWidth="1"/>
    <col min="8201" max="8448" width="12.8515625" style="254" customWidth="1"/>
    <col min="8449" max="8449" width="7.140625" style="254" customWidth="1"/>
    <col min="8450" max="8450" width="92.28125" style="254" customWidth="1"/>
    <col min="8451" max="8451" width="9.421875" style="254" customWidth="1"/>
    <col min="8452" max="8452" width="8.7109375" style="254" customWidth="1"/>
    <col min="8453" max="8453" width="11.7109375" style="254" customWidth="1"/>
    <col min="8454" max="8454" width="15.7109375" style="254" customWidth="1"/>
    <col min="8455" max="8455" width="11.7109375" style="254" customWidth="1"/>
    <col min="8456" max="8456" width="20.140625" style="254" customWidth="1"/>
    <col min="8457" max="8704" width="12.8515625" style="254" customWidth="1"/>
    <col min="8705" max="8705" width="7.140625" style="254" customWidth="1"/>
    <col min="8706" max="8706" width="92.28125" style="254" customWidth="1"/>
    <col min="8707" max="8707" width="9.421875" style="254" customWidth="1"/>
    <col min="8708" max="8708" width="8.7109375" style="254" customWidth="1"/>
    <col min="8709" max="8709" width="11.7109375" style="254" customWidth="1"/>
    <col min="8710" max="8710" width="15.7109375" style="254" customWidth="1"/>
    <col min="8711" max="8711" width="11.7109375" style="254" customWidth="1"/>
    <col min="8712" max="8712" width="20.140625" style="254" customWidth="1"/>
    <col min="8713" max="8960" width="12.8515625" style="254" customWidth="1"/>
    <col min="8961" max="8961" width="7.140625" style="254" customWidth="1"/>
    <col min="8962" max="8962" width="92.28125" style="254" customWidth="1"/>
    <col min="8963" max="8963" width="9.421875" style="254" customWidth="1"/>
    <col min="8964" max="8964" width="8.7109375" style="254" customWidth="1"/>
    <col min="8965" max="8965" width="11.7109375" style="254" customWidth="1"/>
    <col min="8966" max="8966" width="15.7109375" style="254" customWidth="1"/>
    <col min="8967" max="8967" width="11.7109375" style="254" customWidth="1"/>
    <col min="8968" max="8968" width="20.140625" style="254" customWidth="1"/>
    <col min="8969" max="9216" width="12.8515625" style="254" customWidth="1"/>
    <col min="9217" max="9217" width="7.140625" style="254" customWidth="1"/>
    <col min="9218" max="9218" width="92.28125" style="254" customWidth="1"/>
    <col min="9219" max="9219" width="9.421875" style="254" customWidth="1"/>
    <col min="9220" max="9220" width="8.7109375" style="254" customWidth="1"/>
    <col min="9221" max="9221" width="11.7109375" style="254" customWidth="1"/>
    <col min="9222" max="9222" width="15.7109375" style="254" customWidth="1"/>
    <col min="9223" max="9223" width="11.7109375" style="254" customWidth="1"/>
    <col min="9224" max="9224" width="20.140625" style="254" customWidth="1"/>
    <col min="9225" max="9472" width="12.8515625" style="254" customWidth="1"/>
    <col min="9473" max="9473" width="7.140625" style="254" customWidth="1"/>
    <col min="9474" max="9474" width="92.28125" style="254" customWidth="1"/>
    <col min="9475" max="9475" width="9.421875" style="254" customWidth="1"/>
    <col min="9476" max="9476" width="8.7109375" style="254" customWidth="1"/>
    <col min="9477" max="9477" width="11.7109375" style="254" customWidth="1"/>
    <col min="9478" max="9478" width="15.7109375" style="254" customWidth="1"/>
    <col min="9479" max="9479" width="11.7109375" style="254" customWidth="1"/>
    <col min="9480" max="9480" width="20.140625" style="254" customWidth="1"/>
    <col min="9481" max="9728" width="12.8515625" style="254" customWidth="1"/>
    <col min="9729" max="9729" width="7.140625" style="254" customWidth="1"/>
    <col min="9730" max="9730" width="92.28125" style="254" customWidth="1"/>
    <col min="9731" max="9731" width="9.421875" style="254" customWidth="1"/>
    <col min="9732" max="9732" width="8.7109375" style="254" customWidth="1"/>
    <col min="9733" max="9733" width="11.7109375" style="254" customWidth="1"/>
    <col min="9734" max="9734" width="15.7109375" style="254" customWidth="1"/>
    <col min="9735" max="9735" width="11.7109375" style="254" customWidth="1"/>
    <col min="9736" max="9736" width="20.140625" style="254" customWidth="1"/>
    <col min="9737" max="9984" width="12.8515625" style="254" customWidth="1"/>
    <col min="9985" max="9985" width="7.140625" style="254" customWidth="1"/>
    <col min="9986" max="9986" width="92.28125" style="254" customWidth="1"/>
    <col min="9987" max="9987" width="9.421875" style="254" customWidth="1"/>
    <col min="9988" max="9988" width="8.7109375" style="254" customWidth="1"/>
    <col min="9989" max="9989" width="11.7109375" style="254" customWidth="1"/>
    <col min="9990" max="9990" width="15.7109375" style="254" customWidth="1"/>
    <col min="9991" max="9991" width="11.7109375" style="254" customWidth="1"/>
    <col min="9992" max="9992" width="20.140625" style="254" customWidth="1"/>
    <col min="9993" max="10240" width="12.8515625" style="254" customWidth="1"/>
    <col min="10241" max="10241" width="7.140625" style="254" customWidth="1"/>
    <col min="10242" max="10242" width="92.28125" style="254" customWidth="1"/>
    <col min="10243" max="10243" width="9.421875" style="254" customWidth="1"/>
    <col min="10244" max="10244" width="8.7109375" style="254" customWidth="1"/>
    <col min="10245" max="10245" width="11.7109375" style="254" customWidth="1"/>
    <col min="10246" max="10246" width="15.7109375" style="254" customWidth="1"/>
    <col min="10247" max="10247" width="11.7109375" style="254" customWidth="1"/>
    <col min="10248" max="10248" width="20.140625" style="254" customWidth="1"/>
    <col min="10249" max="10496" width="12.8515625" style="254" customWidth="1"/>
    <col min="10497" max="10497" width="7.140625" style="254" customWidth="1"/>
    <col min="10498" max="10498" width="92.28125" style="254" customWidth="1"/>
    <col min="10499" max="10499" width="9.421875" style="254" customWidth="1"/>
    <col min="10500" max="10500" width="8.7109375" style="254" customWidth="1"/>
    <col min="10501" max="10501" width="11.7109375" style="254" customWidth="1"/>
    <col min="10502" max="10502" width="15.7109375" style="254" customWidth="1"/>
    <col min="10503" max="10503" width="11.7109375" style="254" customWidth="1"/>
    <col min="10504" max="10504" width="20.140625" style="254" customWidth="1"/>
    <col min="10505" max="10752" width="12.8515625" style="254" customWidth="1"/>
    <col min="10753" max="10753" width="7.140625" style="254" customWidth="1"/>
    <col min="10754" max="10754" width="92.28125" style="254" customWidth="1"/>
    <col min="10755" max="10755" width="9.421875" style="254" customWidth="1"/>
    <col min="10756" max="10756" width="8.7109375" style="254" customWidth="1"/>
    <col min="10757" max="10757" width="11.7109375" style="254" customWidth="1"/>
    <col min="10758" max="10758" width="15.7109375" style="254" customWidth="1"/>
    <col min="10759" max="10759" width="11.7109375" style="254" customWidth="1"/>
    <col min="10760" max="10760" width="20.140625" style="254" customWidth="1"/>
    <col min="10761" max="11008" width="12.8515625" style="254" customWidth="1"/>
    <col min="11009" max="11009" width="7.140625" style="254" customWidth="1"/>
    <col min="11010" max="11010" width="92.28125" style="254" customWidth="1"/>
    <col min="11011" max="11011" width="9.421875" style="254" customWidth="1"/>
    <col min="11012" max="11012" width="8.7109375" style="254" customWidth="1"/>
    <col min="11013" max="11013" width="11.7109375" style="254" customWidth="1"/>
    <col min="11014" max="11014" width="15.7109375" style="254" customWidth="1"/>
    <col min="11015" max="11015" width="11.7109375" style="254" customWidth="1"/>
    <col min="11016" max="11016" width="20.140625" style="254" customWidth="1"/>
    <col min="11017" max="11264" width="12.8515625" style="254" customWidth="1"/>
    <col min="11265" max="11265" width="7.140625" style="254" customWidth="1"/>
    <col min="11266" max="11266" width="92.28125" style="254" customWidth="1"/>
    <col min="11267" max="11267" width="9.421875" style="254" customWidth="1"/>
    <col min="11268" max="11268" width="8.7109375" style="254" customWidth="1"/>
    <col min="11269" max="11269" width="11.7109375" style="254" customWidth="1"/>
    <col min="11270" max="11270" width="15.7109375" style="254" customWidth="1"/>
    <col min="11271" max="11271" width="11.7109375" style="254" customWidth="1"/>
    <col min="11272" max="11272" width="20.140625" style="254" customWidth="1"/>
    <col min="11273" max="11520" width="12.8515625" style="254" customWidth="1"/>
    <col min="11521" max="11521" width="7.140625" style="254" customWidth="1"/>
    <col min="11522" max="11522" width="92.28125" style="254" customWidth="1"/>
    <col min="11523" max="11523" width="9.421875" style="254" customWidth="1"/>
    <col min="11524" max="11524" width="8.7109375" style="254" customWidth="1"/>
    <col min="11525" max="11525" width="11.7109375" style="254" customWidth="1"/>
    <col min="11526" max="11526" width="15.7109375" style="254" customWidth="1"/>
    <col min="11527" max="11527" width="11.7109375" style="254" customWidth="1"/>
    <col min="11528" max="11528" width="20.140625" style="254" customWidth="1"/>
    <col min="11529" max="11776" width="12.8515625" style="254" customWidth="1"/>
    <col min="11777" max="11777" width="7.140625" style="254" customWidth="1"/>
    <col min="11778" max="11778" width="92.28125" style="254" customWidth="1"/>
    <col min="11779" max="11779" width="9.421875" style="254" customWidth="1"/>
    <col min="11780" max="11780" width="8.7109375" style="254" customWidth="1"/>
    <col min="11781" max="11781" width="11.7109375" style="254" customWidth="1"/>
    <col min="11782" max="11782" width="15.7109375" style="254" customWidth="1"/>
    <col min="11783" max="11783" width="11.7109375" style="254" customWidth="1"/>
    <col min="11784" max="11784" width="20.140625" style="254" customWidth="1"/>
    <col min="11785" max="12032" width="12.8515625" style="254" customWidth="1"/>
    <col min="12033" max="12033" width="7.140625" style="254" customWidth="1"/>
    <col min="12034" max="12034" width="92.28125" style="254" customWidth="1"/>
    <col min="12035" max="12035" width="9.421875" style="254" customWidth="1"/>
    <col min="12036" max="12036" width="8.7109375" style="254" customWidth="1"/>
    <col min="12037" max="12037" width="11.7109375" style="254" customWidth="1"/>
    <col min="12038" max="12038" width="15.7109375" style="254" customWidth="1"/>
    <col min="12039" max="12039" width="11.7109375" style="254" customWidth="1"/>
    <col min="12040" max="12040" width="20.140625" style="254" customWidth="1"/>
    <col min="12041" max="12288" width="12.8515625" style="254" customWidth="1"/>
    <col min="12289" max="12289" width="7.140625" style="254" customWidth="1"/>
    <col min="12290" max="12290" width="92.28125" style="254" customWidth="1"/>
    <col min="12291" max="12291" width="9.421875" style="254" customWidth="1"/>
    <col min="12292" max="12292" width="8.7109375" style="254" customWidth="1"/>
    <col min="12293" max="12293" width="11.7109375" style="254" customWidth="1"/>
    <col min="12294" max="12294" width="15.7109375" style="254" customWidth="1"/>
    <col min="12295" max="12295" width="11.7109375" style="254" customWidth="1"/>
    <col min="12296" max="12296" width="20.140625" style="254" customWidth="1"/>
    <col min="12297" max="12544" width="12.8515625" style="254" customWidth="1"/>
    <col min="12545" max="12545" width="7.140625" style="254" customWidth="1"/>
    <col min="12546" max="12546" width="92.28125" style="254" customWidth="1"/>
    <col min="12547" max="12547" width="9.421875" style="254" customWidth="1"/>
    <col min="12548" max="12548" width="8.7109375" style="254" customWidth="1"/>
    <col min="12549" max="12549" width="11.7109375" style="254" customWidth="1"/>
    <col min="12550" max="12550" width="15.7109375" style="254" customWidth="1"/>
    <col min="12551" max="12551" width="11.7109375" style="254" customWidth="1"/>
    <col min="12552" max="12552" width="20.140625" style="254" customWidth="1"/>
    <col min="12553" max="12800" width="12.8515625" style="254" customWidth="1"/>
    <col min="12801" max="12801" width="7.140625" style="254" customWidth="1"/>
    <col min="12802" max="12802" width="92.28125" style="254" customWidth="1"/>
    <col min="12803" max="12803" width="9.421875" style="254" customWidth="1"/>
    <col min="12804" max="12804" width="8.7109375" style="254" customWidth="1"/>
    <col min="12805" max="12805" width="11.7109375" style="254" customWidth="1"/>
    <col min="12806" max="12806" width="15.7109375" style="254" customWidth="1"/>
    <col min="12807" max="12807" width="11.7109375" style="254" customWidth="1"/>
    <col min="12808" max="12808" width="20.140625" style="254" customWidth="1"/>
    <col min="12809" max="13056" width="12.8515625" style="254" customWidth="1"/>
    <col min="13057" max="13057" width="7.140625" style="254" customWidth="1"/>
    <col min="13058" max="13058" width="92.28125" style="254" customWidth="1"/>
    <col min="13059" max="13059" width="9.421875" style="254" customWidth="1"/>
    <col min="13060" max="13060" width="8.7109375" style="254" customWidth="1"/>
    <col min="13061" max="13061" width="11.7109375" style="254" customWidth="1"/>
    <col min="13062" max="13062" width="15.7109375" style="254" customWidth="1"/>
    <col min="13063" max="13063" width="11.7109375" style="254" customWidth="1"/>
    <col min="13064" max="13064" width="20.140625" style="254" customWidth="1"/>
    <col min="13065" max="13312" width="12.8515625" style="254" customWidth="1"/>
    <col min="13313" max="13313" width="7.140625" style="254" customWidth="1"/>
    <col min="13314" max="13314" width="92.28125" style="254" customWidth="1"/>
    <col min="13315" max="13315" width="9.421875" style="254" customWidth="1"/>
    <col min="13316" max="13316" width="8.7109375" style="254" customWidth="1"/>
    <col min="13317" max="13317" width="11.7109375" style="254" customWidth="1"/>
    <col min="13318" max="13318" width="15.7109375" style="254" customWidth="1"/>
    <col min="13319" max="13319" width="11.7109375" style="254" customWidth="1"/>
    <col min="13320" max="13320" width="20.140625" style="254" customWidth="1"/>
    <col min="13321" max="13568" width="12.8515625" style="254" customWidth="1"/>
    <col min="13569" max="13569" width="7.140625" style="254" customWidth="1"/>
    <col min="13570" max="13570" width="92.28125" style="254" customWidth="1"/>
    <col min="13571" max="13571" width="9.421875" style="254" customWidth="1"/>
    <col min="13572" max="13572" width="8.7109375" style="254" customWidth="1"/>
    <col min="13573" max="13573" width="11.7109375" style="254" customWidth="1"/>
    <col min="13574" max="13574" width="15.7109375" style="254" customWidth="1"/>
    <col min="13575" max="13575" width="11.7109375" style="254" customWidth="1"/>
    <col min="13576" max="13576" width="20.140625" style="254" customWidth="1"/>
    <col min="13577" max="13824" width="12.8515625" style="254" customWidth="1"/>
    <col min="13825" max="13825" width="7.140625" style="254" customWidth="1"/>
    <col min="13826" max="13826" width="92.28125" style="254" customWidth="1"/>
    <col min="13827" max="13827" width="9.421875" style="254" customWidth="1"/>
    <col min="13828" max="13828" width="8.7109375" style="254" customWidth="1"/>
    <col min="13829" max="13829" width="11.7109375" style="254" customWidth="1"/>
    <col min="13830" max="13830" width="15.7109375" style="254" customWidth="1"/>
    <col min="13831" max="13831" width="11.7109375" style="254" customWidth="1"/>
    <col min="13832" max="13832" width="20.140625" style="254" customWidth="1"/>
    <col min="13833" max="14080" width="12.8515625" style="254" customWidth="1"/>
    <col min="14081" max="14081" width="7.140625" style="254" customWidth="1"/>
    <col min="14082" max="14082" width="92.28125" style="254" customWidth="1"/>
    <col min="14083" max="14083" width="9.421875" style="254" customWidth="1"/>
    <col min="14084" max="14084" width="8.7109375" style="254" customWidth="1"/>
    <col min="14085" max="14085" width="11.7109375" style="254" customWidth="1"/>
    <col min="14086" max="14086" width="15.7109375" style="254" customWidth="1"/>
    <col min="14087" max="14087" width="11.7109375" style="254" customWidth="1"/>
    <col min="14088" max="14088" width="20.140625" style="254" customWidth="1"/>
    <col min="14089" max="14336" width="12.8515625" style="254" customWidth="1"/>
    <col min="14337" max="14337" width="7.140625" style="254" customWidth="1"/>
    <col min="14338" max="14338" width="92.28125" style="254" customWidth="1"/>
    <col min="14339" max="14339" width="9.421875" style="254" customWidth="1"/>
    <col min="14340" max="14340" width="8.7109375" style="254" customWidth="1"/>
    <col min="14341" max="14341" width="11.7109375" style="254" customWidth="1"/>
    <col min="14342" max="14342" width="15.7109375" style="254" customWidth="1"/>
    <col min="14343" max="14343" width="11.7109375" style="254" customWidth="1"/>
    <col min="14344" max="14344" width="20.140625" style="254" customWidth="1"/>
    <col min="14345" max="14592" width="12.8515625" style="254" customWidth="1"/>
    <col min="14593" max="14593" width="7.140625" style="254" customWidth="1"/>
    <col min="14594" max="14594" width="92.28125" style="254" customWidth="1"/>
    <col min="14595" max="14595" width="9.421875" style="254" customWidth="1"/>
    <col min="14596" max="14596" width="8.7109375" style="254" customWidth="1"/>
    <col min="14597" max="14597" width="11.7109375" style="254" customWidth="1"/>
    <col min="14598" max="14598" width="15.7109375" style="254" customWidth="1"/>
    <col min="14599" max="14599" width="11.7109375" style="254" customWidth="1"/>
    <col min="14600" max="14600" width="20.140625" style="254" customWidth="1"/>
    <col min="14601" max="14848" width="12.8515625" style="254" customWidth="1"/>
    <col min="14849" max="14849" width="7.140625" style="254" customWidth="1"/>
    <col min="14850" max="14850" width="92.28125" style="254" customWidth="1"/>
    <col min="14851" max="14851" width="9.421875" style="254" customWidth="1"/>
    <col min="14852" max="14852" width="8.7109375" style="254" customWidth="1"/>
    <col min="14853" max="14853" width="11.7109375" style="254" customWidth="1"/>
    <col min="14854" max="14854" width="15.7109375" style="254" customWidth="1"/>
    <col min="14855" max="14855" width="11.7109375" style="254" customWidth="1"/>
    <col min="14856" max="14856" width="20.140625" style="254" customWidth="1"/>
    <col min="14857" max="15104" width="12.8515625" style="254" customWidth="1"/>
    <col min="15105" max="15105" width="7.140625" style="254" customWidth="1"/>
    <col min="15106" max="15106" width="92.28125" style="254" customWidth="1"/>
    <col min="15107" max="15107" width="9.421875" style="254" customWidth="1"/>
    <col min="15108" max="15108" width="8.7109375" style="254" customWidth="1"/>
    <col min="15109" max="15109" width="11.7109375" style="254" customWidth="1"/>
    <col min="15110" max="15110" width="15.7109375" style="254" customWidth="1"/>
    <col min="15111" max="15111" width="11.7109375" style="254" customWidth="1"/>
    <col min="15112" max="15112" width="20.140625" style="254" customWidth="1"/>
    <col min="15113" max="15360" width="12.8515625" style="254" customWidth="1"/>
    <col min="15361" max="15361" width="7.140625" style="254" customWidth="1"/>
    <col min="15362" max="15362" width="92.28125" style="254" customWidth="1"/>
    <col min="15363" max="15363" width="9.421875" style="254" customWidth="1"/>
    <col min="15364" max="15364" width="8.7109375" style="254" customWidth="1"/>
    <col min="15365" max="15365" width="11.7109375" style="254" customWidth="1"/>
    <col min="15366" max="15366" width="15.7109375" style="254" customWidth="1"/>
    <col min="15367" max="15367" width="11.7109375" style="254" customWidth="1"/>
    <col min="15368" max="15368" width="20.140625" style="254" customWidth="1"/>
    <col min="15369" max="15616" width="12.8515625" style="254" customWidth="1"/>
    <col min="15617" max="15617" width="7.140625" style="254" customWidth="1"/>
    <col min="15618" max="15618" width="92.28125" style="254" customWidth="1"/>
    <col min="15619" max="15619" width="9.421875" style="254" customWidth="1"/>
    <col min="15620" max="15620" width="8.7109375" style="254" customWidth="1"/>
    <col min="15621" max="15621" width="11.7109375" style="254" customWidth="1"/>
    <col min="15622" max="15622" width="15.7109375" style="254" customWidth="1"/>
    <col min="15623" max="15623" width="11.7109375" style="254" customWidth="1"/>
    <col min="15624" max="15624" width="20.140625" style="254" customWidth="1"/>
    <col min="15625" max="15872" width="12.8515625" style="254" customWidth="1"/>
    <col min="15873" max="15873" width="7.140625" style="254" customWidth="1"/>
    <col min="15874" max="15874" width="92.28125" style="254" customWidth="1"/>
    <col min="15875" max="15875" width="9.421875" style="254" customWidth="1"/>
    <col min="15876" max="15876" width="8.7109375" style="254" customWidth="1"/>
    <col min="15877" max="15877" width="11.7109375" style="254" customWidth="1"/>
    <col min="15878" max="15878" width="15.7109375" style="254" customWidth="1"/>
    <col min="15879" max="15879" width="11.7109375" style="254" customWidth="1"/>
    <col min="15880" max="15880" width="20.140625" style="254" customWidth="1"/>
    <col min="15881" max="16128" width="12.8515625" style="254" customWidth="1"/>
    <col min="16129" max="16129" width="7.140625" style="254" customWidth="1"/>
    <col min="16130" max="16130" width="92.28125" style="254" customWidth="1"/>
    <col min="16131" max="16131" width="9.421875" style="254" customWidth="1"/>
    <col min="16132" max="16132" width="8.7109375" style="254" customWidth="1"/>
    <col min="16133" max="16133" width="11.7109375" style="254" customWidth="1"/>
    <col min="16134" max="16134" width="15.7109375" style="254" customWidth="1"/>
    <col min="16135" max="16135" width="11.7109375" style="254" customWidth="1"/>
    <col min="16136" max="16136" width="20.140625" style="254" customWidth="1"/>
    <col min="16137" max="16384" width="12.8515625" style="254" customWidth="1"/>
  </cols>
  <sheetData>
    <row r="1" spans="2:8" ht="11.85" customHeight="1" thickBot="1">
      <c r="B1" s="252"/>
      <c r="C1" s="252"/>
      <c r="D1" s="253"/>
      <c r="E1" s="252"/>
      <c r="F1" s="252"/>
      <c r="G1" s="252"/>
      <c r="H1" s="252"/>
    </row>
    <row r="2" spans="2:8" ht="16.2" thickBot="1">
      <c r="B2" s="255" t="s">
        <v>646</v>
      </c>
      <c r="C2" s="256"/>
      <c r="D2" s="257"/>
      <c r="E2" s="258"/>
      <c r="F2" s="259"/>
      <c r="G2" s="260"/>
      <c r="H2" s="261"/>
    </row>
    <row r="3" spans="2:8" ht="12">
      <c r="B3" s="262" t="str">
        <f>B12</f>
        <v>1. Elektroinstalace</v>
      </c>
      <c r="C3" s="263"/>
      <c r="D3" s="264"/>
      <c r="E3" s="265"/>
      <c r="F3" s="266"/>
      <c r="G3" s="267"/>
      <c r="H3" s="268">
        <f>H22</f>
        <v>0</v>
      </c>
    </row>
    <row r="4" spans="2:8" ht="12">
      <c r="B4" s="269" t="str">
        <f>B24</f>
        <v>2. Rozvaděče</v>
      </c>
      <c r="C4" s="263"/>
      <c r="D4" s="264"/>
      <c r="E4" s="265"/>
      <c r="F4" s="266"/>
      <c r="G4" s="267"/>
      <c r="H4" s="268">
        <f>H28</f>
        <v>0</v>
      </c>
    </row>
    <row r="5" spans="2:8" ht="12">
      <c r="B5" s="269" t="str">
        <f>B30</f>
        <v>3. Ukončení vodičů</v>
      </c>
      <c r="C5" s="263"/>
      <c r="D5" s="264"/>
      <c r="E5" s="265"/>
      <c r="F5" s="266"/>
      <c r="G5" s="267"/>
      <c r="H5" s="268">
        <f>H34</f>
        <v>0</v>
      </c>
    </row>
    <row r="6" spans="2:8" ht="12">
      <c r="B6" s="262" t="str">
        <f>B36</f>
        <v>4. Svítidla</v>
      </c>
      <c r="C6" s="263"/>
      <c r="D6" s="264"/>
      <c r="E6" s="265"/>
      <c r="F6" s="266"/>
      <c r="G6" s="270"/>
      <c r="H6" s="268">
        <f>H41</f>
        <v>0</v>
      </c>
    </row>
    <row r="7" spans="2:8" ht="16.2" thickBot="1">
      <c r="B7" s="262" t="str">
        <f>B43</f>
        <v>5. HZS</v>
      </c>
      <c r="C7" s="263"/>
      <c r="D7" s="264"/>
      <c r="E7" s="265"/>
      <c r="F7" s="266"/>
      <c r="G7" s="270"/>
      <c r="H7" s="268">
        <f>F54</f>
        <v>0</v>
      </c>
    </row>
    <row r="8" spans="2:8" ht="16.2" thickBot="1">
      <c r="B8" s="255" t="s">
        <v>647</v>
      </c>
      <c r="C8" s="256"/>
      <c r="D8" s="257"/>
      <c r="E8" s="258"/>
      <c r="F8" s="259"/>
      <c r="G8" s="271"/>
      <c r="H8" s="272">
        <f>SUM(H3:H7)</f>
        <v>0</v>
      </c>
    </row>
    <row r="9" spans="2:8" ht="12">
      <c r="B9" s="273"/>
      <c r="C9" s="263"/>
      <c r="D9" s="264"/>
      <c r="E9" s="265"/>
      <c r="F9" s="266"/>
      <c r="G9" s="274"/>
      <c r="H9" s="267"/>
    </row>
    <row r="10" spans="2:8" ht="12">
      <c r="B10" s="275"/>
      <c r="C10" s="276"/>
      <c r="D10" s="253"/>
      <c r="E10" s="277"/>
      <c r="F10" s="278"/>
      <c r="G10" s="278"/>
      <c r="H10" s="279"/>
    </row>
    <row r="11" spans="1:14" ht="15.15" customHeight="1">
      <c r="A11" s="280" t="s">
        <v>648</v>
      </c>
      <c r="B11" s="281" t="s">
        <v>58</v>
      </c>
      <c r="C11" s="282" t="s">
        <v>649</v>
      </c>
      <c r="D11" s="283" t="s">
        <v>650</v>
      </c>
      <c r="E11" s="284" t="s">
        <v>651</v>
      </c>
      <c r="F11" s="284"/>
      <c r="G11" s="285" t="s">
        <v>652</v>
      </c>
      <c r="H11" s="285"/>
      <c r="L11" s="286"/>
      <c r="N11" s="287"/>
    </row>
    <row r="12" spans="1:14" ht="12">
      <c r="A12" s="288"/>
      <c r="B12" s="289" t="s">
        <v>653</v>
      </c>
      <c r="C12" s="290"/>
      <c r="D12" s="291"/>
      <c r="E12" s="292" t="s">
        <v>654</v>
      </c>
      <c r="F12" s="293" t="s">
        <v>655</v>
      </c>
      <c r="G12" s="294" t="s">
        <v>654</v>
      </c>
      <c r="H12" s="293" t="s">
        <v>655</v>
      </c>
      <c r="L12" s="286"/>
      <c r="N12" s="287"/>
    </row>
    <row r="13" spans="1:14" ht="14.1" customHeight="1">
      <c r="A13" s="295">
        <v>1</v>
      </c>
      <c r="B13" s="296" t="s">
        <v>656</v>
      </c>
      <c r="C13" s="297" t="s">
        <v>162</v>
      </c>
      <c r="D13" s="298">
        <v>65</v>
      </c>
      <c r="E13" s="299"/>
      <c r="F13" s="300">
        <v>0</v>
      </c>
      <c r="G13" s="299"/>
      <c r="H13" s="300">
        <f aca="true" t="shared" si="0" ref="H13:H19">G13*D13</f>
        <v>0</v>
      </c>
      <c r="L13" s="286"/>
      <c r="N13" s="287"/>
    </row>
    <row r="14" spans="1:14" ht="14.1" customHeight="1">
      <c r="A14" s="295">
        <v>2</v>
      </c>
      <c r="B14" s="296" t="s">
        <v>657</v>
      </c>
      <c r="C14" s="297" t="s">
        <v>162</v>
      </c>
      <c r="D14" s="298">
        <v>60</v>
      </c>
      <c r="E14" s="299"/>
      <c r="F14" s="300">
        <f aca="true" t="shared" si="1" ref="F14:F20">E14*D14</f>
        <v>0</v>
      </c>
      <c r="G14" s="299"/>
      <c r="H14" s="300">
        <f t="shared" si="0"/>
        <v>0</v>
      </c>
      <c r="L14" s="286"/>
      <c r="N14" s="287"/>
    </row>
    <row r="15" spans="1:14" ht="14.1" customHeight="1">
      <c r="A15" s="295">
        <v>3</v>
      </c>
      <c r="B15" s="296" t="s">
        <v>658</v>
      </c>
      <c r="C15" s="297" t="s">
        <v>659</v>
      </c>
      <c r="D15" s="298">
        <v>3</v>
      </c>
      <c r="E15" s="299"/>
      <c r="F15" s="300">
        <f t="shared" si="1"/>
        <v>0</v>
      </c>
      <c r="G15" s="299"/>
      <c r="H15" s="300">
        <f t="shared" si="0"/>
        <v>0</v>
      </c>
      <c r="L15" s="286"/>
      <c r="N15" s="287"/>
    </row>
    <row r="16" spans="1:14" ht="14.1" customHeight="1">
      <c r="A16" s="295">
        <v>4</v>
      </c>
      <c r="B16" s="296" t="s">
        <v>660</v>
      </c>
      <c r="C16" s="297" t="s">
        <v>659</v>
      </c>
      <c r="D16" s="298">
        <v>4</v>
      </c>
      <c r="E16" s="299"/>
      <c r="F16" s="300">
        <f t="shared" si="1"/>
        <v>0</v>
      </c>
      <c r="G16" s="299"/>
      <c r="H16" s="300">
        <f t="shared" si="0"/>
        <v>0</v>
      </c>
      <c r="L16" s="286"/>
      <c r="N16" s="287"/>
    </row>
    <row r="17" spans="1:14" ht="14.1" customHeight="1">
      <c r="A17" s="295">
        <v>5</v>
      </c>
      <c r="B17" s="296" t="s">
        <v>661</v>
      </c>
      <c r="C17" s="297" t="s">
        <v>659</v>
      </c>
      <c r="D17" s="298">
        <v>3</v>
      </c>
      <c r="E17" s="299"/>
      <c r="F17" s="300">
        <f t="shared" si="1"/>
        <v>0</v>
      </c>
      <c r="G17" s="299"/>
      <c r="H17" s="300">
        <f t="shared" si="0"/>
        <v>0</v>
      </c>
      <c r="L17" s="286"/>
      <c r="N17" s="287"/>
    </row>
    <row r="18" spans="1:14" ht="14.1" customHeight="1">
      <c r="A18" s="295">
        <v>6</v>
      </c>
      <c r="B18" s="296" t="s">
        <v>662</v>
      </c>
      <c r="C18" s="297" t="s">
        <v>659</v>
      </c>
      <c r="D18" s="298">
        <v>1</v>
      </c>
      <c r="E18" s="299"/>
      <c r="F18" s="300">
        <f t="shared" si="1"/>
        <v>0</v>
      </c>
      <c r="G18" s="299"/>
      <c r="H18" s="300">
        <f t="shared" si="0"/>
        <v>0</v>
      </c>
      <c r="L18" s="286"/>
      <c r="N18" s="287"/>
    </row>
    <row r="19" spans="1:8" ht="14.1" customHeight="1" thickBot="1">
      <c r="A19" s="295">
        <v>7</v>
      </c>
      <c r="B19" s="296" t="s">
        <v>663</v>
      </c>
      <c r="C19" s="297" t="s">
        <v>154</v>
      </c>
      <c r="D19" s="298">
        <v>0.5</v>
      </c>
      <c r="E19" s="299"/>
      <c r="F19" s="300">
        <f t="shared" si="1"/>
        <v>0</v>
      </c>
      <c r="G19" s="299"/>
      <c r="H19" s="300">
        <f t="shared" si="0"/>
        <v>0</v>
      </c>
    </row>
    <row r="20" spans="2:8" ht="14.1" customHeight="1">
      <c r="B20" s="301" t="s">
        <v>664</v>
      </c>
      <c r="C20" s="302"/>
      <c r="D20" s="303">
        <v>1</v>
      </c>
      <c r="E20" s="304"/>
      <c r="F20" s="305">
        <f>SUM(F13:F19)</f>
        <v>0</v>
      </c>
      <c r="G20" s="306"/>
      <c r="H20" s="307">
        <f>SUM(H13:H19)</f>
        <v>0</v>
      </c>
    </row>
    <row r="21" spans="2:8" ht="14.1" customHeight="1">
      <c r="B21" s="308" t="s">
        <v>665</v>
      </c>
      <c r="C21" s="309">
        <v>0.08</v>
      </c>
      <c r="D21" s="310"/>
      <c r="E21" s="311"/>
      <c r="F21" s="312"/>
      <c r="G21" s="312"/>
      <c r="H21" s="313">
        <f>PRODUCT(H20,C21)</f>
        <v>0</v>
      </c>
    </row>
    <row r="22" spans="2:8" ht="14.1" customHeight="1" thickBot="1">
      <c r="B22" s="314" t="s">
        <v>666</v>
      </c>
      <c r="C22" s="315"/>
      <c r="D22" s="316"/>
      <c r="E22" s="317"/>
      <c r="F22" s="318"/>
      <c r="G22" s="318"/>
      <c r="H22" s="319">
        <f>F20+H20+H21</f>
        <v>0</v>
      </c>
    </row>
    <row r="23" spans="2:9" ht="14.1" customHeight="1">
      <c r="B23" s="275"/>
      <c r="C23" s="320"/>
      <c r="D23" s="321"/>
      <c r="E23" s="322"/>
      <c r="F23" s="323"/>
      <c r="G23" s="323"/>
      <c r="H23" s="323"/>
      <c r="I23" s="324"/>
    </row>
    <row r="24" spans="2:9" ht="14.1" customHeight="1">
      <c r="B24" s="325" t="s">
        <v>667</v>
      </c>
      <c r="C24" s="297"/>
      <c r="D24" s="298"/>
      <c r="E24" s="299"/>
      <c r="F24" s="300"/>
      <c r="G24" s="299"/>
      <c r="H24" s="300"/>
      <c r="I24" s="324"/>
    </row>
    <row r="25" spans="1:9" ht="14.1" customHeight="1" thickBot="1">
      <c r="A25" s="295">
        <v>8</v>
      </c>
      <c r="B25" s="296" t="s">
        <v>668</v>
      </c>
      <c r="C25" s="297" t="s">
        <v>659</v>
      </c>
      <c r="D25" s="298">
        <v>1</v>
      </c>
      <c r="E25" s="299"/>
      <c r="F25" s="300">
        <f>E25*D25</f>
        <v>0</v>
      </c>
      <c r="G25" s="299"/>
      <c r="H25" s="300">
        <f>G25*D25</f>
        <v>0</v>
      </c>
      <c r="I25" s="324"/>
    </row>
    <row r="26" spans="2:9" ht="14.1" customHeight="1">
      <c r="B26" s="301" t="s">
        <v>664</v>
      </c>
      <c r="C26" s="302"/>
      <c r="D26" s="303">
        <v>1</v>
      </c>
      <c r="E26" s="304"/>
      <c r="F26" s="305">
        <f>SUM(F24:F25)</f>
        <v>0</v>
      </c>
      <c r="G26" s="306"/>
      <c r="H26" s="307">
        <f>SUM(H24:H25)</f>
        <v>0</v>
      </c>
      <c r="I26" s="324"/>
    </row>
    <row r="27" spans="2:9" ht="14.1" customHeight="1">
      <c r="B27" s="308" t="s">
        <v>665</v>
      </c>
      <c r="C27" s="309">
        <v>0.08</v>
      </c>
      <c r="D27" s="310"/>
      <c r="E27" s="311"/>
      <c r="F27" s="312"/>
      <c r="G27" s="312"/>
      <c r="H27" s="313">
        <f>PRODUCT(H26,C27)</f>
        <v>0</v>
      </c>
      <c r="I27" s="324"/>
    </row>
    <row r="28" spans="2:9" ht="14.1" customHeight="1" thickBot="1">
      <c r="B28" s="314" t="s">
        <v>666</v>
      </c>
      <c r="C28" s="315"/>
      <c r="D28" s="316"/>
      <c r="E28" s="317"/>
      <c r="F28" s="318"/>
      <c r="G28" s="318"/>
      <c r="H28" s="319">
        <f>F26+H26+H27</f>
        <v>0</v>
      </c>
      <c r="I28" s="324"/>
    </row>
    <row r="29" spans="2:9" ht="14.1" customHeight="1">
      <c r="B29" s="275"/>
      <c r="C29" s="320"/>
      <c r="D29" s="321"/>
      <c r="E29" s="322"/>
      <c r="F29" s="323"/>
      <c r="G29" s="323"/>
      <c r="H29" s="323"/>
      <c r="I29" s="324"/>
    </row>
    <row r="30" spans="2:9" ht="14.1" customHeight="1">
      <c r="B30" s="325" t="s">
        <v>669</v>
      </c>
      <c r="C30" s="297"/>
      <c r="D30" s="298"/>
      <c r="E30" s="299"/>
      <c r="F30" s="300"/>
      <c r="G30" s="299"/>
      <c r="H30" s="300"/>
      <c r="I30" s="324"/>
    </row>
    <row r="31" spans="1:9" ht="14.1" customHeight="1" thickBot="1">
      <c r="A31" s="295">
        <v>9</v>
      </c>
      <c r="B31" s="326" t="s">
        <v>670</v>
      </c>
      <c r="C31" s="297" t="s">
        <v>659</v>
      </c>
      <c r="D31" s="298">
        <v>2</v>
      </c>
      <c r="E31" s="299"/>
      <c r="F31" s="300">
        <f>E31*D31</f>
        <v>0</v>
      </c>
      <c r="G31" s="299"/>
      <c r="H31" s="300"/>
      <c r="I31" s="324"/>
    </row>
    <row r="32" spans="2:9" ht="14.1" customHeight="1">
      <c r="B32" s="301" t="s">
        <v>664</v>
      </c>
      <c r="C32" s="302"/>
      <c r="D32" s="303">
        <v>1</v>
      </c>
      <c r="E32" s="304"/>
      <c r="F32" s="305">
        <f>SUM(F30:F31)</f>
        <v>0</v>
      </c>
      <c r="G32" s="306"/>
      <c r="H32" s="307">
        <f>SUM(H30:H31)</f>
        <v>0</v>
      </c>
      <c r="I32" s="324"/>
    </row>
    <row r="33" spans="2:9" ht="14.1" customHeight="1">
      <c r="B33" s="308" t="s">
        <v>665</v>
      </c>
      <c r="C33" s="309">
        <v>0.08</v>
      </c>
      <c r="D33" s="310"/>
      <c r="E33" s="311"/>
      <c r="F33" s="312"/>
      <c r="G33" s="312"/>
      <c r="H33" s="313">
        <f>PRODUCT(H32,C33)</f>
        <v>0</v>
      </c>
      <c r="I33" s="324"/>
    </row>
    <row r="34" spans="2:9" ht="14.1" customHeight="1" thickBot="1">
      <c r="B34" s="314" t="s">
        <v>666</v>
      </c>
      <c r="C34" s="315"/>
      <c r="D34" s="316"/>
      <c r="E34" s="317"/>
      <c r="F34" s="318"/>
      <c r="G34" s="318"/>
      <c r="H34" s="319">
        <f>F32+H32+H33</f>
        <v>0</v>
      </c>
      <c r="I34" s="324"/>
    </row>
    <row r="35" spans="2:9" ht="14.1" customHeight="1">
      <c r="B35" s="275"/>
      <c r="C35" s="320"/>
      <c r="D35" s="321"/>
      <c r="E35" s="322"/>
      <c r="F35" s="323"/>
      <c r="G35" s="323"/>
      <c r="H35" s="323"/>
      <c r="I35" s="324"/>
    </row>
    <row r="36" spans="2:9" ht="14.1" customHeight="1">
      <c r="B36" s="325" t="s">
        <v>671</v>
      </c>
      <c r="C36" s="297"/>
      <c r="D36" s="298"/>
      <c r="E36" s="299"/>
      <c r="F36" s="300"/>
      <c r="G36" s="299"/>
      <c r="H36" s="300"/>
      <c r="I36" s="324"/>
    </row>
    <row r="37" spans="1:9" ht="14.1" customHeight="1">
      <c r="A37" s="295">
        <v>10</v>
      </c>
      <c r="B37" s="296" t="s">
        <v>672</v>
      </c>
      <c r="C37" s="297" t="s">
        <v>659</v>
      </c>
      <c r="D37" s="298">
        <v>3</v>
      </c>
      <c r="E37" s="299"/>
      <c r="F37" s="311">
        <f>E37*D37</f>
        <v>0</v>
      </c>
      <c r="G37" s="299"/>
      <c r="H37" s="311">
        <f>G37*D37</f>
        <v>0</v>
      </c>
      <c r="I37" s="324"/>
    </row>
    <row r="38" spans="1:9" ht="14.1" customHeight="1" thickBot="1">
      <c r="A38" s="295">
        <v>11</v>
      </c>
      <c r="B38" s="296" t="s">
        <v>673</v>
      </c>
      <c r="C38" s="297" t="s">
        <v>659</v>
      </c>
      <c r="D38" s="298">
        <v>2</v>
      </c>
      <c r="E38" s="299"/>
      <c r="F38" s="311">
        <f>E38*D38</f>
        <v>0</v>
      </c>
      <c r="G38" s="299"/>
      <c r="H38" s="311">
        <f>G38*D38</f>
        <v>0</v>
      </c>
      <c r="I38" s="324"/>
    </row>
    <row r="39" spans="2:9" ht="14.1" customHeight="1">
      <c r="B39" s="301" t="s">
        <v>664</v>
      </c>
      <c r="C39" s="302"/>
      <c r="D39" s="303">
        <v>1</v>
      </c>
      <c r="E39" s="304"/>
      <c r="F39" s="305">
        <f>SUM(F36:F38)</f>
        <v>0</v>
      </c>
      <c r="G39" s="306"/>
      <c r="H39" s="307">
        <f>SUM(H36:H38)</f>
        <v>0</v>
      </c>
      <c r="I39" s="324"/>
    </row>
    <row r="40" spans="2:9" ht="14.1" customHeight="1">
      <c r="B40" s="308" t="s">
        <v>665</v>
      </c>
      <c r="C40" s="309">
        <v>0.08</v>
      </c>
      <c r="D40" s="310"/>
      <c r="E40" s="311"/>
      <c r="F40" s="312"/>
      <c r="G40" s="312"/>
      <c r="H40" s="313">
        <f>PRODUCT(H39,C40)</f>
        <v>0</v>
      </c>
      <c r="I40" s="324"/>
    </row>
    <row r="41" spans="2:9" ht="14.1" customHeight="1" thickBot="1">
      <c r="B41" s="314" t="s">
        <v>666</v>
      </c>
      <c r="C41" s="315"/>
      <c r="D41" s="316"/>
      <c r="E41" s="317"/>
      <c r="F41" s="318"/>
      <c r="G41" s="318"/>
      <c r="H41" s="319">
        <f>F39+H39+H40</f>
        <v>0</v>
      </c>
      <c r="I41" s="324"/>
    </row>
    <row r="42" spans="2:9" ht="14.1" customHeight="1">
      <c r="B42" s="275"/>
      <c r="C42" s="320"/>
      <c r="D42" s="321"/>
      <c r="E42" s="322"/>
      <c r="F42" s="323"/>
      <c r="G42" s="323"/>
      <c r="H42" s="323"/>
      <c r="I42" s="324"/>
    </row>
    <row r="43" spans="2:8" ht="12">
      <c r="B43" s="327" t="s">
        <v>674</v>
      </c>
      <c r="C43" s="328"/>
      <c r="D43" s="310"/>
      <c r="E43" s="329"/>
      <c r="F43" s="311"/>
      <c r="G43" s="329"/>
      <c r="H43" s="311"/>
    </row>
    <row r="44" spans="1:8" ht="12">
      <c r="A44" s="295">
        <v>12</v>
      </c>
      <c r="B44" s="330" t="s">
        <v>675</v>
      </c>
      <c r="C44" s="331" t="s">
        <v>580</v>
      </c>
      <c r="D44" s="332">
        <v>10</v>
      </c>
      <c r="E44" s="329"/>
      <c r="F44" s="311">
        <f aca="true" t="shared" si="2" ref="F44:F53">E44*D44</f>
        <v>0</v>
      </c>
      <c r="G44" s="329"/>
      <c r="H44" s="311"/>
    </row>
    <row r="45" spans="1:8" ht="12">
      <c r="A45" s="295">
        <v>13</v>
      </c>
      <c r="B45" s="330" t="s">
        <v>676</v>
      </c>
      <c r="C45" s="331" t="s">
        <v>580</v>
      </c>
      <c r="D45" s="332">
        <v>1</v>
      </c>
      <c r="E45" s="329"/>
      <c r="F45" s="311">
        <f t="shared" si="2"/>
        <v>0</v>
      </c>
      <c r="G45" s="329"/>
      <c r="H45" s="311"/>
    </row>
    <row r="46" spans="1:8" ht="12">
      <c r="A46" s="295">
        <v>14</v>
      </c>
      <c r="B46" s="333" t="s">
        <v>677</v>
      </c>
      <c r="C46" s="331" t="s">
        <v>580</v>
      </c>
      <c r="D46" s="332">
        <v>4</v>
      </c>
      <c r="E46" s="329"/>
      <c r="F46" s="311">
        <f t="shared" si="2"/>
        <v>0</v>
      </c>
      <c r="G46" s="329"/>
      <c r="H46" s="311"/>
    </row>
    <row r="47" spans="1:8" ht="27">
      <c r="A47" s="295">
        <v>15</v>
      </c>
      <c r="B47" s="333" t="s">
        <v>678</v>
      </c>
      <c r="C47" s="331" t="s">
        <v>580</v>
      </c>
      <c r="D47" s="332">
        <v>2</v>
      </c>
      <c r="E47" s="329"/>
      <c r="F47" s="311">
        <f t="shared" si="2"/>
        <v>0</v>
      </c>
      <c r="G47" s="329"/>
      <c r="H47" s="311"/>
    </row>
    <row r="48" spans="1:8" ht="12">
      <c r="A48" s="295">
        <v>16</v>
      </c>
      <c r="B48" s="333" t="s">
        <v>679</v>
      </c>
      <c r="C48" s="331" t="s">
        <v>580</v>
      </c>
      <c r="D48" s="332">
        <v>10</v>
      </c>
      <c r="E48" s="329"/>
      <c r="F48" s="311">
        <f t="shared" si="2"/>
        <v>0</v>
      </c>
      <c r="G48" s="329"/>
      <c r="H48" s="311"/>
    </row>
    <row r="49" spans="1:8" ht="27">
      <c r="A49" s="295">
        <v>17</v>
      </c>
      <c r="B49" s="333" t="s">
        <v>680</v>
      </c>
      <c r="C49" s="331" t="s">
        <v>580</v>
      </c>
      <c r="D49" s="332">
        <v>4</v>
      </c>
      <c r="E49" s="329"/>
      <c r="F49" s="311">
        <f t="shared" si="2"/>
        <v>0</v>
      </c>
      <c r="G49" s="329"/>
      <c r="H49" s="311"/>
    </row>
    <row r="50" spans="1:8" ht="12">
      <c r="A50" s="295">
        <v>18</v>
      </c>
      <c r="B50" s="333" t="s">
        <v>681</v>
      </c>
      <c r="C50" s="331" t="s">
        <v>580</v>
      </c>
      <c r="D50" s="332">
        <v>4</v>
      </c>
      <c r="E50" s="329"/>
      <c r="F50" s="311">
        <f t="shared" si="2"/>
        <v>0</v>
      </c>
      <c r="G50" s="329"/>
      <c r="H50" s="311"/>
    </row>
    <row r="51" spans="1:8" ht="12">
      <c r="A51" s="295">
        <v>19</v>
      </c>
      <c r="B51" s="333" t="s">
        <v>682</v>
      </c>
      <c r="C51" s="331" t="s">
        <v>580</v>
      </c>
      <c r="D51" s="332">
        <v>1</v>
      </c>
      <c r="E51" s="329"/>
      <c r="F51" s="311">
        <f t="shared" si="2"/>
        <v>0</v>
      </c>
      <c r="G51" s="329"/>
      <c r="H51" s="311"/>
    </row>
    <row r="52" spans="1:8" ht="12">
      <c r="A52" s="295">
        <v>20</v>
      </c>
      <c r="B52" s="333" t="s">
        <v>683</v>
      </c>
      <c r="C52" s="331" t="s">
        <v>580</v>
      </c>
      <c r="D52" s="332">
        <v>6</v>
      </c>
      <c r="E52" s="329"/>
      <c r="F52" s="311">
        <f t="shared" si="2"/>
        <v>0</v>
      </c>
      <c r="G52" s="329"/>
      <c r="H52" s="311"/>
    </row>
    <row r="53" spans="1:8" ht="16.2" thickBot="1">
      <c r="A53" s="295">
        <v>21</v>
      </c>
      <c r="B53" s="334" t="s">
        <v>684</v>
      </c>
      <c r="C53" s="331" t="s">
        <v>580</v>
      </c>
      <c r="D53" s="310">
        <v>12</v>
      </c>
      <c r="E53" s="329"/>
      <c r="F53" s="311">
        <f t="shared" si="2"/>
        <v>0</v>
      </c>
      <c r="G53" s="329"/>
      <c r="H53" s="311"/>
    </row>
    <row r="54" spans="2:8" ht="16.2" thickBot="1">
      <c r="B54" s="335" t="s">
        <v>664</v>
      </c>
      <c r="C54" s="336"/>
      <c r="D54" s="337">
        <v>1</v>
      </c>
      <c r="E54" s="338"/>
      <c r="F54" s="339">
        <f>SUM(F43:F53)</f>
        <v>0</v>
      </c>
      <c r="G54" s="340"/>
      <c r="H54" s="341"/>
    </row>
    <row r="56" ht="12">
      <c r="B56" s="275" t="s">
        <v>35</v>
      </c>
    </row>
    <row r="57" ht="12">
      <c r="B57" s="346" t="s">
        <v>685</v>
      </c>
    </row>
    <row r="58" ht="12">
      <c r="B58" s="347" t="s">
        <v>686</v>
      </c>
    </row>
    <row r="59" ht="12">
      <c r="B59" s="347" t="s">
        <v>687</v>
      </c>
    </row>
  </sheetData>
  <sheetProtection selectLockedCells="1" selectUnlockedCells="1"/>
  <mergeCells count="2">
    <mergeCell ref="E11:F11"/>
    <mergeCell ref="G11:H11"/>
  </mergeCells>
  <printOptions/>
  <pageMargins left="0.6694444444444444" right="0.19652777777777777" top="1.28125" bottom="0.4722222222222222" header="0.5118055555555555" footer="0.2361111111111111"/>
  <pageSetup firstPageNumber="1" useFirstPageNumber="1" horizontalDpi="300" verticalDpi="300" orientation="landscape" paperSize="9" r:id="rId3"/>
  <headerFooter alignWithMargins="0">
    <oddHeader>&amp;LSTAVEBNÍ ÚPRAVY 1.PP
WC PRO NÁVŠTĚVNÍKY POLIKLINIKY
ELEKTROINSTALACE VÝPIS MATERIÁLŮ
&amp;R&amp;D</oddHeader>
    <oddFooter>&amp;LZpracovatel: Atelier A02 spol.s.r.o.&amp;R&amp;P/&amp;N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Lenka Jandová</cp:lastModifiedBy>
  <dcterms:created xsi:type="dcterms:W3CDTF">2022-08-01T12:08:36Z</dcterms:created>
  <dcterms:modified xsi:type="dcterms:W3CDTF">2022-08-01T12:11:21Z</dcterms:modified>
  <cp:category/>
  <cp:version/>
  <cp:contentType/>
  <cp:contentStatus/>
</cp:coreProperties>
</file>