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updateLinks="always" defaultThemeVersion="166925"/>
  <bookViews>
    <workbookView xWindow="22932" yWindow="65428" windowWidth="30936" windowHeight="17040" activeTab="1"/>
  </bookViews>
  <sheets>
    <sheet name="Rekapitulace stavby" sheetId="1" r:id="rId1"/>
    <sheet name="01 - Bourací práce" sheetId="2" r:id="rId2"/>
    <sheet name="02 - Stavební práce" sheetId="3" r:id="rId3"/>
    <sheet name="03 - Profese, dokončovací..." sheetId="4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<sst xmlns="http://schemas.openxmlformats.org/spreadsheetml/2006/main" count="2025" uniqueCount="398">
  <si>
    <t>Export Komplet</t>
  </si>
  <si>
    <t/>
  </si>
  <si>
    <t>2.0</t>
  </si>
  <si>
    <t>ZAMOK</t>
  </si>
  <si>
    <t>False</t>
  </si>
  <si>
    <t>{6d98f8aa-a3b1-4f83-bdcc-8539709b670e}</t>
  </si>
  <si>
    <t>0,01</t>
  </si>
  <si>
    <t>21</t>
  </si>
  <si>
    <t>0,1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</si>
  <si>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</si>
  <si>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</si>
  <si>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</si>
  <si>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</si>
  <si>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</si>
  <si>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</si>
  <si>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</si>
  <si>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</si>
  <si>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KSO:</t>
  </si>
  <si>
    <t>CC-CZ:</t>
  </si>
  <si>
    <t>1</t>
  </si>
  <si>
    <t>Místo:</t>
  </si>
  <si>
    <t>Datum:</t>
  </si>
  <si>
    <t>Zadavatel:</t>
  </si>
  <si>
    <t>IČ:</t>
  </si>
  <si>
    <t xml:space="preserve"> </t>
  </si>
  <si>
    <t>DIČ:</t>
  </si>
  <si>
    <t>Uchazeč: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</si>
  <si>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</si>
  <si>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</si>
  <si>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</si>
  <si>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</si>
  <si>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</si>
  <si>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</si>
  <si>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</si>
  <si>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</si>
  <si>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</si>
  <si>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</si>
  <si>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</si>
  <si>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</si>
  <si>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</si>
  <si>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</si>
  <si>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</si>
  <si>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</si>
  <si>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</si>
  <si>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</si>
  <si>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</si>
  <si>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</si>
  <si>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</si>
  <si>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</si>
  <si>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</si>
  <si>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</si>
  <si>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</si>
  <si>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</si>
  <si>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</si>
  <si>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</si>
  <si>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</si>
  <si>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</si>
  <si>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</si>
  <si>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</si>
  <si>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</si>
  <si>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</si>
  <si>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</si>
  <si>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</si>
  <si>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</si>
  <si>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</si>
  <si>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</si>
  <si>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</si>
  <si>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</si>
  <si>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</si>
  <si>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</si>
  <si>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</si>
  <si>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</si>
  <si>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</si>
  <si>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</si>
  <si>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</si>
  <si>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</si>
  <si>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</si>
  <si>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Bourací práce</t>
  </si>
  <si>
    <t>STA</t>
  </si>
  <si>
    <t>{29faab81-c666-467e-bc79-aad5523f3935}</t>
  </si>
  <si>
    <t>02</t>
  </si>
  <si>
    <t>Stavební práce</t>
  </si>
  <si>
    <t>{ab75e3b8-e200-4c15-a49f-e462830a1332}</t>
  </si>
  <si>
    <t>03</t>
  </si>
  <si>
    <t>Profese, dokončovací práce</t>
  </si>
  <si>
    <t>{4fdcde71-7603-46f4-ac73-9efaa0d1e45b}</t>
  </si>
  <si>
    <t>99</t>
  </si>
  <si>
    <t>{02291432-92b0-4221-afb4-f3f322520207}</t>
  </si>
  <si>
    <t>KRYCÍ LIST SOUPISU PRACÍ</t>
  </si>
  <si>
    <t>Objekt:</t>
  </si>
  <si>
    <t>01 - Bourací práce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</si>
  <si>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</si>
  <si>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</si>
  <si>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</si>
  <si>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</si>
  <si>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</si>
  <si>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</si>
  <si>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</si>
  <si>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</si>
  <si>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</si>
  <si>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731 - Ústřední vytápění - kotelny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</si>
  <si>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</si>
  <si>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</si>
  <si>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</si>
  <si>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</si>
  <si>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</si>
  <si>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>OST - Poznámky - neoceňovat!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</si>
  <si>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</si>
  <si>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</si>
  <si>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</si>
  <si>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</si>
  <si>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</si>
  <si>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</si>
  <si>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</si>
  <si>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</si>
  <si>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</si>
  <si>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</si>
  <si>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</si>
  <si>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</si>
  <si>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</si>
  <si>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</si>
  <si>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</si>
  <si>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</si>
  <si>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K</t>
  </si>
  <si>
    <t>m3</t>
  </si>
  <si>
    <t>4</t>
  </si>
  <si>
    <t>2</t>
  </si>
  <si>
    <t>VV</t>
  </si>
  <si>
    <t>Mezisoučet</t>
  </si>
  <si>
    <t>3</t>
  </si>
  <si>
    <t>Součet</t>
  </si>
  <si>
    <t>6</t>
  </si>
  <si>
    <t>9</t>
  </si>
  <si>
    <t>Ostatní konstrukce a práce, bourání</t>
  </si>
  <si>
    <t>m2</t>
  </si>
  <si>
    <t>962032231</t>
  </si>
  <si>
    <t>Bourání zdiva z cihel pálených nebo vápenopískových na MV nebo MVC přes 1 m3</t>
  </si>
  <si>
    <t>-930883274</t>
  </si>
  <si>
    <t>12</t>
  </si>
  <si>
    <t>96504-02</t>
  </si>
  <si>
    <t>Bourání střešního souvrství po střešní trámy</t>
  </si>
  <si>
    <t>956543191</t>
  </si>
  <si>
    <t>968062455</t>
  </si>
  <si>
    <t>Vybourání dřevěných dveřních zárubní pl do 2 m2</t>
  </si>
  <si>
    <t>-672687993</t>
  </si>
  <si>
    <t>16</t>
  </si>
  <si>
    <t>968062456</t>
  </si>
  <si>
    <t>Vybourání dřevěných dveřních zárubní pl přes 2 m2</t>
  </si>
  <si>
    <t>1848308861</t>
  </si>
  <si>
    <t>m</t>
  </si>
  <si>
    <t>978012191</t>
  </si>
  <si>
    <t>Otlučení (osekání) vnitřní vápenné nebo vápenocementové omítky stropů rákosových v rozsahu přes 50 do 100 %</t>
  </si>
  <si>
    <t>-1304823553</t>
  </si>
  <si>
    <t>997</t>
  </si>
  <si>
    <t>Přesun sutě</t>
  </si>
  <si>
    <t>997013152</t>
  </si>
  <si>
    <t>Vnitrostaveništní doprava suti a vybouraných hmot pro budovy v přes 6 do 9 m s omezením mechanizace</t>
  </si>
  <si>
    <t>t</t>
  </si>
  <si>
    <t>9000163</t>
  </si>
  <si>
    <t>997013509</t>
  </si>
  <si>
    <t>Příplatek k odvozu suti a vybouraných hmot na skládku ZKD 1 km přes 1 km</t>
  </si>
  <si>
    <t>126519552</t>
  </si>
  <si>
    <t>997013631</t>
  </si>
  <si>
    <t>Poplatek za uložení na skládce (skládkovné) stavebního odpadu směsného kód odpadu 17 09 04</t>
  </si>
  <si>
    <t>945780445</t>
  </si>
  <si>
    <t>PSV</t>
  </si>
  <si>
    <t>Práce a dodávky PSV</t>
  </si>
  <si>
    <t>sada</t>
  </si>
  <si>
    <t>32</t>
  </si>
  <si>
    <t>kus</t>
  </si>
  <si>
    <t>731</t>
  </si>
  <si>
    <t>Ústřední vytápění - kotelny</t>
  </si>
  <si>
    <t>731200823</t>
  </si>
  <si>
    <t>-693997103</t>
  </si>
  <si>
    <t>762</t>
  </si>
  <si>
    <t>Konstrukce tesařské</t>
  </si>
  <si>
    <t>762822820</t>
  </si>
  <si>
    <t>Demontáž stropních trámů z hraněného řeziva průřezové pl přes 144 do 288 cm2</t>
  </si>
  <si>
    <t>-1519178969</t>
  </si>
  <si>
    <t>764</t>
  </si>
  <si>
    <t>Konstrukce klempířské</t>
  </si>
  <si>
    <t>764002851</t>
  </si>
  <si>
    <t>-1431167087</t>
  </si>
  <si>
    <t>764004801</t>
  </si>
  <si>
    <t>Demontáž podokapního žlabu do suti</t>
  </si>
  <si>
    <t>-483611324</t>
  </si>
  <si>
    <t>764004861</t>
  </si>
  <si>
    <t>Demontáž svodu do suti</t>
  </si>
  <si>
    <t>765989733</t>
  </si>
  <si>
    <t>765</t>
  </si>
  <si>
    <t>Krytina skládaná</t>
  </si>
  <si>
    <t>765111801</t>
  </si>
  <si>
    <t>-276316371</t>
  </si>
  <si>
    <t>51</t>
  </si>
  <si>
    <t>765191901</t>
  </si>
  <si>
    <t>Demontáž pojistné hydroizolační fólie kladené ve sklonu do 30°</t>
  </si>
  <si>
    <t>624535104</t>
  </si>
  <si>
    <t>766</t>
  </si>
  <si>
    <t>Konstrukce truhlářské</t>
  </si>
  <si>
    <t>52</t>
  </si>
  <si>
    <t>766311-01</t>
  </si>
  <si>
    <t>Demontáž dřevěného zábradlí</t>
  </si>
  <si>
    <t>2111425807</t>
  </si>
  <si>
    <t>53</t>
  </si>
  <si>
    <t>54</t>
  </si>
  <si>
    <t>767</t>
  </si>
  <si>
    <t>Konstrukce zámečnické</t>
  </si>
  <si>
    <t>76751-01</t>
  </si>
  <si>
    <t>704454402</t>
  </si>
  <si>
    <t>OST</t>
  </si>
  <si>
    <t>Poznámky - neoceňovat!</t>
  </si>
  <si>
    <t>Pozn.01-01</t>
  </si>
  <si>
    <t>Poznámka č.01: Rozpočet není ceněný podle prováděcí projektové dokumentace, tzn. v projektu jsou nejasnosti, v jejich důsledku můžou vznikat nejasnosti v rozpočtu. Pro přesněnjší rozpočet je třeba mít podrobnou prováděcí PD vč. detailů, výpisů prvků, atd.</t>
  </si>
  <si>
    <t>512</t>
  </si>
  <si>
    <t>-1851620639</t>
  </si>
  <si>
    <t>02 - Stavební práce</t>
  </si>
  <si>
    <t xml:space="preserve">    4 - Vodorovné konstrukce</t>
  </si>
  <si>
    <t xml:space="preserve">    6 - Úpravy povrchů, podlahy a osazování výplní</t>
  </si>
  <si>
    <t xml:space="preserve">    711 - Izolace proti vodě, vlhkosti a plynům</t>
  </si>
  <si>
    <t xml:space="preserve">    713 - Izolace tepelné</t>
  </si>
  <si>
    <t xml:space="preserve">    763 - Konstrukce suché výstavby</t>
  </si>
  <si>
    <t xml:space="preserve">    784 - Dokončovací práce - malby a tapety</t>
  </si>
  <si>
    <t>M</t>
  </si>
  <si>
    <t>Vodorovné konstrukce</t>
  </si>
  <si>
    <t>417321515</t>
  </si>
  <si>
    <t>Ztužující pásy a věnce ze ŽB tř. C 25/30</t>
  </si>
  <si>
    <t>-715805067</t>
  </si>
  <si>
    <t>417351115</t>
  </si>
  <si>
    <t>Zřízení bednění ztužujících věnců</t>
  </si>
  <si>
    <t>-1574466303</t>
  </si>
  <si>
    <t>417351116</t>
  </si>
  <si>
    <t>Odstranění bednění ztužujících věnců</t>
  </si>
  <si>
    <t>-1444605762</t>
  </si>
  <si>
    <t>417361821</t>
  </si>
  <si>
    <t>Výztuž ztužujících pásů a věnců betonářskou ocelí 10 505</t>
  </si>
  <si>
    <t>-511681315</t>
  </si>
  <si>
    <t>"Poznámka: vyztužení ŽB věnce je cca 0,15 t/m3 betonu"</t>
  </si>
  <si>
    <t>Úpravy povrchů, podlahy a osazování výplní</t>
  </si>
  <si>
    <t>58</t>
  </si>
  <si>
    <t>612311131</t>
  </si>
  <si>
    <t>Potažení vnitřních stěn vápenným štukem tloušťky do 3 mm</t>
  </si>
  <si>
    <t>903276391</t>
  </si>
  <si>
    <t>59</t>
  </si>
  <si>
    <t>612321121</t>
  </si>
  <si>
    <t>Vápenocementová omítka hladká jednovrstvá vnitřních stěn nanášená ručně</t>
  </si>
  <si>
    <t>-79918959</t>
  </si>
  <si>
    <t>76</t>
  </si>
  <si>
    <t>632451234.TBM</t>
  </si>
  <si>
    <t>Potěr cementový samonivelační litý CEMFLOW CF 25 tl přes 45 do 50 mm</t>
  </si>
  <si>
    <t>569779982</t>
  </si>
  <si>
    <t>84</t>
  </si>
  <si>
    <t>941111121</t>
  </si>
  <si>
    <t>Montáž lešení řadového trubkového lehkého s podlahami zatížení do 200 kg/m2 š od 0,9 do 1,2 m v do 10 m</t>
  </si>
  <si>
    <t>1220117092</t>
  </si>
  <si>
    <t>86</t>
  </si>
  <si>
    <t>941111821</t>
  </si>
  <si>
    <t>Demontáž lešení řadového trubkového lehkého s podlahami zatížení do 200 kg/m2 š od 0,9 do 1,2 m v do 10 m</t>
  </si>
  <si>
    <t>335782056</t>
  </si>
  <si>
    <t>92</t>
  </si>
  <si>
    <t>952901111</t>
  </si>
  <si>
    <t>Vyčištění budov bytové a občanské výstavby při výšce podlaží do 4 m</t>
  </si>
  <si>
    <t>-1085591931</t>
  </si>
  <si>
    <t>711</t>
  </si>
  <si>
    <t>Izolace proti vodě, vlhkosti a plynům</t>
  </si>
  <si>
    <t>95</t>
  </si>
  <si>
    <t>711111002</t>
  </si>
  <si>
    <t>Provedení izolace proti zemní vlhkosti vodorovné za studena lakem asfaltovým</t>
  </si>
  <si>
    <t>-1616898207</t>
  </si>
  <si>
    <t>96</t>
  </si>
  <si>
    <t>11163152</t>
  </si>
  <si>
    <t>lak hydroizolační asfaltový</t>
  </si>
  <si>
    <t>-1790996555</t>
  </si>
  <si>
    <t>711141559</t>
  </si>
  <si>
    <t>Provedení izolace proti zemní vlhkosti pásy přitavením vodorovné NAIP</t>
  </si>
  <si>
    <t>854137651</t>
  </si>
  <si>
    <t>%</t>
  </si>
  <si>
    <t>713</t>
  </si>
  <si>
    <t>Izolace tepelné</t>
  </si>
  <si>
    <t>122</t>
  </si>
  <si>
    <t>28376442</t>
  </si>
  <si>
    <t>deska XPS hrana rovná a strukturovaný povrch 300kPa tl 80mm</t>
  </si>
  <si>
    <t>264938352</t>
  </si>
  <si>
    <t>124</t>
  </si>
  <si>
    <t>713131146</t>
  </si>
  <si>
    <t>Montáž izolace tepelné stěn a základů lepením nízkoexpanzní (PIR) pěnou s mechanickým kotvením rohoží, pásů, dílců, desek</t>
  </si>
  <si>
    <t>-572374408</t>
  </si>
  <si>
    <t>130</t>
  </si>
  <si>
    <t>713141151</t>
  </si>
  <si>
    <t>Montáž izolace tepelné střech plochých kladené volně 1 vrstva rohoží, pásů, dílců, desek</t>
  </si>
  <si>
    <t>2015702727</t>
  </si>
  <si>
    <t>138</t>
  </si>
  <si>
    <t>657336870</t>
  </si>
  <si>
    <t>140</t>
  </si>
  <si>
    <t>998762202</t>
  </si>
  <si>
    <t>Přesun hmot procentní pro kce tesařské v objektech v přes 6 do 12 m</t>
  </si>
  <si>
    <t>723157702</t>
  </si>
  <si>
    <t>763</t>
  </si>
  <si>
    <t>Konstrukce suché výstavby</t>
  </si>
  <si>
    <t>143</t>
  </si>
  <si>
    <t>763131412.1</t>
  </si>
  <si>
    <t>SDK podhled desky 1xA 12,5 s izolací dvouvrstvá spodní kce profil CD+UD (s akustickou izolací 60 mm)</t>
  </si>
  <si>
    <t>-974873043</t>
  </si>
  <si>
    <t>147</t>
  </si>
  <si>
    <t>764245307</t>
  </si>
  <si>
    <t>Oplechování horních ploch a nadezdívek bez rohů z TiZn lesklého plechu celoplošně lepené rš 670 mm</t>
  </si>
  <si>
    <t>71115946</t>
  </si>
  <si>
    <t>148</t>
  </si>
  <si>
    <t>764245308</t>
  </si>
  <si>
    <t>1337023926</t>
  </si>
  <si>
    <t>150</t>
  </si>
  <si>
    <t>998764202</t>
  </si>
  <si>
    <t>Přesun hmot procentní pro konstrukce klempířské v objektech v přes 6 do 12 m</t>
  </si>
  <si>
    <t>1178352993</t>
  </si>
  <si>
    <t>161</t>
  </si>
  <si>
    <t>766661-03</t>
  </si>
  <si>
    <t>-1194726758</t>
  </si>
  <si>
    <t>163</t>
  </si>
  <si>
    <t>766661-05</t>
  </si>
  <si>
    <t>-756390068</t>
  </si>
  <si>
    <t>182</t>
  </si>
  <si>
    <t>767996-01</t>
  </si>
  <si>
    <t>499611376</t>
  </si>
  <si>
    <t>184</t>
  </si>
  <si>
    <t>998767202</t>
  </si>
  <si>
    <t>Přesun hmot procentní pro zámečnické konstrukce v objektech v přes 6 do 12 m</t>
  </si>
  <si>
    <t>-200451601</t>
  </si>
  <si>
    <t>784</t>
  </si>
  <si>
    <t>Dokončovací práce - malby a tapety</t>
  </si>
  <si>
    <t>212</t>
  </si>
  <si>
    <t>784211101</t>
  </si>
  <si>
    <t>Dvojnásobné bílé malby v místnostech v do 3,80 m</t>
  </si>
  <si>
    <t>247062880</t>
  </si>
  <si>
    <t>"štuková omítka"</t>
  </si>
  <si>
    <t>"SDK podhledy"</t>
  </si>
  <si>
    <t>224</t>
  </si>
  <si>
    <t>Pozn.02-01</t>
  </si>
  <si>
    <t>-66340527</t>
  </si>
  <si>
    <t>225</t>
  </si>
  <si>
    <t>Pozn.02-02</t>
  </si>
  <si>
    <t>1146081057</t>
  </si>
  <si>
    <t>03 - Profese, dokončovací práce</t>
  </si>
  <si>
    <t xml:space="preserve">    742 - Elektroinstalace - slaboproud</t>
  </si>
  <si>
    <t>742</t>
  </si>
  <si>
    <t>Elektroinstalace - slaboproud</t>
  </si>
  <si>
    <t>742-01</t>
  </si>
  <si>
    <t>-780274318</t>
  </si>
  <si>
    <t>Pozn.03-01</t>
  </si>
  <si>
    <t>Poznámka č.01: Rozpočet není ceněný podle prováděcí projektové dokumentace, k dispozici navíc není projekt profesí ZTI, ÚT, VZT, elektro (silnoproud, slaboprod), aj.</t>
  </si>
  <si>
    <t>1149297361</t>
  </si>
  <si>
    <r>
      <t xml:space="preserve">Slaboproudá elektroinstalace - </t>
    </r>
    <r>
      <rPr>
        <sz val="9"/>
        <color rgb="FFFF0000"/>
        <rFont val="Arial CE"/>
        <family val="2"/>
      </rPr>
      <t>odhad ceny</t>
    </r>
  </si>
  <si>
    <t>parc.č. 1348 kat.úz. Řepy</t>
  </si>
  <si>
    <t>Stavební úpravy rodinného domu č.p. 399, 
      ul. Karlovarská 399/102, Řepy</t>
  </si>
  <si>
    <t>Ing.arch. Lubomír Meiner</t>
  </si>
  <si>
    <t>" 1.NP, pás zdi mezi m.č. 1.11 a 1.12" tl. 0,25m</t>
  </si>
  <si>
    <t>"1.NP, z m.č. 1.12 ven"1*(1,1*2,0)</t>
  </si>
  <si>
    <t>"2.NP, z m.č. 2.03 ven"1*(0,8*2,05)</t>
  </si>
  <si>
    <t>"1.NP č.m.1.11 a1.12"</t>
  </si>
  <si>
    <t>4,29*14 'Přepočtené koeficientem množství</t>
  </si>
  <si>
    <t>Demontáž kotle ocelového na pevná paliva výkon do 25 kW</t>
  </si>
  <si>
    <t>" strop nad 1.NP"11*3,6</t>
  </si>
  <si>
    <t>Demontáž oplechování do suti</t>
  </si>
  <si>
    <t>3,6+3,6</t>
  </si>
  <si>
    <t>"slad 1.11 a 1.12-"0,35*(3,3*6,4)</t>
  </si>
  <si>
    <t>Krytina ze živičného šindele, jedn. bednění s lep.</t>
  </si>
  <si>
    <t>13,66+59,66+25,08+77,4+26,8</t>
  </si>
  <si>
    <t>1,6*2+4,2</t>
  </si>
  <si>
    <t>Vybourání komína 6*0,45*0,45</t>
  </si>
  <si>
    <t>Odbourání stříšky</t>
  </si>
  <si>
    <t>Poznámka č.02: U některých položek je uvedena cena pouze orientační (skutečná se může lišit), pro tvorbu rozpočtu nebyly prováděny žádné poptávky materiálu. Dveře, aj.</t>
  </si>
  <si>
    <t>0,2*0,25*(3,3+3,3)</t>
  </si>
  <si>
    <t>0,25*0,25*6,4</t>
  </si>
  <si>
    <t>2*0,4*6,4</t>
  </si>
  <si>
    <t>2*0,4*6,6</t>
  </si>
  <si>
    <t>(0,25*0,25*6,4)*0,15</t>
  </si>
  <si>
    <t>(0,2*0,25*(3,3+3,3))*0,15</t>
  </si>
  <si>
    <t>"strop nad 1.NP; SDK pohled"7,85+9,13</t>
  </si>
  <si>
    <t>"3,3+3,3+6,4</t>
  </si>
  <si>
    <t>M vstupní dveřní sestava z m.č. 1.12 do exteriéru; 1000x2100 mm - PŘEDPOKLAD CENY</t>
  </si>
  <si>
    <t>M vstupní dveřní sestava z m.č. 2.03 do exteriéru; 800x2000 mm - PŘEDPOKLAD CENY</t>
  </si>
  <si>
    <t>M zábradlí ; předpokládaná cena (bude upřesněno dle výběru investora)</t>
  </si>
  <si>
    <t>"zábradlí  otvíravé z m.č.2.03"1,1</t>
  </si>
  <si>
    <t>"m.č. 1.11 "(2*3*2,2+2*2,6*2,2)-(2*0,6*0,6)-(0,8*2,0)</t>
  </si>
  <si>
    <t>"m.č. 1,12"(3,2*2*2,2+2*3*2,2)-(1*2,0)-(2*0,8*2,0)</t>
  </si>
  <si>
    <t>Krov dřevěný, laťování, bednění celoplošné, jednoduché laťování, pojistná hydroizolace</t>
  </si>
  <si>
    <t>762 10-0020.RAA</t>
  </si>
  <si>
    <t>zastřešení skladů m.č. 1.11 a 1.12</t>
  </si>
  <si>
    <t>Lindab, zastřešení lamelami SRP Click, na dřevo Premium, povrchová úprava PE</t>
  </si>
  <si>
    <t>"výměna střešní krytiny RD"202,6</t>
  </si>
  <si>
    <t>" litý samonivelační potěr m.č.1.11 a1.12"(7,85+9,13)</t>
  </si>
  <si>
    <t>"sklady fasáda"6,4*3 +3,3*3+ 3,3*3</t>
  </si>
  <si>
    <t>v m.č.1.11 a 1.12 provedení osvětlení do podhledu</t>
  </si>
  <si>
    <t>"strop nad 1.NP sklady SDK pohled"7,85+9,13</t>
  </si>
  <si>
    <t>"zateplení věnce tepelná izolace"0,5*(3,3+3,3+6,4)</t>
  </si>
  <si>
    <t>16,98*0,00039 'Přepočtené koeficientem množství</t>
  </si>
  <si>
    <t>"skladba podlaha; penetrace podkladu"16,98</t>
  </si>
  <si>
    <t>"skladba podlaha; podkladní hydroizolační elast.mad.pás"16,98</t>
  </si>
  <si>
    <t>"skladba strop; tepelně izolační pás  min.vl. volně položená (spodní),23,26</t>
  </si>
  <si>
    <t>Vyplň údaj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</si>
</sst>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8"/>
      <color rgb="FF96969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2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sz val="11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7"/>
      <color rgb="FF96969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9"/>
      <color rgb="FFFF0000"/>
      <name val="Arial CE"/>
      <family val="2"/>
    </font>
    <font>
      <sz val="9"/>
      <color theme="0" tint="-0.2499700039625167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3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14" fontId="8" fillId="2" borderId="0" xfId="0" applyNumberFormat="1" applyFont="1" applyFill="1" applyAlignment="1" applyProtection="1">
      <alignment horizontal="left" vertical="center"/>
      <protection locked="0"/>
    </xf>
    <xf numFmtId="49" fontId="8" fillId="2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13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13" fillId="3" borderId="7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65" fontId="8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4" fontId="15" fillId="0" borderId="17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166" fontId="15" fillId="0" borderId="0" xfId="0" applyNumberFormat="1" applyFont="1" applyAlignment="1">
      <alignment vertical="center"/>
    </xf>
    <xf numFmtId="4" fontId="15" fillId="0" borderId="12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20" applyFont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25" fillId="0" borderId="17" xfId="0" applyNumberFormat="1" applyFont="1" applyBorder="1" applyAlignment="1">
      <alignment vertical="center"/>
    </xf>
    <xf numFmtId="4" fontId="25" fillId="0" borderId="0" xfId="0" applyNumberFormat="1" applyFont="1" applyAlignment="1">
      <alignment vertical="center"/>
    </xf>
    <xf numFmtId="166" fontId="25" fillId="0" borderId="0" xfId="0" applyNumberFormat="1" applyFont="1" applyAlignment="1">
      <alignment vertical="center"/>
    </xf>
    <xf numFmtId="4" fontId="25" fillId="0" borderId="12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4" fontId="25" fillId="0" borderId="18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center"/>
    </xf>
    <xf numFmtId="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13" fillId="4" borderId="6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right" vertical="center"/>
    </xf>
    <xf numFmtId="0" fontId="13" fillId="4" borderId="7" xfId="0" applyFont="1" applyFill="1" applyBorder="1" applyAlignment="1">
      <alignment horizontal="center" vertical="center"/>
    </xf>
    <xf numFmtId="4" fontId="13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8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19" xfId="0" applyFont="1" applyBorder="1" applyAlignment="1">
      <alignment horizontal="left" vertical="center"/>
    </xf>
    <xf numFmtId="0" fontId="28" fillId="0" borderId="19" xfId="0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0" fontId="29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19" xfId="0" applyFont="1" applyBorder="1" applyAlignment="1">
      <alignment horizontal="left" vertical="center"/>
    </xf>
    <xf numFmtId="0" fontId="29" fillId="0" borderId="19" xfId="0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9" fillId="0" borderId="0" xfId="0" applyNumberFormat="1" applyFont="1"/>
    <xf numFmtId="166" fontId="30" fillId="0" borderId="10" xfId="0" applyNumberFormat="1" applyFont="1" applyBorder="1"/>
    <xf numFmtId="166" fontId="30" fillId="0" borderId="11" xfId="0" applyNumberFormat="1" applyFont="1" applyBorder="1"/>
    <xf numFmtId="4" fontId="31" fillId="0" borderId="0" xfId="0" applyNumberFormat="1" applyFont="1" applyAlignment="1">
      <alignment vertical="center"/>
    </xf>
    <xf numFmtId="0" fontId="32" fillId="0" borderId="3" xfId="0" applyFont="1" applyBorder="1"/>
    <xf numFmtId="0" fontId="32" fillId="0" borderId="0" xfId="0" applyFont="1"/>
    <xf numFmtId="0" fontId="32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2" fillId="0" borderId="0" xfId="0" applyFont="1" applyProtection="1">
      <protection locked="0"/>
    </xf>
    <xf numFmtId="4" fontId="28" fillId="0" borderId="0" xfId="0" applyNumberFormat="1" applyFont="1"/>
    <xf numFmtId="0" fontId="32" fillId="0" borderId="17" xfId="0" applyFont="1" applyBorder="1"/>
    <xf numFmtId="166" fontId="32" fillId="0" borderId="0" xfId="0" applyNumberFormat="1" applyFont="1"/>
    <xf numFmtId="166" fontId="32" fillId="0" borderId="12" xfId="0" applyNumberFormat="1" applyFont="1" applyBorder="1"/>
    <xf numFmtId="0" fontId="32" fillId="0" borderId="0" xfId="0" applyFont="1" applyAlignment="1">
      <alignment horizontal="center"/>
    </xf>
    <xf numFmtId="4" fontId="32" fillId="0" borderId="0" xfId="0" applyNumberFormat="1" applyFont="1" applyAlignment="1">
      <alignment vertical="center"/>
    </xf>
    <xf numFmtId="0" fontId="29" fillId="0" borderId="0" xfId="0" applyFont="1" applyAlignment="1">
      <alignment horizontal="left"/>
    </xf>
    <xf numFmtId="4" fontId="29" fillId="0" borderId="0" xfId="0" applyNumberFormat="1" applyFont="1"/>
    <xf numFmtId="0" fontId="17" fillId="0" borderId="22" xfId="0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 wrapText="1"/>
    </xf>
    <xf numFmtId="167" fontId="17" fillId="0" borderId="22" xfId="0" applyNumberFormat="1" applyFont="1" applyBorder="1" applyAlignment="1">
      <alignment vertical="center"/>
    </xf>
    <xf numFmtId="4" fontId="17" fillId="2" borderId="22" xfId="0" applyNumberFormat="1" applyFont="1" applyFill="1" applyBorder="1" applyAlignment="1" applyProtection="1">
      <alignment vertical="center"/>
      <protection locked="0"/>
    </xf>
    <xf numFmtId="4" fontId="17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18" fillId="2" borderId="17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center" vertical="center"/>
    </xf>
    <xf numFmtId="166" fontId="18" fillId="0" borderId="0" xfId="0" applyNumberFormat="1" applyFont="1" applyAlignment="1">
      <alignment vertical="center"/>
    </xf>
    <xf numFmtId="166" fontId="18" fillId="0" borderId="12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3" fillId="0" borderId="3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 applyProtection="1">
      <alignment vertical="center"/>
      <protection locked="0"/>
    </xf>
    <xf numFmtId="0" fontId="33" fillId="0" borderId="17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35" fillId="0" borderId="3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167" fontId="35" fillId="0" borderId="0" xfId="0" applyNumberFormat="1" applyFont="1" applyAlignment="1">
      <alignment vertical="center"/>
    </xf>
    <xf numFmtId="0" fontId="35" fillId="0" borderId="0" xfId="0" applyFont="1" applyAlignment="1" applyProtection="1">
      <alignment vertical="center"/>
      <protection locked="0"/>
    </xf>
    <xf numFmtId="0" fontId="35" fillId="0" borderId="17" xfId="0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36" fillId="0" borderId="3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167" fontId="36" fillId="0" borderId="0" xfId="0" applyNumberFormat="1" applyFont="1" applyAlignment="1">
      <alignment vertical="center"/>
    </xf>
    <xf numFmtId="0" fontId="36" fillId="0" borderId="0" xfId="0" applyFont="1" applyAlignment="1" applyProtection="1">
      <alignment vertical="center"/>
      <protection locked="0"/>
    </xf>
    <xf numFmtId="0" fontId="36" fillId="0" borderId="17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7" fillId="0" borderId="3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167" fontId="37" fillId="0" borderId="0" xfId="0" applyNumberFormat="1" applyFont="1" applyAlignment="1">
      <alignment vertical="center"/>
    </xf>
    <xf numFmtId="0" fontId="37" fillId="0" borderId="0" xfId="0" applyFont="1" applyAlignment="1" applyProtection="1">
      <alignment vertical="center"/>
      <protection locked="0"/>
    </xf>
    <xf numFmtId="0" fontId="37" fillId="0" borderId="17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18" fillId="2" borderId="18" xfId="0" applyFont="1" applyFill="1" applyBorder="1" applyAlignment="1" applyProtection="1">
      <alignment horizontal="left" vertical="center"/>
      <protection locked="0"/>
    </xf>
    <xf numFmtId="0" fontId="18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18" fillId="0" borderId="19" xfId="0" applyNumberFormat="1" applyFont="1" applyBorder="1" applyAlignment="1">
      <alignment vertical="center"/>
    </xf>
    <xf numFmtId="166" fontId="18" fillId="0" borderId="20" xfId="0" applyNumberFormat="1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49" fontId="38" fillId="0" borderId="22" xfId="0" applyNumberFormat="1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center" vertical="center" wrapText="1"/>
    </xf>
    <xf numFmtId="167" fontId="38" fillId="0" borderId="22" xfId="0" applyNumberFormat="1" applyFont="1" applyBorder="1" applyAlignment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167" fontId="17" fillId="2" borderId="22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167" fontId="17" fillId="0" borderId="0" xfId="0" applyNumberFormat="1" applyFont="1" applyAlignment="1">
      <alignment vertical="center"/>
    </xf>
    <xf numFmtId="4" fontId="17" fillId="2" borderId="0" xfId="0" applyNumberFormat="1" applyFont="1" applyFill="1" applyAlignment="1" applyProtection="1">
      <alignment vertical="center"/>
      <protection locked="0"/>
    </xf>
    <xf numFmtId="4" fontId="17" fillId="0" borderId="0" xfId="0" applyNumberFormat="1" applyFont="1" applyAlignment="1">
      <alignment vertical="center"/>
    </xf>
    <xf numFmtId="0" fontId="41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165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2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16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13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13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0" borderId="0" xfId="0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49" fontId="8" fillId="2" borderId="0" xfId="0" applyNumberFormat="1" applyFont="1" applyFill="1" applyAlignment="1" applyProtection="1">
      <alignment horizontal="left" vertical="center"/>
      <protection locked="0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4" fontId="11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EE60B-F1AE-4EC7-9899-08C1E739350A}">
  <dimension ref="A1:CM100"/>
  <sheetViews>
    <sheetView showGridLines="0" view="pageBreakPreview" zoomScaleSheetLayoutView="100" workbookViewId="0" topLeftCell="A1">
      <selection activeCell="AN98" sqref="AN98:AP98"/>
    </sheetView>
  </sheetViews>
  <sheetFormatPr defaultColWidth="9.140625" defaultRowHeight="15"/>
  <cols>
    <col min="1" max="1" width="7.140625" style="0" customWidth="1"/>
    <col min="2" max="2" width="1.421875" style="0" customWidth="1"/>
    <col min="3" max="3" width="3.57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57421875" style="0" customWidth="1"/>
    <col min="43" max="43" width="13.421875" style="0" hidden="1" customWidth="1"/>
    <col min="44" max="44" width="11.7109375" style="0" customWidth="1"/>
    <col min="45" max="47" width="22.140625" style="0" hidden="1" customWidth="1"/>
    <col min="48" max="49" width="18.57421875" style="0" hidden="1" customWidth="1"/>
    <col min="50" max="51" width="21.421875" style="0" hidden="1" customWidth="1"/>
    <col min="52" max="52" width="18.57421875" style="0" hidden="1" customWidth="1"/>
    <col min="53" max="53" width="16.421875" style="0" hidden="1" customWidth="1"/>
    <col min="54" max="54" width="21.421875" style="0" hidden="1" customWidth="1"/>
    <col min="55" max="55" width="18.57421875" style="0" hidden="1" customWidth="1"/>
    <col min="56" max="56" width="16.421875" style="0" hidden="1" customWidth="1"/>
    <col min="57" max="57" width="57.00390625" style="0" customWidth="1"/>
  </cols>
  <sheetData>
    <row r="1" spans="1:74" ht="15">
      <c r="A1" s="1" t="s">
        <v>0</v>
      </c>
      <c r="AZ1" s="1" t="s">
        <v>1</v>
      </c>
      <c r="BA1" s="1" t="s">
        <v>2</v>
      </c>
      <c r="BB1" s="1" t="s">
        <v>3</v>
      </c>
      <c r="BT1" s="1" t="s">
        <v>4</v>
      </c>
      <c r="BU1" s="1" t="s">
        <v>4</v>
      </c>
      <c r="BV1" s="1" t="s">
        <v>5</v>
      </c>
    </row>
    <row r="2" spans="44:72" ht="36.9" customHeight="1"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S2" s="2" t="s">
        <v>6</v>
      </c>
      <c r="BT2" s="2" t="s">
        <v>7</v>
      </c>
    </row>
    <row r="3" spans="2:72" ht="6.9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5"/>
      <c r="BS3" s="2" t="s">
        <v>8</v>
      </c>
      <c r="BT3" s="2" t="s">
        <v>9</v>
      </c>
    </row>
    <row r="4" spans="2:71" ht="24.9" customHeight="1">
      <c r="B4" s="5"/>
      <c r="D4" s="6" t="s">
        <v>10</v>
      </c>
      <c r="AR4" s="5"/>
      <c r="AS4" s="7" t="s">
        <v>11</v>
      </c>
      <c r="BE4" s="8" t="s">
        <v>12</v>
      </c>
      <c r="BS4" s="2" t="s">
        <v>13</v>
      </c>
    </row>
    <row r="5" spans="2:71" ht="12" customHeight="1">
      <c r="B5" s="5"/>
      <c r="D5" s="9" t="s">
        <v>14</v>
      </c>
      <c r="K5" s="228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R5" s="5"/>
      <c r="BE5" s="229" t="s">
        <v>15</v>
      </c>
      <c r="BS5" s="2" t="s">
        <v>6</v>
      </c>
    </row>
    <row r="6" spans="2:71" ht="36.9" customHeight="1">
      <c r="B6" s="5"/>
      <c r="D6" s="11" t="s">
        <v>16</v>
      </c>
      <c r="K6" s="232" t="s">
        <v>351</v>
      </c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R6" s="5"/>
      <c r="BE6" s="230"/>
      <c r="BS6" s="2" t="s">
        <v>8</v>
      </c>
    </row>
    <row r="7" spans="2:71" ht="12" customHeight="1">
      <c r="B7" s="5"/>
      <c r="D7" s="12" t="s">
        <v>17</v>
      </c>
      <c r="K7" s="10" t="s">
        <v>1</v>
      </c>
      <c r="AK7" s="12" t="s">
        <v>18</v>
      </c>
      <c r="AN7" s="10" t="s">
        <v>1</v>
      </c>
      <c r="AR7" s="5"/>
      <c r="BE7" s="230"/>
      <c r="BS7" s="2" t="s">
        <v>19</v>
      </c>
    </row>
    <row r="8" spans="2:71" ht="12" customHeight="1">
      <c r="B8" s="5"/>
      <c r="D8" s="12" t="s">
        <v>20</v>
      </c>
      <c r="K8" s="10" t="s">
        <v>350</v>
      </c>
      <c r="AK8" s="12" t="s">
        <v>21</v>
      </c>
      <c r="AN8" s="13">
        <v>45138</v>
      </c>
      <c r="AR8" s="5"/>
      <c r="BE8" s="230"/>
      <c r="BS8" s="2" t="s">
        <v>19</v>
      </c>
    </row>
    <row r="9" spans="2:71" ht="14.4" customHeight="1">
      <c r="B9" s="5"/>
      <c r="AR9" s="5"/>
      <c r="BE9" s="230"/>
      <c r="BS9" s="2" t="s">
        <v>19</v>
      </c>
    </row>
    <row r="10" spans="2:71" ht="12" customHeight="1">
      <c r="B10" s="5"/>
      <c r="D10" s="12" t="s">
        <v>22</v>
      </c>
      <c r="AK10" s="12" t="s">
        <v>23</v>
      </c>
      <c r="AN10" s="10" t="s">
        <v>1</v>
      </c>
      <c r="AR10" s="5"/>
      <c r="BE10" s="230"/>
      <c r="BS10" s="2" t="s">
        <v>6</v>
      </c>
    </row>
    <row r="11" spans="2:71" ht="18.45" customHeight="1">
      <c r="B11" s="5"/>
      <c r="E11" s="10" t="s">
        <v>24</v>
      </c>
      <c r="AK11" s="12" t="s">
        <v>25</v>
      </c>
      <c r="AN11" s="10" t="s">
        <v>1</v>
      </c>
      <c r="AR11" s="5"/>
      <c r="BE11" s="230"/>
      <c r="BS11" s="2" t="s">
        <v>8</v>
      </c>
    </row>
    <row r="12" spans="2:71" ht="6.9" customHeight="1">
      <c r="B12" s="5"/>
      <c r="AR12" s="5"/>
      <c r="BE12" s="230"/>
      <c r="BS12" s="2" t="s">
        <v>19</v>
      </c>
    </row>
    <row r="13" spans="2:71" ht="12" customHeight="1">
      <c r="B13" s="5"/>
      <c r="D13" s="12" t="s">
        <v>26</v>
      </c>
      <c r="AK13" s="12" t="s">
        <v>23</v>
      </c>
      <c r="AN13" s="14"/>
      <c r="AR13" s="5"/>
      <c r="BE13" s="230"/>
      <c r="BS13" s="2" t="s">
        <v>19</v>
      </c>
    </row>
    <row r="14" spans="2:71" ht="15">
      <c r="B14" s="5"/>
      <c r="E14" s="233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12" t="s">
        <v>25</v>
      </c>
      <c r="AN14" s="14"/>
      <c r="AR14" s="5"/>
      <c r="BE14" s="230"/>
      <c r="BS14" s="2" t="s">
        <v>19</v>
      </c>
    </row>
    <row r="15" spans="2:71" ht="6.9" customHeight="1">
      <c r="B15" s="5"/>
      <c r="AR15" s="5"/>
      <c r="BE15" s="230"/>
      <c r="BS15" s="2" t="s">
        <v>4</v>
      </c>
    </row>
    <row r="16" spans="2:71" ht="12" customHeight="1">
      <c r="B16" s="5"/>
      <c r="D16" s="12" t="s">
        <v>27</v>
      </c>
      <c r="AK16" s="12" t="s">
        <v>23</v>
      </c>
      <c r="AN16" s="10" t="s">
        <v>1</v>
      </c>
      <c r="AR16" s="5"/>
      <c r="BE16" s="230"/>
      <c r="BS16" s="2" t="s">
        <v>4</v>
      </c>
    </row>
    <row r="17" spans="2:71" ht="18.45" customHeight="1">
      <c r="B17" s="5"/>
      <c r="E17" t="s">
        <v>352</v>
      </c>
      <c r="AK17" s="12" t="s">
        <v>25</v>
      </c>
      <c r="AN17" s="10" t="s">
        <v>1</v>
      </c>
      <c r="AR17" s="5"/>
      <c r="BE17" s="230"/>
      <c r="BS17" s="2" t="s">
        <v>28</v>
      </c>
    </row>
    <row r="18" spans="2:71" ht="6.9" customHeight="1">
      <c r="B18" s="5"/>
      <c r="AR18" s="5"/>
      <c r="BE18" s="230"/>
      <c r="BS18" s="2" t="s">
        <v>19</v>
      </c>
    </row>
    <row r="19" spans="2:71" ht="12" customHeight="1">
      <c r="B19" s="5"/>
      <c r="D19" s="12" t="s">
        <v>29</v>
      </c>
      <c r="AK19" s="12" t="s">
        <v>23</v>
      </c>
      <c r="AN19" s="10" t="s">
        <v>1</v>
      </c>
      <c r="AR19" s="5"/>
      <c r="BE19" s="230"/>
      <c r="BS19" s="2" t="s">
        <v>8</v>
      </c>
    </row>
    <row r="20" spans="2:71" ht="18.45" customHeight="1">
      <c r="B20" s="5"/>
      <c r="E20" s="10" t="s">
        <v>24</v>
      </c>
      <c r="AK20" s="12" t="s">
        <v>25</v>
      </c>
      <c r="AN20" s="10" t="s">
        <v>1</v>
      </c>
      <c r="AR20" s="5"/>
      <c r="BE20" s="230"/>
      <c r="BS20" s="2" t="s">
        <v>28</v>
      </c>
    </row>
    <row r="21" spans="2:57" ht="6.9" customHeight="1">
      <c r="B21" s="5"/>
      <c r="AR21" s="5"/>
      <c r="BE21" s="230"/>
    </row>
    <row r="22" spans="2:57" ht="12" customHeight="1">
      <c r="B22" s="5"/>
      <c r="D22" s="12" t="s">
        <v>30</v>
      </c>
      <c r="AR22" s="5"/>
      <c r="BE22" s="230"/>
    </row>
    <row r="23" spans="2:57" ht="16.5" customHeight="1">
      <c r="B23" s="5"/>
      <c r="E23" s="235" t="s">
        <v>1</v>
      </c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R23" s="5"/>
      <c r="BE23" s="230"/>
    </row>
    <row r="24" spans="2:57" ht="6.9" customHeight="1">
      <c r="B24" s="5"/>
      <c r="AR24" s="5"/>
      <c r="BE24" s="230"/>
    </row>
    <row r="25" spans="2:57" ht="6.9" customHeight="1">
      <c r="B25" s="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R25" s="5"/>
      <c r="BE25" s="230"/>
    </row>
    <row r="26" spans="2:57" s="18" customFormat="1" ht="25.95" customHeight="1">
      <c r="B26" s="17"/>
      <c r="D26" s="19" t="s">
        <v>31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36">
        <f>ROUND(AG94,0)</f>
        <v>0</v>
      </c>
      <c r="AL26" s="237"/>
      <c r="AM26" s="237"/>
      <c r="AN26" s="237"/>
      <c r="AO26" s="237"/>
      <c r="AR26" s="17"/>
      <c r="BE26" s="230"/>
    </row>
    <row r="27" spans="2:57" s="18" customFormat="1" ht="6.9" customHeight="1">
      <c r="B27" s="17"/>
      <c r="AR27" s="17"/>
      <c r="BE27" s="230"/>
    </row>
    <row r="28" spans="2:57" s="18" customFormat="1" ht="15">
      <c r="B28" s="17"/>
      <c r="L28" s="238" t="s">
        <v>32</v>
      </c>
      <c r="M28" s="238"/>
      <c r="N28" s="238"/>
      <c r="O28" s="238"/>
      <c r="P28" s="238"/>
      <c r="W28" s="238" t="s">
        <v>33</v>
      </c>
      <c r="X28" s="238"/>
      <c r="Y28" s="238"/>
      <c r="Z28" s="238"/>
      <c r="AA28" s="238"/>
      <c r="AB28" s="238"/>
      <c r="AC28" s="238"/>
      <c r="AD28" s="238"/>
      <c r="AE28" s="238"/>
      <c r="AK28" s="238" t="s">
        <v>34</v>
      </c>
      <c r="AL28" s="238"/>
      <c r="AM28" s="238"/>
      <c r="AN28" s="238"/>
      <c r="AO28" s="238"/>
      <c r="AR28" s="17"/>
      <c r="BE28" s="230"/>
    </row>
    <row r="29" spans="2:57" s="23" customFormat="1" ht="14.4" customHeight="1">
      <c r="B29" s="22"/>
      <c r="D29" s="12" t="s">
        <v>35</v>
      </c>
      <c r="F29" s="12" t="s">
        <v>36</v>
      </c>
      <c r="L29" s="220">
        <v>0.21</v>
      </c>
      <c r="M29" s="221"/>
      <c r="N29" s="221"/>
      <c r="O29" s="221"/>
      <c r="P29" s="221"/>
      <c r="W29" s="222">
        <f>ROUND(AZ94,0)</f>
        <v>0</v>
      </c>
      <c r="X29" s="221"/>
      <c r="Y29" s="221"/>
      <c r="Z29" s="221"/>
      <c r="AA29" s="221"/>
      <c r="AB29" s="221"/>
      <c r="AC29" s="221"/>
      <c r="AD29" s="221"/>
      <c r="AE29" s="221"/>
      <c r="AK29" s="222">
        <f>ROUND(AV94,0)</f>
        <v>0</v>
      </c>
      <c r="AL29" s="221"/>
      <c r="AM29" s="221"/>
      <c r="AN29" s="221"/>
      <c r="AO29" s="221"/>
      <c r="AR29" s="22"/>
      <c r="BE29" s="231"/>
    </row>
    <row r="30" spans="2:57" s="23" customFormat="1" ht="14.4" customHeight="1">
      <c r="B30" s="22"/>
      <c r="F30" s="12" t="s">
        <v>37</v>
      </c>
      <c r="L30" s="220">
        <v>0.15</v>
      </c>
      <c r="M30" s="221"/>
      <c r="N30" s="221"/>
      <c r="O30" s="221"/>
      <c r="P30" s="221"/>
      <c r="W30" s="222">
        <f>AK26</f>
        <v>0</v>
      </c>
      <c r="X30" s="221"/>
      <c r="Y30" s="221"/>
      <c r="Z30" s="221"/>
      <c r="AA30" s="221"/>
      <c r="AB30" s="221"/>
      <c r="AC30" s="221"/>
      <c r="AD30" s="221"/>
      <c r="AE30" s="221"/>
      <c r="AK30" s="222">
        <f>W30*0.15</f>
        <v>0</v>
      </c>
      <c r="AL30" s="221"/>
      <c r="AM30" s="221"/>
      <c r="AN30" s="221"/>
      <c r="AO30" s="221"/>
      <c r="AR30" s="22"/>
      <c r="BE30" s="231"/>
    </row>
    <row r="31" spans="2:57" s="23" customFormat="1" ht="14.4" customHeight="1" hidden="1">
      <c r="B31" s="22"/>
      <c r="F31" s="12" t="s">
        <v>38</v>
      </c>
      <c r="L31" s="220">
        <v>0.21</v>
      </c>
      <c r="M31" s="221"/>
      <c r="N31" s="221"/>
      <c r="O31" s="221"/>
      <c r="P31" s="221"/>
      <c r="W31" s="222">
        <f>ROUND(BB94,0)</f>
        <v>0</v>
      </c>
      <c r="X31" s="221"/>
      <c r="Y31" s="221"/>
      <c r="Z31" s="221"/>
      <c r="AA31" s="221"/>
      <c r="AB31" s="221"/>
      <c r="AC31" s="221"/>
      <c r="AD31" s="221"/>
      <c r="AE31" s="221"/>
      <c r="AK31" s="222">
        <v>0</v>
      </c>
      <c r="AL31" s="221"/>
      <c r="AM31" s="221"/>
      <c r="AN31" s="221"/>
      <c r="AO31" s="221"/>
      <c r="AR31" s="22"/>
      <c r="BE31" s="231"/>
    </row>
    <row r="32" spans="2:57" s="23" customFormat="1" ht="14.4" customHeight="1" hidden="1">
      <c r="B32" s="22"/>
      <c r="F32" s="12" t="s">
        <v>39</v>
      </c>
      <c r="L32" s="220">
        <v>0.15</v>
      </c>
      <c r="M32" s="221"/>
      <c r="N32" s="221"/>
      <c r="O32" s="221"/>
      <c r="P32" s="221"/>
      <c r="W32" s="222">
        <f>ROUND(BC94,0)</f>
        <v>0</v>
      </c>
      <c r="X32" s="221"/>
      <c r="Y32" s="221"/>
      <c r="Z32" s="221"/>
      <c r="AA32" s="221"/>
      <c r="AB32" s="221"/>
      <c r="AC32" s="221"/>
      <c r="AD32" s="221"/>
      <c r="AE32" s="221"/>
      <c r="AK32" s="222">
        <v>0</v>
      </c>
      <c r="AL32" s="221"/>
      <c r="AM32" s="221"/>
      <c r="AN32" s="221"/>
      <c r="AO32" s="221"/>
      <c r="AR32" s="22"/>
      <c r="BE32" s="231"/>
    </row>
    <row r="33" spans="2:57" s="23" customFormat="1" ht="14.4" customHeight="1" hidden="1">
      <c r="B33" s="22"/>
      <c r="F33" s="12" t="s">
        <v>40</v>
      </c>
      <c r="L33" s="220">
        <v>0</v>
      </c>
      <c r="M33" s="221"/>
      <c r="N33" s="221"/>
      <c r="O33" s="221"/>
      <c r="P33" s="221"/>
      <c r="W33" s="222">
        <f>ROUND(BD94,0)</f>
        <v>0</v>
      </c>
      <c r="X33" s="221"/>
      <c r="Y33" s="221"/>
      <c r="Z33" s="221"/>
      <c r="AA33" s="221"/>
      <c r="AB33" s="221"/>
      <c r="AC33" s="221"/>
      <c r="AD33" s="221"/>
      <c r="AE33" s="221"/>
      <c r="AK33" s="222">
        <v>0</v>
      </c>
      <c r="AL33" s="221"/>
      <c r="AM33" s="221"/>
      <c r="AN33" s="221"/>
      <c r="AO33" s="221"/>
      <c r="AR33" s="22"/>
      <c r="BE33" s="231"/>
    </row>
    <row r="34" spans="2:57" s="18" customFormat="1" ht="6.9" customHeight="1">
      <c r="B34" s="17"/>
      <c r="AR34" s="17"/>
      <c r="BE34" s="230"/>
    </row>
    <row r="35" spans="2:44" s="18" customFormat="1" ht="25.95" customHeight="1">
      <c r="B35" s="17"/>
      <c r="C35" s="24"/>
      <c r="D35" s="25" t="s">
        <v>41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7" t="s">
        <v>42</v>
      </c>
      <c r="U35" s="26"/>
      <c r="V35" s="26"/>
      <c r="W35" s="26"/>
      <c r="X35" s="223" t="s">
        <v>43</v>
      </c>
      <c r="Y35" s="224"/>
      <c r="Z35" s="224"/>
      <c r="AA35" s="224"/>
      <c r="AB35" s="224"/>
      <c r="AC35" s="26"/>
      <c r="AD35" s="26"/>
      <c r="AE35" s="26"/>
      <c r="AF35" s="26"/>
      <c r="AG35" s="26"/>
      <c r="AH35" s="26"/>
      <c r="AI35" s="26"/>
      <c r="AJ35" s="26"/>
      <c r="AK35" s="225">
        <f>SUM(AK26:AK33)</f>
        <v>0</v>
      </c>
      <c r="AL35" s="224"/>
      <c r="AM35" s="224"/>
      <c r="AN35" s="224"/>
      <c r="AO35" s="226"/>
      <c r="AP35" s="24"/>
      <c r="AQ35" s="24"/>
      <c r="AR35" s="17"/>
    </row>
    <row r="36" spans="2:44" s="18" customFormat="1" ht="6.9" customHeight="1">
      <c r="B36" s="17"/>
      <c r="AR36" s="17"/>
    </row>
    <row r="37" spans="2:44" s="18" customFormat="1" ht="14.4" customHeight="1">
      <c r="B37" s="17"/>
      <c r="AR37" s="17"/>
    </row>
    <row r="38" spans="2:44" ht="14.4" customHeight="1">
      <c r="B38" s="5"/>
      <c r="AR38" s="5"/>
    </row>
    <row r="39" spans="2:44" ht="14.4" customHeight="1">
      <c r="B39" s="5"/>
      <c r="AR39" s="5"/>
    </row>
    <row r="40" spans="2:44" ht="14.4" customHeight="1">
      <c r="B40" s="5"/>
      <c r="AR40" s="5"/>
    </row>
    <row r="41" spans="2:44" ht="14.4" customHeight="1">
      <c r="B41" s="5"/>
      <c r="AR41" s="5"/>
    </row>
    <row r="42" spans="2:44" ht="14.4" customHeight="1">
      <c r="B42" s="5"/>
      <c r="AR42" s="5"/>
    </row>
    <row r="43" spans="2:44" ht="14.4" customHeight="1">
      <c r="B43" s="5"/>
      <c r="AR43" s="5"/>
    </row>
    <row r="44" spans="2:44" ht="14.4" customHeight="1">
      <c r="B44" s="5"/>
      <c r="AR44" s="5"/>
    </row>
    <row r="45" spans="2:44" ht="14.4" customHeight="1">
      <c r="B45" s="5"/>
      <c r="AR45" s="5"/>
    </row>
    <row r="46" spans="2:44" ht="14.4" customHeight="1">
      <c r="B46" s="5"/>
      <c r="AR46" s="5"/>
    </row>
    <row r="47" spans="2:44" ht="14.4" customHeight="1">
      <c r="B47" s="5"/>
      <c r="AR47" s="5"/>
    </row>
    <row r="48" spans="2:44" ht="14.4" customHeight="1">
      <c r="B48" s="5"/>
      <c r="AR48" s="5"/>
    </row>
    <row r="49" spans="2:44" s="18" customFormat="1" ht="14.4" customHeight="1">
      <c r="B49" s="17"/>
      <c r="D49" s="28" t="s">
        <v>44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8" t="s">
        <v>45</v>
      </c>
      <c r="AI49" s="29"/>
      <c r="AJ49" s="29"/>
      <c r="AK49" s="29"/>
      <c r="AL49" s="29"/>
      <c r="AM49" s="29"/>
      <c r="AN49" s="29"/>
      <c r="AO49" s="29"/>
      <c r="AR49" s="17"/>
    </row>
    <row r="50" spans="2:44" ht="15">
      <c r="B50" s="5"/>
      <c r="AR50" s="5"/>
    </row>
    <row r="51" spans="2:44" ht="15">
      <c r="B51" s="5"/>
      <c r="AR51" s="5"/>
    </row>
    <row r="52" spans="2:44" ht="15">
      <c r="B52" s="5"/>
      <c r="AR52" s="5"/>
    </row>
    <row r="53" spans="2:44" ht="15">
      <c r="B53" s="5"/>
      <c r="AR53" s="5"/>
    </row>
    <row r="54" spans="2:44" ht="15">
      <c r="B54" s="5"/>
      <c r="AR54" s="5"/>
    </row>
    <row r="55" spans="2:44" ht="15">
      <c r="B55" s="5"/>
      <c r="AR55" s="5"/>
    </row>
    <row r="56" spans="2:44" ht="15">
      <c r="B56" s="5"/>
      <c r="AR56" s="5"/>
    </row>
    <row r="57" spans="2:44" ht="15">
      <c r="B57" s="5"/>
      <c r="AR57" s="5"/>
    </row>
    <row r="58" spans="2:44" ht="15">
      <c r="B58" s="5"/>
      <c r="AR58" s="5"/>
    </row>
    <row r="59" spans="2:44" ht="15">
      <c r="B59" s="5"/>
      <c r="AR59" s="5"/>
    </row>
    <row r="60" spans="2:44" s="18" customFormat="1" ht="15">
      <c r="B60" s="17"/>
      <c r="D60" s="30" t="s">
        <v>46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30" t="s">
        <v>47</v>
      </c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30" t="s">
        <v>46</v>
      </c>
      <c r="AI60" s="20"/>
      <c r="AJ60" s="20"/>
      <c r="AK60" s="20"/>
      <c r="AL60" s="20"/>
      <c r="AM60" s="30" t="s">
        <v>47</v>
      </c>
      <c r="AN60" s="20"/>
      <c r="AO60" s="20"/>
      <c r="AR60" s="17"/>
    </row>
    <row r="61" spans="2:44" ht="15">
      <c r="B61" s="5"/>
      <c r="AR61" s="5"/>
    </row>
    <row r="62" spans="2:44" ht="15">
      <c r="B62" s="5"/>
      <c r="AR62" s="5"/>
    </row>
    <row r="63" spans="2:44" ht="15">
      <c r="B63" s="5"/>
      <c r="AR63" s="5"/>
    </row>
    <row r="64" spans="2:44" s="18" customFormat="1" ht="15">
      <c r="B64" s="17"/>
      <c r="D64" s="28" t="s">
        <v>48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8" t="s">
        <v>49</v>
      </c>
      <c r="AI64" s="29"/>
      <c r="AJ64" s="29"/>
      <c r="AK64" s="29"/>
      <c r="AL64" s="29"/>
      <c r="AM64" s="29"/>
      <c r="AN64" s="29"/>
      <c r="AO64" s="29"/>
      <c r="AR64" s="17"/>
    </row>
    <row r="65" spans="2:44" ht="15">
      <c r="B65" s="5"/>
      <c r="AR65" s="5"/>
    </row>
    <row r="66" spans="2:44" ht="15">
      <c r="B66" s="5"/>
      <c r="AR66" s="5"/>
    </row>
    <row r="67" spans="2:44" ht="15">
      <c r="B67" s="5"/>
      <c r="AR67" s="5"/>
    </row>
    <row r="68" spans="2:44" ht="15">
      <c r="B68" s="5"/>
      <c r="AR68" s="5"/>
    </row>
    <row r="69" spans="2:44" ht="15">
      <c r="B69" s="5"/>
      <c r="AR69" s="5"/>
    </row>
    <row r="70" spans="2:44" ht="15">
      <c r="B70" s="5"/>
      <c r="AR70" s="5"/>
    </row>
    <row r="71" spans="2:44" ht="15">
      <c r="B71" s="5"/>
      <c r="AR71" s="5"/>
    </row>
    <row r="72" spans="2:44" ht="15">
      <c r="B72" s="5"/>
      <c r="AR72" s="5"/>
    </row>
    <row r="73" spans="2:44" ht="15">
      <c r="B73" s="5"/>
      <c r="AR73" s="5"/>
    </row>
    <row r="74" spans="2:44" ht="15">
      <c r="B74" s="5"/>
      <c r="AR74" s="5"/>
    </row>
    <row r="75" spans="2:44" s="18" customFormat="1" ht="15">
      <c r="B75" s="17"/>
      <c r="D75" s="30" t="s">
        <v>46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30" t="s">
        <v>47</v>
      </c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30" t="s">
        <v>46</v>
      </c>
      <c r="AI75" s="20"/>
      <c r="AJ75" s="20"/>
      <c r="AK75" s="20"/>
      <c r="AL75" s="20"/>
      <c r="AM75" s="30" t="s">
        <v>47</v>
      </c>
      <c r="AN75" s="20"/>
      <c r="AO75" s="20"/>
      <c r="AR75" s="17"/>
    </row>
    <row r="76" spans="2:44" s="18" customFormat="1" ht="15">
      <c r="B76" s="17"/>
      <c r="AR76" s="17"/>
    </row>
    <row r="77" spans="2:44" s="18" customFormat="1" ht="6.9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17"/>
    </row>
    <row r="81" spans="2:44" s="18" customFormat="1" ht="6.9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17"/>
    </row>
    <row r="82" spans="2:44" s="18" customFormat="1" ht="24.9" customHeight="1">
      <c r="B82" s="17"/>
      <c r="C82" s="6" t="s">
        <v>50</v>
      </c>
      <c r="AR82" s="17"/>
    </row>
    <row r="83" spans="2:44" s="18" customFormat="1" ht="6.9" customHeight="1">
      <c r="B83" s="17"/>
      <c r="AR83" s="17"/>
    </row>
    <row r="84" spans="2:44" s="35" customFormat="1" ht="12" customHeight="1">
      <c r="B84" s="36"/>
      <c r="C84" s="12" t="s">
        <v>14</v>
      </c>
      <c r="L84" s="35">
        <f>K5</f>
        <v>0</v>
      </c>
      <c r="AR84" s="36"/>
    </row>
    <row r="85" spans="2:44" s="37" customFormat="1" ht="36.9" customHeight="1">
      <c r="B85" s="38"/>
      <c r="C85" s="39" t="s">
        <v>16</v>
      </c>
      <c r="L85" s="218" t="str">
        <f>K6</f>
        <v>Stavební úpravy rodinného domu č.p. 399, 
      ul. Karlovarská 399/102, Řepy</v>
      </c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R85" s="38"/>
    </row>
    <row r="86" spans="2:44" s="18" customFormat="1" ht="6.9" customHeight="1">
      <c r="B86" s="17"/>
      <c r="AR86" s="17"/>
    </row>
    <row r="87" spans="2:44" s="18" customFormat="1" ht="12" customHeight="1">
      <c r="B87" s="17"/>
      <c r="C87" s="12" t="s">
        <v>20</v>
      </c>
      <c r="L87" s="40" t="str">
        <f>IF(K8="","",K8)</f>
        <v>parc.č. 1348 kat.úz. Řepy</v>
      </c>
      <c r="AI87" s="12" t="s">
        <v>21</v>
      </c>
      <c r="AM87" s="206">
        <f>IF(AN8="","",AN8)</f>
        <v>45138</v>
      </c>
      <c r="AN87" s="206"/>
      <c r="AR87" s="17"/>
    </row>
    <row r="88" spans="2:44" s="18" customFormat="1" ht="6.9" customHeight="1">
      <c r="B88" s="17"/>
      <c r="AR88" s="17"/>
    </row>
    <row r="89" spans="2:56" s="18" customFormat="1" ht="15.15" customHeight="1">
      <c r="B89" s="17"/>
      <c r="C89" s="12" t="s">
        <v>22</v>
      </c>
      <c r="L89" s="35" t="str">
        <f>IF(E11="","",E11)</f>
        <v xml:space="preserve"> </v>
      </c>
      <c r="AI89" s="12" t="s">
        <v>27</v>
      </c>
      <c r="AM89" s="207" t="str">
        <f>IF(E17="","",E17)</f>
        <v>Ing.arch. Lubomír Meiner</v>
      </c>
      <c r="AN89" s="208"/>
      <c r="AO89" s="208"/>
      <c r="AP89" s="208"/>
      <c r="AR89" s="17"/>
      <c r="AS89" s="209" t="s">
        <v>51</v>
      </c>
      <c r="AT89" s="210"/>
      <c r="AU89" s="42"/>
      <c r="AV89" s="42"/>
      <c r="AW89" s="42"/>
      <c r="AX89" s="42"/>
      <c r="AY89" s="42"/>
      <c r="AZ89" s="42"/>
      <c r="BA89" s="42"/>
      <c r="BB89" s="42"/>
      <c r="BC89" s="42"/>
      <c r="BD89" s="43"/>
    </row>
    <row r="90" spans="2:56" s="18" customFormat="1" ht="15.15" customHeight="1">
      <c r="B90" s="17"/>
      <c r="C90" s="12" t="s">
        <v>26</v>
      </c>
      <c r="L90" s="35">
        <f>IF(E14="Vyplň údaj","",E14)</f>
        <v>0</v>
      </c>
      <c r="AI90" s="12" t="s">
        <v>29</v>
      </c>
      <c r="AM90" s="207" t="str">
        <f>IF(E20="","",E20)</f>
        <v xml:space="preserve"> </v>
      </c>
      <c r="AN90" s="208"/>
      <c r="AO90" s="208"/>
      <c r="AP90" s="208"/>
      <c r="AR90" s="17"/>
      <c r="AS90" s="211"/>
      <c r="AT90" s="212"/>
      <c r="BD90" s="45"/>
    </row>
    <row r="91" spans="2:56" s="18" customFormat="1" ht="10.95" customHeight="1">
      <c r="B91" s="17"/>
      <c r="AR91" s="17"/>
      <c r="AS91" s="211"/>
      <c r="AT91" s="212"/>
      <c r="BD91" s="45"/>
    </row>
    <row r="92" spans="2:56" s="18" customFormat="1" ht="29.25" customHeight="1">
      <c r="B92" s="17"/>
      <c r="C92" s="213" t="s">
        <v>52</v>
      </c>
      <c r="D92" s="214"/>
      <c r="E92" s="214"/>
      <c r="F92" s="214"/>
      <c r="G92" s="214"/>
      <c r="H92" s="46"/>
      <c r="I92" s="215" t="s">
        <v>53</v>
      </c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6" t="s">
        <v>54</v>
      </c>
      <c r="AH92" s="214"/>
      <c r="AI92" s="214"/>
      <c r="AJ92" s="214"/>
      <c r="AK92" s="214"/>
      <c r="AL92" s="214"/>
      <c r="AM92" s="214"/>
      <c r="AN92" s="215" t="s">
        <v>55</v>
      </c>
      <c r="AO92" s="214"/>
      <c r="AP92" s="217"/>
      <c r="AQ92" s="47" t="s">
        <v>56</v>
      </c>
      <c r="AR92" s="17"/>
      <c r="AS92" s="48" t="s">
        <v>57</v>
      </c>
      <c r="AT92" s="49" t="s">
        <v>58</v>
      </c>
      <c r="AU92" s="49" t="s">
        <v>59</v>
      </c>
      <c r="AV92" s="49" t="s">
        <v>60</v>
      </c>
      <c r="AW92" s="49" t="s">
        <v>61</v>
      </c>
      <c r="AX92" s="49" t="s">
        <v>62</v>
      </c>
      <c r="AY92" s="49" t="s">
        <v>63</v>
      </c>
      <c r="AZ92" s="49" t="s">
        <v>64</v>
      </c>
      <c r="BA92" s="49" t="s">
        <v>65</v>
      </c>
      <c r="BB92" s="49" t="s">
        <v>66</v>
      </c>
      <c r="BC92" s="49" t="s">
        <v>67</v>
      </c>
      <c r="BD92" s="50" t="s">
        <v>68</v>
      </c>
    </row>
    <row r="93" spans="2:56" s="18" customFormat="1" ht="10.95" customHeight="1">
      <c r="B93" s="17"/>
      <c r="AR93" s="17"/>
      <c r="AS93" s="51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3"/>
    </row>
    <row r="94" spans="2:90" s="52" customFormat="1" ht="32.4" customHeight="1">
      <c r="B94" s="53"/>
      <c r="C94" s="54" t="s">
        <v>69</v>
      </c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204">
        <f>ROUND(SUM(AG95:AG98),0)</f>
        <v>0</v>
      </c>
      <c r="AH94" s="204"/>
      <c r="AI94" s="204"/>
      <c r="AJ94" s="204"/>
      <c r="AK94" s="204"/>
      <c r="AL94" s="204"/>
      <c r="AM94" s="204"/>
      <c r="AN94" s="205">
        <f>SUM(AN95:AP98)</f>
        <v>0</v>
      </c>
      <c r="AO94" s="205"/>
      <c r="AP94" s="205"/>
      <c r="AQ94" s="57" t="s">
        <v>1</v>
      </c>
      <c r="AR94" s="53"/>
      <c r="AS94" s="58">
        <f>ROUND(SUM(AS95:AS98),0)</f>
        <v>0</v>
      </c>
      <c r="AT94" s="59">
        <f>ROUND(SUM(AV94:AW94),1)</f>
        <v>670874.9</v>
      </c>
      <c r="AU94" s="60">
        <f>ROUND(SUM(AU95:AU98),5)</f>
        <v>0</v>
      </c>
      <c r="AV94" s="59">
        <f>ROUND(AZ94*L29,1)</f>
        <v>0</v>
      </c>
      <c r="AW94" s="59">
        <f>ROUND(BA94*L30,1)</f>
        <v>670874.9</v>
      </c>
      <c r="AX94" s="59">
        <f>ROUND(BB94*L29,1)</f>
        <v>0</v>
      </c>
      <c r="AY94" s="59">
        <f>ROUND(BC94*L30,1)</f>
        <v>0</v>
      </c>
      <c r="AZ94" s="59">
        <f>ROUND(SUM(AZ95:AZ98),0)</f>
        <v>0</v>
      </c>
      <c r="BA94" s="59">
        <f>ROUND(SUM(BA95:BA98),0)</f>
        <v>4472499</v>
      </c>
      <c r="BB94" s="59">
        <f>ROUND(SUM(BB95:BB98),0)</f>
        <v>0</v>
      </c>
      <c r="BC94" s="59">
        <f>ROUND(SUM(BC95:BC98),0)</f>
        <v>0</v>
      </c>
      <c r="BD94" s="61">
        <f>ROUND(SUM(BD95:BD98),0)</f>
        <v>0</v>
      </c>
      <c r="BS94" s="62" t="s">
        <v>70</v>
      </c>
      <c r="BT94" s="62" t="s">
        <v>71</v>
      </c>
      <c r="BU94" s="63" t="s">
        <v>72</v>
      </c>
      <c r="BV94" s="62" t="s">
        <v>73</v>
      </c>
      <c r="BW94" s="62" t="s">
        <v>5</v>
      </c>
      <c r="BX94" s="62" t="s">
        <v>74</v>
      </c>
      <c r="CL94" s="62" t="s">
        <v>1</v>
      </c>
    </row>
    <row r="95" spans="1:91" s="73" customFormat="1" ht="16.5" customHeight="1">
      <c r="A95" s="64" t="s">
        <v>75</v>
      </c>
      <c r="B95" s="65"/>
      <c r="C95" s="66"/>
      <c r="D95" s="201" t="s">
        <v>76</v>
      </c>
      <c r="E95" s="201"/>
      <c r="F95" s="201"/>
      <c r="G95" s="201"/>
      <c r="H95" s="201"/>
      <c r="I95" s="67"/>
      <c r="J95" s="201" t="s">
        <v>77</v>
      </c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2">
        <f>SUM('01 - Bourací práce'!J30)</f>
        <v>0</v>
      </c>
      <c r="AH95" s="203"/>
      <c r="AI95" s="203"/>
      <c r="AJ95" s="203"/>
      <c r="AK95" s="203"/>
      <c r="AL95" s="203"/>
      <c r="AM95" s="203"/>
      <c r="AN95" s="202">
        <f>AG95*1.15</f>
        <v>0</v>
      </c>
      <c r="AO95" s="203"/>
      <c r="AP95" s="203"/>
      <c r="AQ95" s="68" t="s">
        <v>78</v>
      </c>
      <c r="AR95" s="65"/>
      <c r="AS95" s="69">
        <v>0</v>
      </c>
      <c r="AT95" s="70">
        <f>ROUND(SUM(AV95:AW95),1)</f>
        <v>115038</v>
      </c>
      <c r="AU95" s="71">
        <v>0</v>
      </c>
      <c r="AV95" s="70">
        <v>0</v>
      </c>
      <c r="AW95" s="70">
        <v>115038</v>
      </c>
      <c r="AX95" s="70">
        <v>0</v>
      </c>
      <c r="AY95" s="70">
        <v>0</v>
      </c>
      <c r="AZ95" s="70">
        <v>0</v>
      </c>
      <c r="BA95" s="70">
        <v>766922</v>
      </c>
      <c r="BB95" s="70">
        <v>0</v>
      </c>
      <c r="BC95" s="70">
        <v>0</v>
      </c>
      <c r="BD95" s="72">
        <v>0</v>
      </c>
      <c r="BT95" s="74" t="s">
        <v>19</v>
      </c>
      <c r="BV95" s="74" t="s">
        <v>73</v>
      </c>
      <c r="BW95" s="74" t="s">
        <v>79</v>
      </c>
      <c r="BX95" s="74" t="s">
        <v>5</v>
      </c>
      <c r="CL95" s="74" t="s">
        <v>1</v>
      </c>
      <c r="CM95" s="74" t="s">
        <v>19</v>
      </c>
    </row>
    <row r="96" spans="1:91" s="73" customFormat="1" ht="16.5" customHeight="1">
      <c r="A96" s="64" t="s">
        <v>75</v>
      </c>
      <c r="B96" s="65"/>
      <c r="C96" s="66"/>
      <c r="D96" s="201" t="s">
        <v>80</v>
      </c>
      <c r="E96" s="201"/>
      <c r="F96" s="201"/>
      <c r="G96" s="201"/>
      <c r="H96" s="201"/>
      <c r="I96" s="67"/>
      <c r="J96" s="201" t="s">
        <v>81</v>
      </c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2">
        <f>SUM('02 - Stavební práce'!J30)</f>
        <v>0</v>
      </c>
      <c r="AH96" s="203"/>
      <c r="AI96" s="203"/>
      <c r="AJ96" s="203"/>
      <c r="AK96" s="203"/>
      <c r="AL96" s="203"/>
      <c r="AM96" s="203"/>
      <c r="AN96" s="202">
        <f>AG96*1.15</f>
        <v>0</v>
      </c>
      <c r="AO96" s="203"/>
      <c r="AP96" s="203"/>
      <c r="AQ96" s="68" t="s">
        <v>78</v>
      </c>
      <c r="AR96" s="65"/>
      <c r="AS96" s="69">
        <v>0</v>
      </c>
      <c r="AT96" s="70">
        <f>ROUND(SUM(AV96:AW96),1)</f>
        <v>555836</v>
      </c>
      <c r="AU96" s="71">
        <v>0</v>
      </c>
      <c r="AV96" s="70">
        <v>0</v>
      </c>
      <c r="AW96" s="70">
        <v>555836</v>
      </c>
      <c r="AX96" s="70">
        <v>0</v>
      </c>
      <c r="AY96" s="70">
        <v>0</v>
      </c>
      <c r="AZ96" s="70">
        <v>0</v>
      </c>
      <c r="BA96" s="70">
        <v>3705577</v>
      </c>
      <c r="BB96" s="70">
        <v>0</v>
      </c>
      <c r="BC96" s="70">
        <v>0</v>
      </c>
      <c r="BD96" s="72">
        <v>0</v>
      </c>
      <c r="BT96" s="74" t="s">
        <v>19</v>
      </c>
      <c r="BV96" s="74" t="s">
        <v>73</v>
      </c>
      <c r="BW96" s="74" t="s">
        <v>82</v>
      </c>
      <c r="BX96" s="74" t="s">
        <v>5</v>
      </c>
      <c r="CL96" s="74" t="s">
        <v>1</v>
      </c>
      <c r="CM96" s="74" t="s">
        <v>19</v>
      </c>
    </row>
    <row r="97" spans="1:91" s="73" customFormat="1" ht="16.5" customHeight="1">
      <c r="A97" s="64" t="s">
        <v>75</v>
      </c>
      <c r="B97" s="65"/>
      <c r="C97" s="66"/>
      <c r="D97" s="201" t="s">
        <v>83</v>
      </c>
      <c r="E97" s="201"/>
      <c r="F97" s="201"/>
      <c r="G97" s="201"/>
      <c r="H97" s="201"/>
      <c r="I97" s="67"/>
      <c r="J97" s="201" t="s">
        <v>84</v>
      </c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1"/>
      <c r="V97" s="201"/>
      <c r="W97" s="201"/>
      <c r="X97" s="201"/>
      <c r="Y97" s="201"/>
      <c r="Z97" s="201"/>
      <c r="AA97" s="201"/>
      <c r="AB97" s="201"/>
      <c r="AC97" s="201"/>
      <c r="AD97" s="201"/>
      <c r="AE97" s="201"/>
      <c r="AF97" s="201"/>
      <c r="AG97" s="202">
        <f>SUM('03 - Profese, dokončovací...'!J30)</f>
        <v>0</v>
      </c>
      <c r="AH97" s="203"/>
      <c r="AI97" s="203"/>
      <c r="AJ97" s="203"/>
      <c r="AK97" s="203"/>
      <c r="AL97" s="203"/>
      <c r="AM97" s="203"/>
      <c r="AN97" s="202">
        <f>AG97*1.15</f>
        <v>0</v>
      </c>
      <c r="AO97" s="203"/>
      <c r="AP97" s="203"/>
      <c r="AQ97" s="68" t="s">
        <v>78</v>
      </c>
      <c r="AR97" s="65"/>
      <c r="AS97" s="69">
        <v>0</v>
      </c>
      <c r="AT97" s="70">
        <f>ROUND(SUM(AV97:AW97),1)</f>
        <v>0</v>
      </c>
      <c r="AU97" s="71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70">
        <v>0</v>
      </c>
      <c r="BB97" s="70">
        <v>0</v>
      </c>
      <c r="BC97" s="70">
        <v>0</v>
      </c>
      <c r="BD97" s="72">
        <v>0</v>
      </c>
      <c r="BT97" s="74" t="s">
        <v>19</v>
      </c>
      <c r="BV97" s="74" t="s">
        <v>73</v>
      </c>
      <c r="BW97" s="74" t="s">
        <v>85</v>
      </c>
      <c r="BX97" s="74" t="s">
        <v>5</v>
      </c>
      <c r="CL97" s="74" t="s">
        <v>1</v>
      </c>
      <c r="CM97" s="74" t="s">
        <v>19</v>
      </c>
    </row>
    <row r="98" spans="1:91" s="73" customFormat="1" ht="16.5" customHeight="1">
      <c r="A98" s="64" t="s">
        <v>75</v>
      </c>
      <c r="B98" s="65"/>
      <c r="C98" s="66"/>
      <c r="D98" s="201"/>
      <c r="E98" s="201"/>
      <c r="F98" s="201"/>
      <c r="G98" s="201"/>
      <c r="H98" s="201"/>
      <c r="I98" s="67"/>
      <c r="J98" s="201"/>
      <c r="K98" s="201"/>
      <c r="L98" s="201"/>
      <c r="M98" s="201"/>
      <c r="N98" s="201"/>
      <c r="O98" s="201"/>
      <c r="P98" s="201"/>
      <c r="Q98" s="201"/>
      <c r="R98" s="201"/>
      <c r="S98" s="201"/>
      <c r="T98" s="201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F98" s="201"/>
      <c r="AG98" s="202"/>
      <c r="AH98" s="203"/>
      <c r="AI98" s="203"/>
      <c r="AJ98" s="203"/>
      <c r="AK98" s="203"/>
      <c r="AL98" s="203"/>
      <c r="AM98" s="203"/>
      <c r="AN98" s="202"/>
      <c r="AO98" s="203"/>
      <c r="AP98" s="203"/>
      <c r="AQ98" s="68" t="s">
        <v>78</v>
      </c>
      <c r="AR98" s="65"/>
      <c r="AS98" s="75">
        <v>0</v>
      </c>
      <c r="AT98" s="76">
        <f>ROUND(SUM(AV98:AW98),1)</f>
        <v>0</v>
      </c>
      <c r="AU98" s="77">
        <v>0</v>
      </c>
      <c r="AV98" s="76">
        <v>0</v>
      </c>
      <c r="AW98" s="76">
        <v>0</v>
      </c>
      <c r="AX98" s="76">
        <v>0</v>
      </c>
      <c r="AY98" s="76">
        <v>0</v>
      </c>
      <c r="AZ98" s="76">
        <v>0</v>
      </c>
      <c r="BA98" s="76">
        <v>0</v>
      </c>
      <c r="BB98" s="76">
        <v>0</v>
      </c>
      <c r="BC98" s="76">
        <v>0</v>
      </c>
      <c r="BD98" s="78">
        <v>0</v>
      </c>
      <c r="BT98" s="74" t="s">
        <v>19</v>
      </c>
      <c r="BV98" s="74" t="s">
        <v>73</v>
      </c>
      <c r="BW98" s="74" t="s">
        <v>87</v>
      </c>
      <c r="BX98" s="74" t="s">
        <v>5</v>
      </c>
      <c r="CL98" s="74" t="s">
        <v>1</v>
      </c>
      <c r="CM98" s="74" t="s">
        <v>19</v>
      </c>
    </row>
    <row r="99" spans="2:44" s="18" customFormat="1" ht="30" customHeight="1">
      <c r="B99" s="17"/>
      <c r="AR99" s="17"/>
    </row>
    <row r="100" spans="2:44" s="18" customFormat="1" ht="6.9" customHeight="1"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17"/>
    </row>
  </sheetData>
  <mergeCells count="54">
    <mergeCell ref="AR2:BE2"/>
    <mergeCell ref="K5:AJ5"/>
    <mergeCell ref="BE5:BE34"/>
    <mergeCell ref="K6:AJ6"/>
    <mergeCell ref="E14:AJ14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  <mergeCell ref="L85:AJ85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G94:AM94"/>
    <mergeCell ref="AN94:AP94"/>
    <mergeCell ref="D95:H95"/>
    <mergeCell ref="J95:AF95"/>
    <mergeCell ref="AG95:AM95"/>
    <mergeCell ref="AN95:AP95"/>
    <mergeCell ref="D98:H98"/>
    <mergeCell ref="J98:AF98"/>
    <mergeCell ref="AG98:AM98"/>
    <mergeCell ref="AN98:AP98"/>
    <mergeCell ref="D96:H96"/>
    <mergeCell ref="J96:AF96"/>
    <mergeCell ref="AG96:AM96"/>
    <mergeCell ref="AN96:AP96"/>
    <mergeCell ref="D97:H97"/>
    <mergeCell ref="J97:AF97"/>
    <mergeCell ref="AG97:AM97"/>
    <mergeCell ref="AN97:AP97"/>
  </mergeCells>
  <hyperlinks>
    <hyperlink ref="A95" location="'01 - Bourací práce'!C2" display="/"/>
    <hyperlink ref="A96" location="'02 - Stavební práce'!C2" display="/"/>
    <hyperlink ref="A97" location="'03 - Profese, dokončovací...'!C2" display="/"/>
    <hyperlink ref="A98" location="'99 - Vedlejší rozpočtové ...'!C2" display="/"/>
  </hyperlinks>
  <printOptions/>
  <pageMargins left="0.7" right="0.7" top="0.787401575" bottom="0.787401575" header="0.3" footer="0.3"/>
  <pageSetup horizontalDpi="600" verticalDpi="600" orientation="portrait" paperSize="9" scale="55" r:id="rId1"/>
  <rowBreaks count="1" manualBreakCount="1">
    <brk id="79" max="16383" man="1"/>
  </rowBreaks>
  <colBreaks count="1" manualBreakCount="1">
    <brk id="44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D819C-D55A-42B8-9CC5-2EA7852ADDA2}">
  <dimension ref="B2:BM180"/>
  <sheetViews>
    <sheetView showGridLines="0" tabSelected="1" workbookViewId="0" topLeftCell="A1">
      <selection activeCell="I129" sqref="I129"/>
    </sheetView>
  </sheetViews>
  <sheetFormatPr defaultColWidth="9.140625" defaultRowHeight="15"/>
  <cols>
    <col min="1" max="1" width="7.140625" style="0" customWidth="1"/>
    <col min="2" max="2" width="0.99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421875" style="0" customWidth="1"/>
    <col min="8" max="8" width="12.00390625" style="0" customWidth="1"/>
    <col min="9" max="9" width="13.57421875" style="0" customWidth="1"/>
    <col min="10" max="10" width="19.140625" style="0" customWidth="1"/>
    <col min="11" max="11" width="19.140625" style="0" hidden="1" customWidth="1"/>
    <col min="12" max="12" width="8.00390625" style="0" customWidth="1"/>
    <col min="13" max="13" width="9.281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</cols>
  <sheetData>
    <row r="2" spans="12:46" ht="36.9" customHeight="1"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2" t="s">
        <v>79</v>
      </c>
    </row>
    <row r="3" spans="2:46" ht="6.9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19</v>
      </c>
    </row>
    <row r="4" spans="2:46" ht="24.9" customHeight="1">
      <c r="B4" s="5"/>
      <c r="D4" s="6" t="s">
        <v>88</v>
      </c>
      <c r="L4" s="5"/>
      <c r="M4" s="79" t="s">
        <v>11</v>
      </c>
      <c r="AT4" s="2" t="s">
        <v>4</v>
      </c>
    </row>
    <row r="5" spans="2:12" ht="6.9" customHeight="1">
      <c r="B5" s="5"/>
      <c r="L5" s="5"/>
    </row>
    <row r="6" spans="2:12" ht="12" customHeight="1">
      <c r="B6" s="5"/>
      <c r="D6" s="12" t="s">
        <v>16</v>
      </c>
      <c r="L6" s="5"/>
    </row>
    <row r="7" spans="2:30" ht="32.4" customHeight="1">
      <c r="B7" s="5"/>
      <c r="E7" s="232" t="s">
        <v>351</v>
      </c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</row>
    <row r="8" spans="2:12" s="18" customFormat="1" ht="12" customHeight="1">
      <c r="B8" s="17"/>
      <c r="D8" s="12" t="s">
        <v>89</v>
      </c>
      <c r="L8" s="17"/>
    </row>
    <row r="9" spans="2:12" s="18" customFormat="1" ht="16.5" customHeight="1">
      <c r="B9" s="17"/>
      <c r="E9" s="218" t="s">
        <v>90</v>
      </c>
      <c r="F9" s="239"/>
      <c r="G9" s="239"/>
      <c r="H9" s="239"/>
      <c r="L9" s="17"/>
    </row>
    <row r="10" spans="2:12" s="18" customFormat="1" ht="15">
      <c r="B10" s="17"/>
      <c r="L10" s="17"/>
    </row>
    <row r="11" spans="2:12" s="18" customFormat="1" ht="12" customHeight="1">
      <c r="B11" s="17"/>
      <c r="D11" s="12" t="s">
        <v>17</v>
      </c>
      <c r="F11" s="10" t="s">
        <v>1</v>
      </c>
      <c r="I11" s="12" t="s">
        <v>18</v>
      </c>
      <c r="J11" s="10" t="s">
        <v>1</v>
      </c>
      <c r="L11" s="17"/>
    </row>
    <row r="12" spans="2:12" s="18" customFormat="1" ht="12" customHeight="1">
      <c r="B12" s="17"/>
      <c r="D12" s="12" t="s">
        <v>20</v>
      </c>
      <c r="F12" t="s">
        <v>350</v>
      </c>
      <c r="I12" s="12" t="s">
        <v>21</v>
      </c>
      <c r="J12" s="41">
        <v>45096</v>
      </c>
      <c r="L12" s="17"/>
    </row>
    <row r="13" spans="2:12" s="18" customFormat="1" ht="10.95" customHeight="1">
      <c r="B13" s="17"/>
      <c r="L13" s="17"/>
    </row>
    <row r="14" spans="2:12" s="18" customFormat="1" ht="12" customHeight="1">
      <c r="B14" s="17"/>
      <c r="D14" s="12" t="s">
        <v>22</v>
      </c>
      <c r="I14" s="12" t="s">
        <v>23</v>
      </c>
      <c r="J14" s="10" t="s">
        <v>1</v>
      </c>
      <c r="L14" s="17"/>
    </row>
    <row r="15" spans="2:12" s="18" customFormat="1" ht="18" customHeight="1">
      <c r="B15" s="17"/>
      <c r="E15" s="10" t="s">
        <v>24</v>
      </c>
      <c r="I15" s="12" t="s">
        <v>25</v>
      </c>
      <c r="J15" s="10" t="s">
        <v>1</v>
      </c>
      <c r="L15" s="17"/>
    </row>
    <row r="16" spans="2:12" s="18" customFormat="1" ht="6.9" customHeight="1">
      <c r="B16" s="17"/>
      <c r="L16" s="17"/>
    </row>
    <row r="17" spans="2:12" s="18" customFormat="1" ht="12" customHeight="1">
      <c r="B17" s="17"/>
      <c r="D17" s="12" t="s">
        <v>26</v>
      </c>
      <c r="I17" s="12" t="s">
        <v>23</v>
      </c>
      <c r="J17" s="80" t="s">
        <v>397</v>
      </c>
      <c r="L17" s="17"/>
    </row>
    <row r="18" spans="2:12" s="18" customFormat="1" ht="18" customHeight="1">
      <c r="B18" s="17"/>
      <c r="E18" s="242" t="s">
        <v>397</v>
      </c>
      <c r="F18" s="228"/>
      <c r="G18" s="228"/>
      <c r="H18" s="228"/>
      <c r="I18" s="12" t="s">
        <v>25</v>
      </c>
      <c r="J18" s="80" t="s">
        <v>397</v>
      </c>
      <c r="L18" s="17"/>
    </row>
    <row r="19" spans="2:12" s="18" customFormat="1" ht="6.9" customHeight="1">
      <c r="B19" s="17"/>
      <c r="L19" s="17"/>
    </row>
    <row r="20" spans="2:12" s="18" customFormat="1" ht="12" customHeight="1">
      <c r="B20" s="17"/>
      <c r="D20" s="12" t="s">
        <v>27</v>
      </c>
      <c r="I20" s="12" t="s">
        <v>23</v>
      </c>
      <c r="J20" s="10" t="s">
        <v>1</v>
      </c>
      <c r="L20" s="17"/>
    </row>
    <row r="21" spans="2:12" s="18" customFormat="1" ht="18" customHeight="1">
      <c r="B21" s="17"/>
      <c r="E21" t="s">
        <v>352</v>
      </c>
      <c r="I21" s="12" t="s">
        <v>25</v>
      </c>
      <c r="J21" s="10" t="s">
        <v>1</v>
      </c>
      <c r="L21" s="17"/>
    </row>
    <row r="22" spans="2:12" s="18" customFormat="1" ht="6.9" customHeight="1">
      <c r="B22" s="17"/>
      <c r="L22" s="17"/>
    </row>
    <row r="23" spans="2:12" s="18" customFormat="1" ht="12" customHeight="1">
      <c r="B23" s="17"/>
      <c r="D23" s="12" t="s">
        <v>29</v>
      </c>
      <c r="I23" s="12" t="s">
        <v>23</v>
      </c>
      <c r="J23" s="10" t="s">
        <v>1</v>
      </c>
      <c r="L23" s="17"/>
    </row>
    <row r="24" spans="2:12" s="18" customFormat="1" ht="18" customHeight="1">
      <c r="B24" s="17"/>
      <c r="E24" s="10" t="s">
        <v>24</v>
      </c>
      <c r="I24" s="12" t="s">
        <v>25</v>
      </c>
      <c r="J24" s="10" t="s">
        <v>1</v>
      </c>
      <c r="L24" s="17"/>
    </row>
    <row r="25" spans="2:12" s="18" customFormat="1" ht="6.9" customHeight="1">
      <c r="B25" s="17"/>
      <c r="L25" s="17"/>
    </row>
    <row r="26" spans="2:12" s="18" customFormat="1" ht="12" customHeight="1">
      <c r="B26" s="17"/>
      <c r="D26" s="12" t="s">
        <v>30</v>
      </c>
      <c r="L26" s="17"/>
    </row>
    <row r="27" spans="2:12" s="82" customFormat="1" ht="16.5" customHeight="1">
      <c r="B27" s="81"/>
      <c r="E27" s="235" t="s">
        <v>1</v>
      </c>
      <c r="F27" s="235"/>
      <c r="G27" s="235"/>
      <c r="H27" s="235"/>
      <c r="L27" s="81"/>
    </row>
    <row r="28" spans="2:12" s="18" customFormat="1" ht="6.9" customHeight="1">
      <c r="B28" s="17"/>
      <c r="L28" s="17"/>
    </row>
    <row r="29" spans="2:12" s="18" customFormat="1" ht="6.9" customHeight="1">
      <c r="B29" s="17"/>
      <c r="D29" s="42"/>
      <c r="E29" s="42"/>
      <c r="F29" s="42"/>
      <c r="G29" s="42"/>
      <c r="H29" s="42"/>
      <c r="I29" s="42"/>
      <c r="J29" s="42"/>
      <c r="K29" s="42"/>
      <c r="L29" s="17"/>
    </row>
    <row r="30" spans="2:12" s="18" customFormat="1" ht="25.35" customHeight="1">
      <c r="B30" s="17"/>
      <c r="D30" s="83" t="s">
        <v>31</v>
      </c>
      <c r="J30" s="56">
        <f>ROUND(J126,0)</f>
        <v>0</v>
      </c>
      <c r="L30" s="17"/>
    </row>
    <row r="31" spans="2:12" s="18" customFormat="1" ht="6.9" customHeight="1">
      <c r="B31" s="17"/>
      <c r="D31" s="42"/>
      <c r="E31" s="42"/>
      <c r="F31" s="42"/>
      <c r="G31" s="42"/>
      <c r="H31" s="42"/>
      <c r="I31" s="42"/>
      <c r="J31" s="42"/>
      <c r="K31" s="42"/>
      <c r="L31" s="17"/>
    </row>
    <row r="32" spans="2:12" s="18" customFormat="1" ht="14.4" customHeight="1">
      <c r="B32" s="17"/>
      <c r="F32" s="21" t="s">
        <v>33</v>
      </c>
      <c r="I32" s="21" t="s">
        <v>32</v>
      </c>
      <c r="J32" s="21" t="s">
        <v>34</v>
      </c>
      <c r="L32" s="17"/>
    </row>
    <row r="33" spans="2:12" s="18" customFormat="1" ht="14.4" customHeight="1">
      <c r="B33" s="17"/>
      <c r="D33" s="44" t="s">
        <v>35</v>
      </c>
      <c r="E33" s="12" t="s">
        <v>36</v>
      </c>
      <c r="F33" s="84">
        <f>ROUND((SUM(BE126:BE179)),0)</f>
        <v>0</v>
      </c>
      <c r="I33" s="85">
        <v>0.21</v>
      </c>
      <c r="J33" s="84">
        <f>ROUND(((SUM(BE126:BE179))*I33),0)</f>
        <v>0</v>
      </c>
      <c r="L33" s="17"/>
    </row>
    <row r="34" spans="2:12" s="18" customFormat="1" ht="14.4" customHeight="1">
      <c r="B34" s="17"/>
      <c r="E34" s="12" t="s">
        <v>37</v>
      </c>
      <c r="F34" s="84">
        <f>ROUND((SUM(BF126:BF179)),0)</f>
        <v>0</v>
      </c>
      <c r="I34" s="85">
        <v>0.15</v>
      </c>
      <c r="J34" s="84">
        <f>ROUND(((SUM(BF126:BF179))*I34),0)</f>
        <v>0</v>
      </c>
      <c r="L34" s="17"/>
    </row>
    <row r="35" spans="2:12" s="18" customFormat="1" ht="14.4" customHeight="1" hidden="1">
      <c r="B35" s="17"/>
      <c r="E35" s="12" t="s">
        <v>38</v>
      </c>
      <c r="F35" s="84">
        <f>ROUND((SUM(BG126:BG179)),0)</f>
        <v>0</v>
      </c>
      <c r="I35" s="85">
        <v>0.21</v>
      </c>
      <c r="J35" s="84">
        <f>0</f>
        <v>0</v>
      </c>
      <c r="L35" s="17"/>
    </row>
    <row r="36" spans="2:12" s="18" customFormat="1" ht="14.4" customHeight="1" hidden="1">
      <c r="B36" s="17"/>
      <c r="E36" s="12" t="s">
        <v>39</v>
      </c>
      <c r="F36" s="84">
        <f>ROUND((SUM(BH126:BH179)),0)</f>
        <v>0</v>
      </c>
      <c r="I36" s="85">
        <v>0.15</v>
      </c>
      <c r="J36" s="84">
        <f>0</f>
        <v>0</v>
      </c>
      <c r="L36" s="17"/>
    </row>
    <row r="37" spans="2:12" s="18" customFormat="1" ht="14.4" customHeight="1" hidden="1">
      <c r="B37" s="17"/>
      <c r="E37" s="12" t="s">
        <v>40</v>
      </c>
      <c r="F37" s="84">
        <f>ROUND((SUM(BI126:BI179)),0)</f>
        <v>0</v>
      </c>
      <c r="I37" s="85">
        <v>0</v>
      </c>
      <c r="J37" s="84">
        <f>0</f>
        <v>0</v>
      </c>
      <c r="L37" s="17"/>
    </row>
    <row r="38" spans="2:12" s="18" customFormat="1" ht="6.9" customHeight="1">
      <c r="B38" s="17"/>
      <c r="L38" s="17"/>
    </row>
    <row r="39" spans="2:12" s="18" customFormat="1" ht="25.35" customHeight="1">
      <c r="B39" s="17"/>
      <c r="C39" s="86"/>
      <c r="D39" s="87" t="s">
        <v>41</v>
      </c>
      <c r="E39" s="46"/>
      <c r="F39" s="46"/>
      <c r="G39" s="88" t="s">
        <v>42</v>
      </c>
      <c r="H39" s="89" t="s">
        <v>43</v>
      </c>
      <c r="I39" s="46"/>
      <c r="J39" s="90">
        <f>SUM(J30:J37)</f>
        <v>0</v>
      </c>
      <c r="K39" s="91"/>
      <c r="L39" s="17"/>
    </row>
    <row r="40" spans="2:12" s="18" customFormat="1" ht="14.4" customHeight="1">
      <c r="B40" s="17"/>
      <c r="L40" s="17"/>
    </row>
    <row r="41" spans="2:12" ht="14.4" customHeight="1">
      <c r="B41" s="5"/>
      <c r="L41" s="5"/>
    </row>
    <row r="42" spans="2:12" ht="14.4" customHeight="1">
      <c r="B42" s="5"/>
      <c r="L42" s="5"/>
    </row>
    <row r="43" spans="2:12" ht="14.4" customHeight="1">
      <c r="B43" s="5"/>
      <c r="L43" s="5"/>
    </row>
    <row r="44" spans="2:12" ht="14.4" customHeight="1">
      <c r="B44" s="5"/>
      <c r="L44" s="5"/>
    </row>
    <row r="45" spans="2:12" ht="14.4" customHeight="1">
      <c r="B45" s="5"/>
      <c r="L45" s="5"/>
    </row>
    <row r="46" spans="2:12" ht="14.4" customHeight="1">
      <c r="B46" s="5"/>
      <c r="L46" s="5"/>
    </row>
    <row r="47" spans="2:12" ht="14.4" customHeight="1">
      <c r="B47" s="5"/>
      <c r="L47" s="5"/>
    </row>
    <row r="48" spans="2:12" ht="14.4" customHeight="1">
      <c r="B48" s="5"/>
      <c r="L48" s="5"/>
    </row>
    <row r="49" spans="2:12" ht="14.4" customHeight="1">
      <c r="B49" s="5"/>
      <c r="L49" s="5"/>
    </row>
    <row r="50" spans="2:12" s="18" customFormat="1" ht="14.4" customHeight="1">
      <c r="B50" s="17"/>
      <c r="D50" s="28" t="s">
        <v>44</v>
      </c>
      <c r="E50" s="29"/>
      <c r="F50" s="29"/>
      <c r="G50" s="28" t="s">
        <v>45</v>
      </c>
      <c r="H50" s="29"/>
      <c r="I50" s="29"/>
      <c r="J50" s="29"/>
      <c r="K50" s="29"/>
      <c r="L50" s="17"/>
    </row>
    <row r="51" spans="2:12" ht="15">
      <c r="B51" s="5"/>
      <c r="L51" s="5"/>
    </row>
    <row r="52" spans="2:12" ht="15">
      <c r="B52" s="5"/>
      <c r="L52" s="5"/>
    </row>
    <row r="53" spans="2:12" ht="15">
      <c r="B53" s="5"/>
      <c r="L53" s="5"/>
    </row>
    <row r="54" spans="2:12" ht="15">
      <c r="B54" s="5"/>
      <c r="L54" s="5"/>
    </row>
    <row r="55" spans="2:12" ht="15">
      <c r="B55" s="5"/>
      <c r="L55" s="5"/>
    </row>
    <row r="56" spans="2:12" ht="15">
      <c r="B56" s="5"/>
      <c r="L56" s="5"/>
    </row>
    <row r="57" spans="2:12" ht="15">
      <c r="B57" s="5"/>
      <c r="L57" s="5"/>
    </row>
    <row r="58" spans="2:12" ht="15">
      <c r="B58" s="5"/>
      <c r="L58" s="5"/>
    </row>
    <row r="59" spans="2:12" ht="15">
      <c r="B59" s="5"/>
      <c r="L59" s="5"/>
    </row>
    <row r="60" spans="2:12" ht="15">
      <c r="B60" s="5"/>
      <c r="L60" s="5"/>
    </row>
    <row r="61" spans="2:12" s="18" customFormat="1" ht="15">
      <c r="B61" s="17"/>
      <c r="D61" s="30" t="s">
        <v>46</v>
      </c>
      <c r="E61" s="20"/>
      <c r="F61" s="92" t="s">
        <v>47</v>
      </c>
      <c r="G61" s="30" t="s">
        <v>46</v>
      </c>
      <c r="H61" s="20"/>
      <c r="I61" s="20"/>
      <c r="J61" s="93" t="s">
        <v>47</v>
      </c>
      <c r="K61" s="20"/>
      <c r="L61" s="17"/>
    </row>
    <row r="62" spans="2:12" ht="15">
      <c r="B62" s="5"/>
      <c r="L62" s="5"/>
    </row>
    <row r="63" spans="2:12" ht="15">
      <c r="B63" s="5"/>
      <c r="L63" s="5"/>
    </row>
    <row r="64" spans="2:12" ht="15">
      <c r="B64" s="5"/>
      <c r="L64" s="5"/>
    </row>
    <row r="65" spans="2:12" s="18" customFormat="1" ht="15">
      <c r="B65" s="17"/>
      <c r="D65" s="28" t="s">
        <v>48</v>
      </c>
      <c r="E65" s="29"/>
      <c r="F65" s="29"/>
      <c r="G65" s="28" t="s">
        <v>49</v>
      </c>
      <c r="H65" s="29"/>
      <c r="I65" s="29"/>
      <c r="J65" s="29"/>
      <c r="K65" s="29"/>
      <c r="L65" s="17"/>
    </row>
    <row r="66" spans="2:12" ht="15">
      <c r="B66" s="5"/>
      <c r="L66" s="5"/>
    </row>
    <row r="67" spans="2:12" ht="15">
      <c r="B67" s="5"/>
      <c r="L67" s="5"/>
    </row>
    <row r="68" spans="2:12" ht="15">
      <c r="B68" s="5"/>
      <c r="L68" s="5"/>
    </row>
    <row r="69" spans="2:12" ht="15">
      <c r="B69" s="5"/>
      <c r="L69" s="5"/>
    </row>
    <row r="70" spans="2:12" ht="15">
      <c r="B70" s="5"/>
      <c r="L70" s="5"/>
    </row>
    <row r="71" spans="2:12" ht="15">
      <c r="B71" s="5"/>
      <c r="L71" s="5"/>
    </row>
    <row r="72" spans="2:12" ht="15">
      <c r="B72" s="5"/>
      <c r="L72" s="5"/>
    </row>
    <row r="73" spans="2:12" ht="15">
      <c r="B73" s="5"/>
      <c r="L73" s="5"/>
    </row>
    <row r="74" spans="2:12" ht="15">
      <c r="B74" s="5"/>
      <c r="L74" s="5"/>
    </row>
    <row r="75" spans="2:12" ht="15">
      <c r="B75" s="5"/>
      <c r="L75" s="5"/>
    </row>
    <row r="76" spans="2:12" s="18" customFormat="1" ht="15">
      <c r="B76" s="17"/>
      <c r="D76" s="30" t="s">
        <v>46</v>
      </c>
      <c r="E76" s="20"/>
      <c r="F76" s="92" t="s">
        <v>47</v>
      </c>
      <c r="G76" s="30" t="s">
        <v>46</v>
      </c>
      <c r="H76" s="20"/>
      <c r="I76" s="20"/>
      <c r="J76" s="93" t="s">
        <v>47</v>
      </c>
      <c r="K76" s="20"/>
      <c r="L76" s="17"/>
    </row>
    <row r="77" spans="2:12" s="18" customFormat="1" ht="14.4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17"/>
    </row>
    <row r="81" spans="2:12" s="18" customFormat="1" ht="6.9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17"/>
    </row>
    <row r="82" spans="2:12" s="18" customFormat="1" ht="24.9" customHeight="1">
      <c r="B82" s="17"/>
      <c r="C82" s="6" t="s">
        <v>91</v>
      </c>
      <c r="L82" s="17"/>
    </row>
    <row r="83" spans="2:12" s="18" customFormat="1" ht="6.9" customHeight="1">
      <c r="B83" s="17"/>
      <c r="L83" s="17"/>
    </row>
    <row r="84" spans="2:12" s="18" customFormat="1" ht="12" customHeight="1">
      <c r="B84" s="17"/>
      <c r="C84" s="12" t="s">
        <v>16</v>
      </c>
      <c r="L84" s="17"/>
    </row>
    <row r="85" spans="2:12" s="18" customFormat="1" ht="30.6" customHeight="1">
      <c r="B85" s="17"/>
      <c r="E85" s="240" t="str">
        <f>E7</f>
        <v>Stavební úpravy rodinného domu č.p. 399, 
      ul. Karlovarská 399/102, Řepy</v>
      </c>
      <c r="F85" s="241"/>
      <c r="G85" s="241"/>
      <c r="H85" s="241"/>
      <c r="L85" s="17"/>
    </row>
    <row r="86" spans="2:12" s="18" customFormat="1" ht="12" customHeight="1">
      <c r="B86" s="17"/>
      <c r="C86" s="12" t="s">
        <v>89</v>
      </c>
      <c r="L86" s="17"/>
    </row>
    <row r="87" spans="2:12" s="18" customFormat="1" ht="16.5" customHeight="1">
      <c r="B87" s="17"/>
      <c r="E87" s="218" t="str">
        <f>E9</f>
        <v>01 - Bourací práce</v>
      </c>
      <c r="F87" s="239"/>
      <c r="G87" s="239"/>
      <c r="H87" s="239"/>
      <c r="L87" s="17"/>
    </row>
    <row r="88" spans="2:12" s="18" customFormat="1" ht="6.9" customHeight="1">
      <c r="B88" s="17"/>
      <c r="L88" s="17"/>
    </row>
    <row r="89" spans="2:12" s="18" customFormat="1" ht="12" customHeight="1">
      <c r="B89" s="17"/>
      <c r="C89" s="12" t="s">
        <v>20</v>
      </c>
      <c r="F89" s="10" t="str">
        <f>F12</f>
        <v>parc.č. 1348 kat.úz. Řepy</v>
      </c>
      <c r="I89" s="12" t="s">
        <v>21</v>
      </c>
      <c r="J89" s="41">
        <v>45133</v>
      </c>
      <c r="L89" s="17"/>
    </row>
    <row r="90" spans="2:12" s="18" customFormat="1" ht="6.9" customHeight="1">
      <c r="B90" s="17"/>
      <c r="L90" s="17"/>
    </row>
    <row r="91" spans="2:12" s="18" customFormat="1" ht="25.65" customHeight="1">
      <c r="B91" s="17"/>
      <c r="C91" s="12" t="s">
        <v>22</v>
      </c>
      <c r="F91" s="10" t="str">
        <f>E15</f>
        <v xml:space="preserve"> </v>
      </c>
      <c r="I91" s="12" t="s">
        <v>27</v>
      </c>
      <c r="J91" s="15" t="str">
        <f>E21</f>
        <v>Ing.arch. Lubomír Meiner</v>
      </c>
      <c r="L91" s="17"/>
    </row>
    <row r="92" spans="2:12" s="18" customFormat="1" ht="15.15" customHeight="1">
      <c r="B92" s="17"/>
      <c r="C92" s="12" t="s">
        <v>26</v>
      </c>
      <c r="F92" s="10" t="str">
        <f>IF(E18="","",E18)</f>
        <v>Vyplň údaj</v>
      </c>
      <c r="I92" s="12" t="s">
        <v>29</v>
      </c>
      <c r="J92" s="15" t="str">
        <f>E24</f>
        <v xml:space="preserve"> </v>
      </c>
      <c r="L92" s="17"/>
    </row>
    <row r="93" spans="2:12" s="18" customFormat="1" ht="10.35" customHeight="1">
      <c r="B93" s="17"/>
      <c r="L93" s="17"/>
    </row>
    <row r="94" spans="2:12" s="18" customFormat="1" ht="29.25" customHeight="1">
      <c r="B94" s="17"/>
      <c r="C94" s="94" t="s">
        <v>92</v>
      </c>
      <c r="D94" s="86"/>
      <c r="E94" s="86"/>
      <c r="F94" s="86"/>
      <c r="G94" s="86"/>
      <c r="H94" s="86"/>
      <c r="I94" s="86"/>
      <c r="J94" s="95" t="s">
        <v>93</v>
      </c>
      <c r="K94" s="86"/>
      <c r="L94" s="17"/>
    </row>
    <row r="95" spans="2:12" s="18" customFormat="1" ht="10.35" customHeight="1">
      <c r="B95" s="17"/>
      <c r="L95" s="17"/>
    </row>
    <row r="96" spans="2:47" s="18" customFormat="1" ht="22.95" customHeight="1">
      <c r="B96" s="17"/>
      <c r="C96" s="96" t="s">
        <v>94</v>
      </c>
      <c r="J96" s="56">
        <f>J126</f>
        <v>0</v>
      </c>
      <c r="L96" s="17"/>
      <c r="AU96" s="2" t="s">
        <v>95</v>
      </c>
    </row>
    <row r="97" spans="2:12" s="98" customFormat="1" ht="24.9" customHeight="1">
      <c r="B97" s="97"/>
      <c r="D97" s="99" t="s">
        <v>96</v>
      </c>
      <c r="E97" s="100"/>
      <c r="F97" s="100"/>
      <c r="G97" s="100"/>
      <c r="H97" s="100"/>
      <c r="I97" s="100"/>
      <c r="J97" s="101">
        <f>J127</f>
        <v>0</v>
      </c>
      <c r="L97" s="97"/>
    </row>
    <row r="98" spans="2:12" s="103" customFormat="1" ht="19.95" customHeight="1">
      <c r="B98" s="102"/>
      <c r="D98" s="104" t="s">
        <v>97</v>
      </c>
      <c r="E98" s="105"/>
      <c r="F98" s="105"/>
      <c r="G98" s="105"/>
      <c r="H98" s="105"/>
      <c r="I98" s="105"/>
      <c r="J98" s="106">
        <f>J128</f>
        <v>0</v>
      </c>
      <c r="L98" s="102"/>
    </row>
    <row r="99" spans="2:12" s="103" customFormat="1" ht="19.95" customHeight="1">
      <c r="B99" s="102"/>
      <c r="D99" s="104" t="s">
        <v>98</v>
      </c>
      <c r="E99" s="105"/>
      <c r="F99" s="105"/>
      <c r="G99" s="105"/>
      <c r="H99" s="105"/>
      <c r="I99" s="105"/>
      <c r="J99" s="106">
        <f>J145</f>
        <v>0</v>
      </c>
      <c r="L99" s="102"/>
    </row>
    <row r="100" spans="2:12" s="98" customFormat="1" ht="24.9" customHeight="1">
      <c r="B100" s="97"/>
      <c r="D100" s="99" t="s">
        <v>99</v>
      </c>
      <c r="E100" s="100"/>
      <c r="F100" s="100"/>
      <c r="G100" s="100"/>
      <c r="H100" s="100"/>
      <c r="I100" s="100"/>
      <c r="J100" s="101">
        <f>J150</f>
        <v>0</v>
      </c>
      <c r="L100" s="97"/>
    </row>
    <row r="101" spans="2:12" s="103" customFormat="1" ht="19.95" customHeight="1">
      <c r="B101" s="102"/>
      <c r="D101" s="104" t="s">
        <v>100</v>
      </c>
      <c r="E101" s="105"/>
      <c r="F101" s="105"/>
      <c r="G101" s="105"/>
      <c r="H101" s="105"/>
      <c r="I101" s="105"/>
      <c r="J101" s="106">
        <f>J151</f>
        <v>0</v>
      </c>
      <c r="L101" s="102"/>
    </row>
    <row r="102" spans="2:12" s="103" customFormat="1" ht="19.95" customHeight="1">
      <c r="B102" s="102"/>
      <c r="D102" s="104" t="s">
        <v>101</v>
      </c>
      <c r="E102" s="105"/>
      <c r="F102" s="105"/>
      <c r="G102" s="105"/>
      <c r="H102" s="105"/>
      <c r="I102" s="105"/>
      <c r="J102" s="106">
        <f>J153</f>
        <v>0</v>
      </c>
      <c r="L102" s="102"/>
    </row>
    <row r="103" spans="2:12" s="103" customFormat="1" ht="19.95" customHeight="1">
      <c r="B103" s="102"/>
      <c r="D103" s="104" t="s">
        <v>102</v>
      </c>
      <c r="E103" s="105"/>
      <c r="F103" s="105"/>
      <c r="G103" s="105"/>
      <c r="H103" s="105"/>
      <c r="I103" s="105"/>
      <c r="J103" s="106">
        <f>J157</f>
        <v>0</v>
      </c>
      <c r="L103" s="102"/>
    </row>
    <row r="104" spans="2:12" s="103" customFormat="1" ht="19.95" customHeight="1">
      <c r="B104" s="102"/>
      <c r="D104" s="104" t="s">
        <v>103</v>
      </c>
      <c r="E104" s="105"/>
      <c r="F104" s="105"/>
      <c r="G104" s="105"/>
      <c r="H104" s="105"/>
      <c r="I104" s="105"/>
      <c r="J104" s="106">
        <f>J167</f>
        <v>0</v>
      </c>
      <c r="L104" s="102"/>
    </row>
    <row r="105" spans="2:12" s="103" customFormat="1" ht="19.95" customHeight="1">
      <c r="B105" s="102"/>
      <c r="D105" s="104" t="s">
        <v>104</v>
      </c>
      <c r="E105" s="105"/>
      <c r="F105" s="105"/>
      <c r="G105" s="105"/>
      <c r="H105" s="105"/>
      <c r="I105" s="105"/>
      <c r="J105" s="106">
        <f>J172</f>
        <v>0</v>
      </c>
      <c r="L105" s="102"/>
    </row>
    <row r="106" spans="2:12" s="98" customFormat="1" ht="24.9" customHeight="1">
      <c r="B106" s="97"/>
      <c r="D106" s="99" t="s">
        <v>106</v>
      </c>
      <c r="E106" s="100"/>
      <c r="F106" s="100"/>
      <c r="G106" s="100"/>
      <c r="H106" s="100"/>
      <c r="I106" s="100"/>
      <c r="J106" s="101">
        <f>J178</f>
        <v>0</v>
      </c>
      <c r="L106" s="97"/>
    </row>
    <row r="107" spans="2:12" s="18" customFormat="1" ht="21.75" customHeight="1">
      <c r="B107" s="17"/>
      <c r="L107" s="17"/>
    </row>
    <row r="108" spans="2:12" s="18" customFormat="1" ht="6.9" customHeight="1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17"/>
    </row>
    <row r="112" spans="2:12" s="18" customFormat="1" ht="6.9" customHeight="1"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17"/>
    </row>
    <row r="113" spans="2:12" s="18" customFormat="1" ht="24.9" customHeight="1">
      <c r="B113" s="17"/>
      <c r="C113" s="6" t="s">
        <v>107</v>
      </c>
      <c r="L113" s="17"/>
    </row>
    <row r="114" spans="2:12" s="18" customFormat="1" ht="6.9" customHeight="1">
      <c r="B114" s="17"/>
      <c r="L114" s="17"/>
    </row>
    <row r="115" spans="2:12" s="18" customFormat="1" ht="12" customHeight="1">
      <c r="B115" s="17"/>
      <c r="C115" s="12" t="s">
        <v>16</v>
      </c>
      <c r="L115" s="17"/>
    </row>
    <row r="116" spans="2:12" s="18" customFormat="1" ht="28.2" customHeight="1">
      <c r="B116" s="17"/>
      <c r="E116" s="240" t="str">
        <f>E7</f>
        <v>Stavební úpravy rodinného domu č.p. 399, 
      ul. Karlovarská 399/102, Řepy</v>
      </c>
      <c r="F116" s="241"/>
      <c r="G116" s="241"/>
      <c r="H116" s="241"/>
      <c r="L116" s="17"/>
    </row>
    <row r="117" spans="2:12" s="18" customFormat="1" ht="12" customHeight="1">
      <c r="B117" s="17"/>
      <c r="C117" s="12" t="s">
        <v>89</v>
      </c>
      <c r="L117" s="17"/>
    </row>
    <row r="118" spans="2:12" s="18" customFormat="1" ht="16.5" customHeight="1">
      <c r="B118" s="17"/>
      <c r="E118" s="218" t="str">
        <f>E9</f>
        <v>01 - Bourací práce</v>
      </c>
      <c r="F118" s="239"/>
      <c r="G118" s="239"/>
      <c r="H118" s="239"/>
      <c r="L118" s="17"/>
    </row>
    <row r="119" spans="2:12" s="18" customFormat="1" ht="6.9" customHeight="1">
      <c r="B119" s="17"/>
      <c r="L119" s="17"/>
    </row>
    <row r="120" spans="2:12" s="18" customFormat="1" ht="12" customHeight="1">
      <c r="B120" s="17"/>
      <c r="C120" s="12" t="s">
        <v>20</v>
      </c>
      <c r="F120" s="10" t="str">
        <f>F12</f>
        <v>parc.č. 1348 kat.úz. Řepy</v>
      </c>
      <c r="I120" s="12" t="s">
        <v>21</v>
      </c>
      <c r="J120" s="41">
        <f>IF(J12="","",J12)</f>
        <v>45096</v>
      </c>
      <c r="L120" s="17"/>
    </row>
    <row r="121" spans="2:12" s="18" customFormat="1" ht="6.9" customHeight="1">
      <c r="B121" s="17"/>
      <c r="L121" s="17"/>
    </row>
    <row r="122" spans="2:12" s="18" customFormat="1" ht="25.65" customHeight="1">
      <c r="B122" s="17"/>
      <c r="C122" s="12" t="s">
        <v>22</v>
      </c>
      <c r="F122" s="10" t="str">
        <f>E15</f>
        <v xml:space="preserve"> </v>
      </c>
      <c r="I122" s="12" t="s">
        <v>27</v>
      </c>
      <c r="J122" s="15" t="str">
        <f>E21</f>
        <v>Ing.arch. Lubomír Meiner</v>
      </c>
      <c r="L122" s="17"/>
    </row>
    <row r="123" spans="2:12" s="18" customFormat="1" ht="15.15" customHeight="1">
      <c r="B123" s="17"/>
      <c r="C123" s="12" t="s">
        <v>26</v>
      </c>
      <c r="F123" s="10" t="str">
        <f>IF(E18="","",E18)</f>
        <v>Vyplň údaj</v>
      </c>
      <c r="I123" s="12" t="s">
        <v>29</v>
      </c>
      <c r="J123" s="15" t="str">
        <f>E24</f>
        <v xml:space="preserve"> </v>
      </c>
      <c r="L123" s="17"/>
    </row>
    <row r="124" spans="2:12" s="18" customFormat="1" ht="10.35" customHeight="1">
      <c r="B124" s="17"/>
      <c r="L124" s="17"/>
    </row>
    <row r="125" spans="2:20" s="112" customFormat="1" ht="29.25" customHeight="1">
      <c r="B125" s="107"/>
      <c r="C125" s="108" t="s">
        <v>108</v>
      </c>
      <c r="D125" s="109" t="s">
        <v>56</v>
      </c>
      <c r="E125" s="109" t="s">
        <v>52</v>
      </c>
      <c r="F125" s="109" t="s">
        <v>53</v>
      </c>
      <c r="G125" s="109" t="s">
        <v>109</v>
      </c>
      <c r="H125" s="109" t="s">
        <v>110</v>
      </c>
      <c r="I125" s="109" t="s">
        <v>111</v>
      </c>
      <c r="J125" s="110" t="s">
        <v>93</v>
      </c>
      <c r="K125" s="111" t="s">
        <v>112</v>
      </c>
      <c r="L125" s="107"/>
      <c r="M125" s="48" t="s">
        <v>1</v>
      </c>
      <c r="N125" s="49" t="s">
        <v>35</v>
      </c>
      <c r="O125" s="49" t="s">
        <v>113</v>
      </c>
      <c r="P125" s="49" t="s">
        <v>114</v>
      </c>
      <c r="Q125" s="49" t="s">
        <v>115</v>
      </c>
      <c r="R125" s="49" t="s">
        <v>116</v>
      </c>
      <c r="S125" s="49" t="s">
        <v>117</v>
      </c>
      <c r="T125" s="50" t="s">
        <v>118</v>
      </c>
    </row>
    <row r="126" spans="2:63" s="18" customFormat="1" ht="22.95" customHeight="1">
      <c r="B126" s="17"/>
      <c r="C126" s="54" t="s">
        <v>119</v>
      </c>
      <c r="J126" s="113">
        <f>SUM(J127,J150)</f>
        <v>0</v>
      </c>
      <c r="L126" s="17"/>
      <c r="M126" s="51"/>
      <c r="N126" s="42"/>
      <c r="O126" s="42"/>
      <c r="P126" s="114" t="e">
        <f>P127+P150+P178</f>
        <v>#REF!</v>
      </c>
      <c r="Q126" s="42"/>
      <c r="R126" s="114" t="e">
        <f>R127+R150+R178</f>
        <v>#REF!</v>
      </c>
      <c r="S126" s="42"/>
      <c r="T126" s="115" t="e">
        <f>T127+T150+T178</f>
        <v>#REF!</v>
      </c>
      <c r="AT126" s="2" t="s">
        <v>70</v>
      </c>
      <c r="AU126" s="2" t="s">
        <v>95</v>
      </c>
      <c r="BK126" s="116" t="e">
        <f>BK127+BK150+BK178</f>
        <v>#REF!</v>
      </c>
    </row>
    <row r="127" spans="2:63" s="118" customFormat="1" ht="25.95" customHeight="1">
      <c r="B127" s="117"/>
      <c r="D127" s="119" t="s">
        <v>70</v>
      </c>
      <c r="E127" s="120" t="s">
        <v>120</v>
      </c>
      <c r="F127" s="120" t="s">
        <v>121</v>
      </c>
      <c r="I127" s="121"/>
      <c r="J127" s="122">
        <f>SUM(J128)</f>
        <v>0</v>
      </c>
      <c r="L127" s="117"/>
      <c r="M127" s="123"/>
      <c r="P127" s="124" t="e">
        <f>#REF!+P128+P145</f>
        <v>#REF!</v>
      </c>
      <c r="R127" s="124" t="e">
        <f>#REF!+R128+R145</f>
        <v>#REF!</v>
      </c>
      <c r="T127" s="125" t="e">
        <f>#REF!+T128+T145</f>
        <v>#REF!</v>
      </c>
      <c r="AR127" s="119" t="s">
        <v>19</v>
      </c>
      <c r="AT127" s="126" t="s">
        <v>70</v>
      </c>
      <c r="AU127" s="126" t="s">
        <v>71</v>
      </c>
      <c r="AY127" s="119" t="s">
        <v>122</v>
      </c>
      <c r="BK127" s="127" t="e">
        <f>#REF!+BK128+BK145</f>
        <v>#REF!</v>
      </c>
    </row>
    <row r="128" spans="2:63" s="118" customFormat="1" ht="22.95" customHeight="1">
      <c r="B128" s="117"/>
      <c r="D128" s="119" t="s">
        <v>70</v>
      </c>
      <c r="E128" s="128" t="s">
        <v>132</v>
      </c>
      <c r="F128" s="128" t="s">
        <v>133</v>
      </c>
      <c r="I128" s="121"/>
      <c r="J128" s="129">
        <f>BK128</f>
        <v>0</v>
      </c>
      <c r="L128" s="117"/>
      <c r="M128" s="123"/>
      <c r="P128" s="124">
        <f>SUM(P129:P144)</f>
        <v>0</v>
      </c>
      <c r="R128" s="124">
        <f>SUM(R129:R144)</f>
        <v>0</v>
      </c>
      <c r="T128" s="125">
        <f>SUM(T129:T144)</f>
        <v>17.71642</v>
      </c>
      <c r="AR128" s="119" t="s">
        <v>19</v>
      </c>
      <c r="AT128" s="126" t="s">
        <v>70</v>
      </c>
      <c r="AU128" s="126" t="s">
        <v>19</v>
      </c>
      <c r="AY128" s="119" t="s">
        <v>122</v>
      </c>
      <c r="BK128" s="127">
        <f>SUM(BK129:BK144)</f>
        <v>0</v>
      </c>
    </row>
    <row r="129" spans="2:65" s="18" customFormat="1" ht="24.15" customHeight="1">
      <c r="B129" s="17"/>
      <c r="C129" s="130">
        <v>1</v>
      </c>
      <c r="D129" s="130" t="s">
        <v>123</v>
      </c>
      <c r="E129" s="131" t="s">
        <v>135</v>
      </c>
      <c r="F129" s="132" t="s">
        <v>136</v>
      </c>
      <c r="G129" s="133" t="s">
        <v>124</v>
      </c>
      <c r="H129" s="134">
        <v>2.63</v>
      </c>
      <c r="I129" s="135"/>
      <c r="J129" s="136">
        <f>ROUND(I129*H129,1)</f>
        <v>0</v>
      </c>
      <c r="K129" s="137"/>
      <c r="L129" s="17"/>
      <c r="M129" s="138" t="s">
        <v>1</v>
      </c>
      <c r="N129" s="139" t="s">
        <v>37</v>
      </c>
      <c r="P129" s="140">
        <f>O129*H129</f>
        <v>0</v>
      </c>
      <c r="Q129" s="140">
        <v>0</v>
      </c>
      <c r="R129" s="140">
        <f>Q129*H129</f>
        <v>0</v>
      </c>
      <c r="S129" s="140">
        <v>1.8</v>
      </c>
      <c r="T129" s="141">
        <f>S129*H129</f>
        <v>4.734</v>
      </c>
      <c r="AR129" s="142" t="s">
        <v>125</v>
      </c>
      <c r="AT129" s="142" t="s">
        <v>123</v>
      </c>
      <c r="AU129" s="142" t="s">
        <v>126</v>
      </c>
      <c r="AY129" s="2" t="s">
        <v>122</v>
      </c>
      <c r="BE129" s="143">
        <f>IF(N129="základní",J129,0)</f>
        <v>0</v>
      </c>
      <c r="BF129" s="143">
        <f>IF(N129="snížená",J129,0)</f>
        <v>0</v>
      </c>
      <c r="BG129" s="143">
        <f>IF(N129="zákl. přenesená",J129,0)</f>
        <v>0</v>
      </c>
      <c r="BH129" s="143">
        <f>IF(N129="sníž. přenesená",J129,0)</f>
        <v>0</v>
      </c>
      <c r="BI129" s="143">
        <f>IF(N129="nulová",J129,0)</f>
        <v>0</v>
      </c>
      <c r="BJ129" s="2" t="s">
        <v>126</v>
      </c>
      <c r="BK129" s="143">
        <f>ROUND(I129*H129,1)</f>
        <v>0</v>
      </c>
      <c r="BL129" s="2" t="s">
        <v>125</v>
      </c>
      <c r="BM129" s="142" t="s">
        <v>137</v>
      </c>
    </row>
    <row r="130" spans="2:51" s="153" customFormat="1" ht="10.2">
      <c r="B130" s="152"/>
      <c r="D130" s="146" t="s">
        <v>127</v>
      </c>
      <c r="E130" s="154" t="s">
        <v>1</v>
      </c>
      <c r="F130" s="155" t="s">
        <v>353</v>
      </c>
      <c r="H130" s="156">
        <v>1.415</v>
      </c>
      <c r="I130" s="157"/>
      <c r="L130" s="152"/>
      <c r="M130" s="158"/>
      <c r="T130" s="159"/>
      <c r="AT130" s="154" t="s">
        <v>127</v>
      </c>
      <c r="AU130" s="154" t="s">
        <v>126</v>
      </c>
      <c r="AV130" s="153" t="s">
        <v>126</v>
      </c>
      <c r="AW130" s="153" t="s">
        <v>28</v>
      </c>
      <c r="AX130" s="153" t="s">
        <v>71</v>
      </c>
      <c r="AY130" s="154" t="s">
        <v>122</v>
      </c>
    </row>
    <row r="131" spans="2:51" s="153" customFormat="1" ht="10.2">
      <c r="B131" s="152"/>
      <c r="D131" s="146"/>
      <c r="E131" s="154"/>
      <c r="F131" s="155" t="s">
        <v>366</v>
      </c>
      <c r="H131" s="156">
        <v>1.215</v>
      </c>
      <c r="I131" s="157"/>
      <c r="L131" s="152"/>
      <c r="M131" s="158"/>
      <c r="T131" s="159"/>
      <c r="AT131" s="154"/>
      <c r="AU131" s="154"/>
      <c r="AY131" s="154"/>
    </row>
    <row r="132" spans="2:51" s="169" customFormat="1" ht="10.2">
      <c r="B132" s="168"/>
      <c r="D132" s="146" t="s">
        <v>127</v>
      </c>
      <c r="E132" s="170" t="s">
        <v>1</v>
      </c>
      <c r="F132" s="171" t="s">
        <v>130</v>
      </c>
      <c r="H132" s="172">
        <v>2.63</v>
      </c>
      <c r="I132" s="173"/>
      <c r="L132" s="168"/>
      <c r="M132" s="174"/>
      <c r="T132" s="175"/>
      <c r="AT132" s="170" t="s">
        <v>127</v>
      </c>
      <c r="AU132" s="170" t="s">
        <v>126</v>
      </c>
      <c r="AV132" s="169" t="s">
        <v>125</v>
      </c>
      <c r="AW132" s="169" t="s">
        <v>28</v>
      </c>
      <c r="AX132" s="169" t="s">
        <v>19</v>
      </c>
      <c r="AY132" s="170" t="s">
        <v>122</v>
      </c>
    </row>
    <row r="133" spans="2:65" s="18" customFormat="1" ht="16.5" customHeight="1">
      <c r="B133" s="17"/>
      <c r="C133" s="130">
        <v>2</v>
      </c>
      <c r="D133" s="130" t="s">
        <v>123</v>
      </c>
      <c r="E133" s="131" t="s">
        <v>139</v>
      </c>
      <c r="F133" s="132" t="s">
        <v>140</v>
      </c>
      <c r="G133" s="133" t="s">
        <v>124</v>
      </c>
      <c r="H133" s="134">
        <v>7.392</v>
      </c>
      <c r="I133" s="135"/>
      <c r="J133" s="136">
        <f>ROUND(I133*H133,1)</f>
        <v>0</v>
      </c>
      <c r="K133" s="137"/>
      <c r="L133" s="17"/>
      <c r="M133" s="138" t="s">
        <v>1</v>
      </c>
      <c r="N133" s="139" t="s">
        <v>37</v>
      </c>
      <c r="P133" s="140">
        <f>O133*H133</f>
        <v>0</v>
      </c>
      <c r="Q133" s="140">
        <v>0</v>
      </c>
      <c r="R133" s="140">
        <f>Q133*H133</f>
        <v>0</v>
      </c>
      <c r="S133" s="140">
        <v>1.6</v>
      </c>
      <c r="T133" s="141">
        <f>S133*H133</f>
        <v>11.827200000000001</v>
      </c>
      <c r="AR133" s="142" t="s">
        <v>125</v>
      </c>
      <c r="AT133" s="142" t="s">
        <v>123</v>
      </c>
      <c r="AU133" s="142" t="s">
        <v>126</v>
      </c>
      <c r="AY133" s="2" t="s">
        <v>122</v>
      </c>
      <c r="BE133" s="143">
        <f>IF(N133="základní",J133,0)</f>
        <v>0</v>
      </c>
      <c r="BF133" s="143">
        <f>IF(N133="snížená",J133,0)</f>
        <v>0</v>
      </c>
      <c r="BG133" s="143">
        <f>IF(N133="zákl. přenesená",J133,0)</f>
        <v>0</v>
      </c>
      <c r="BH133" s="143">
        <f>IF(N133="sníž. přenesená",J133,0)</f>
        <v>0</v>
      </c>
      <c r="BI133" s="143">
        <f>IF(N133="nulová",J133,0)</f>
        <v>0</v>
      </c>
      <c r="BJ133" s="2" t="s">
        <v>126</v>
      </c>
      <c r="BK133" s="143">
        <f>ROUND(I133*H133,1)</f>
        <v>0</v>
      </c>
      <c r="BL133" s="2" t="s">
        <v>125</v>
      </c>
      <c r="BM133" s="142" t="s">
        <v>141</v>
      </c>
    </row>
    <row r="134" spans="2:51" s="153" customFormat="1" ht="10.2">
      <c r="B134" s="152"/>
      <c r="D134" s="146" t="s">
        <v>127</v>
      </c>
      <c r="E134" s="154" t="s">
        <v>1</v>
      </c>
      <c r="F134" s="155" t="s">
        <v>362</v>
      </c>
      <c r="H134" s="156">
        <v>7.392</v>
      </c>
      <c r="I134" s="157"/>
      <c r="L134" s="152"/>
      <c r="M134" s="158"/>
      <c r="T134" s="159"/>
      <c r="AT134" s="154" t="s">
        <v>127</v>
      </c>
      <c r="AU134" s="154" t="s">
        <v>126</v>
      </c>
      <c r="AV134" s="153" t="s">
        <v>126</v>
      </c>
      <c r="AW134" s="153" t="s">
        <v>28</v>
      </c>
      <c r="AX134" s="153" t="s">
        <v>71</v>
      </c>
      <c r="AY134" s="154" t="s">
        <v>122</v>
      </c>
    </row>
    <row r="135" spans="2:51" s="169" customFormat="1" ht="10.2">
      <c r="B135" s="168"/>
      <c r="D135" s="146" t="s">
        <v>127</v>
      </c>
      <c r="E135" s="170" t="s">
        <v>1</v>
      </c>
      <c r="F135" s="171" t="s">
        <v>130</v>
      </c>
      <c r="H135" s="172">
        <v>7.392</v>
      </c>
      <c r="I135" s="173"/>
      <c r="L135" s="168"/>
      <c r="M135" s="174"/>
      <c r="T135" s="175"/>
      <c r="AT135" s="170" t="s">
        <v>127</v>
      </c>
      <c r="AU135" s="170" t="s">
        <v>126</v>
      </c>
      <c r="AV135" s="169" t="s">
        <v>125</v>
      </c>
      <c r="AW135" s="169" t="s">
        <v>28</v>
      </c>
      <c r="AX135" s="169" t="s">
        <v>19</v>
      </c>
      <c r="AY135" s="170" t="s">
        <v>122</v>
      </c>
    </row>
    <row r="136" spans="2:65" s="18" customFormat="1" ht="21.75" customHeight="1">
      <c r="B136" s="17"/>
      <c r="C136" s="130">
        <v>3</v>
      </c>
      <c r="D136" s="130" t="s">
        <v>123</v>
      </c>
      <c r="E136" s="131" t="s">
        <v>142</v>
      </c>
      <c r="F136" s="132" t="s">
        <v>143</v>
      </c>
      <c r="G136" s="133" t="s">
        <v>134</v>
      </c>
      <c r="H136" s="134">
        <v>1.64</v>
      </c>
      <c r="I136" s="135"/>
      <c r="J136" s="136">
        <f>ROUND(I136*H136,1)</f>
        <v>0</v>
      </c>
      <c r="K136" s="137"/>
      <c r="L136" s="17"/>
      <c r="M136" s="138" t="s">
        <v>1</v>
      </c>
      <c r="N136" s="139" t="s">
        <v>37</v>
      </c>
      <c r="P136" s="140">
        <f>O136*H136</f>
        <v>0</v>
      </c>
      <c r="Q136" s="140">
        <v>0</v>
      </c>
      <c r="R136" s="140">
        <f>Q136*H136</f>
        <v>0</v>
      </c>
      <c r="S136" s="140">
        <v>0.088</v>
      </c>
      <c r="T136" s="141">
        <f>S136*H136</f>
        <v>0.14431999999999998</v>
      </c>
      <c r="AR136" s="142" t="s">
        <v>125</v>
      </c>
      <c r="AT136" s="142" t="s">
        <v>123</v>
      </c>
      <c r="AU136" s="142" t="s">
        <v>126</v>
      </c>
      <c r="AY136" s="2" t="s">
        <v>122</v>
      </c>
      <c r="BE136" s="143">
        <f>IF(N136="základní",J136,0)</f>
        <v>0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2" t="s">
        <v>126</v>
      </c>
      <c r="BK136" s="143">
        <f>ROUND(I136*H136,1)</f>
        <v>0</v>
      </c>
      <c r="BL136" s="2" t="s">
        <v>125</v>
      </c>
      <c r="BM136" s="142" t="s">
        <v>144</v>
      </c>
    </row>
    <row r="137" spans="2:51" s="153" customFormat="1" ht="10.2">
      <c r="B137" s="152"/>
      <c r="D137" s="146" t="s">
        <v>127</v>
      </c>
      <c r="E137" s="154" t="s">
        <v>1</v>
      </c>
      <c r="F137" s="155" t="s">
        <v>355</v>
      </c>
      <c r="H137" s="156">
        <v>1.64</v>
      </c>
      <c r="I137" s="157"/>
      <c r="L137" s="152"/>
      <c r="M137" s="158"/>
      <c r="T137" s="159"/>
      <c r="AT137" s="154" t="s">
        <v>127</v>
      </c>
      <c r="AU137" s="154" t="s">
        <v>126</v>
      </c>
      <c r="AV137" s="153" t="s">
        <v>126</v>
      </c>
      <c r="AW137" s="153" t="s">
        <v>28</v>
      </c>
      <c r="AX137" s="153" t="s">
        <v>71</v>
      </c>
      <c r="AY137" s="154" t="s">
        <v>122</v>
      </c>
    </row>
    <row r="138" spans="2:51" s="169" customFormat="1" ht="10.2">
      <c r="B138" s="168"/>
      <c r="D138" s="146" t="s">
        <v>127</v>
      </c>
      <c r="E138" s="170" t="s">
        <v>1</v>
      </c>
      <c r="F138" s="171" t="s">
        <v>130</v>
      </c>
      <c r="H138" s="172">
        <v>1.64</v>
      </c>
      <c r="I138" s="173"/>
      <c r="L138" s="168"/>
      <c r="M138" s="174"/>
      <c r="T138" s="175"/>
      <c r="AT138" s="170" t="s">
        <v>127</v>
      </c>
      <c r="AU138" s="170" t="s">
        <v>126</v>
      </c>
      <c r="AV138" s="169" t="s">
        <v>125</v>
      </c>
      <c r="AW138" s="169" t="s">
        <v>28</v>
      </c>
      <c r="AX138" s="169" t="s">
        <v>19</v>
      </c>
      <c r="AY138" s="170" t="s">
        <v>122</v>
      </c>
    </row>
    <row r="139" spans="2:65" s="18" customFormat="1" ht="21.75" customHeight="1">
      <c r="B139" s="17"/>
      <c r="C139" s="130">
        <v>4</v>
      </c>
      <c r="D139" s="130" t="s">
        <v>123</v>
      </c>
      <c r="E139" s="131" t="s">
        <v>146</v>
      </c>
      <c r="F139" s="132" t="s">
        <v>147</v>
      </c>
      <c r="G139" s="133" t="s">
        <v>134</v>
      </c>
      <c r="H139" s="134">
        <v>2.2</v>
      </c>
      <c r="I139" s="135"/>
      <c r="J139" s="136">
        <f>ROUND(I139*H139,1)</f>
        <v>0</v>
      </c>
      <c r="K139" s="137"/>
      <c r="L139" s="17"/>
      <c r="M139" s="138" t="s">
        <v>1</v>
      </c>
      <c r="N139" s="139" t="s">
        <v>37</v>
      </c>
      <c r="P139" s="140">
        <f>O139*H139</f>
        <v>0</v>
      </c>
      <c r="Q139" s="140">
        <v>0</v>
      </c>
      <c r="R139" s="140">
        <f>Q139*H139</f>
        <v>0</v>
      </c>
      <c r="S139" s="140">
        <v>0.067</v>
      </c>
      <c r="T139" s="141">
        <f>S139*H139</f>
        <v>0.14740000000000003</v>
      </c>
      <c r="AR139" s="142" t="s">
        <v>125</v>
      </c>
      <c r="AT139" s="142" t="s">
        <v>123</v>
      </c>
      <c r="AU139" s="142" t="s">
        <v>126</v>
      </c>
      <c r="AY139" s="2" t="s">
        <v>122</v>
      </c>
      <c r="BE139" s="143">
        <f>IF(N139="základní",J139,0)</f>
        <v>0</v>
      </c>
      <c r="BF139" s="143">
        <f>IF(N139="snížená",J139,0)</f>
        <v>0</v>
      </c>
      <c r="BG139" s="143">
        <f>IF(N139="zákl. přenesená",J139,0)</f>
        <v>0</v>
      </c>
      <c r="BH139" s="143">
        <f>IF(N139="sníž. přenesená",J139,0)</f>
        <v>0</v>
      </c>
      <c r="BI139" s="143">
        <f>IF(N139="nulová",J139,0)</f>
        <v>0</v>
      </c>
      <c r="BJ139" s="2" t="s">
        <v>126</v>
      </c>
      <c r="BK139" s="143">
        <f>ROUND(I139*H139,1)</f>
        <v>0</v>
      </c>
      <c r="BL139" s="2" t="s">
        <v>125</v>
      </c>
      <c r="BM139" s="142" t="s">
        <v>148</v>
      </c>
    </row>
    <row r="140" spans="2:51" s="153" customFormat="1" ht="10.2">
      <c r="B140" s="152"/>
      <c r="D140" s="146" t="s">
        <v>127</v>
      </c>
      <c r="E140" s="154" t="s">
        <v>1</v>
      </c>
      <c r="F140" s="155" t="s">
        <v>354</v>
      </c>
      <c r="H140" s="156">
        <v>2.2</v>
      </c>
      <c r="I140" s="157"/>
      <c r="L140" s="152"/>
      <c r="M140" s="158"/>
      <c r="T140" s="159"/>
      <c r="AT140" s="154" t="s">
        <v>127</v>
      </c>
      <c r="AU140" s="154" t="s">
        <v>126</v>
      </c>
      <c r="AV140" s="153" t="s">
        <v>126</v>
      </c>
      <c r="AW140" s="153" t="s">
        <v>28</v>
      </c>
      <c r="AX140" s="153" t="s">
        <v>71</v>
      </c>
      <c r="AY140" s="154" t="s">
        <v>122</v>
      </c>
    </row>
    <row r="141" spans="2:51" s="169" customFormat="1" ht="10.2">
      <c r="B141" s="168"/>
      <c r="D141" s="146" t="s">
        <v>127</v>
      </c>
      <c r="E141" s="170" t="s">
        <v>1</v>
      </c>
      <c r="F141" s="171" t="s">
        <v>130</v>
      </c>
      <c r="H141" s="172">
        <v>2.2</v>
      </c>
      <c r="I141" s="173"/>
      <c r="L141" s="168"/>
      <c r="M141" s="174"/>
      <c r="T141" s="175"/>
      <c r="AT141" s="170" t="s">
        <v>127</v>
      </c>
      <c r="AU141" s="170" t="s">
        <v>126</v>
      </c>
      <c r="AV141" s="169" t="s">
        <v>125</v>
      </c>
      <c r="AW141" s="169" t="s">
        <v>28</v>
      </c>
      <c r="AX141" s="169" t="s">
        <v>19</v>
      </c>
      <c r="AY141" s="170" t="s">
        <v>122</v>
      </c>
    </row>
    <row r="142" spans="2:65" s="18" customFormat="1" ht="37.95" customHeight="1">
      <c r="B142" s="17"/>
      <c r="C142" s="130">
        <v>5</v>
      </c>
      <c r="D142" s="130" t="s">
        <v>123</v>
      </c>
      <c r="E142" s="131" t="s">
        <v>150</v>
      </c>
      <c r="F142" s="132" t="s">
        <v>151</v>
      </c>
      <c r="G142" s="133" t="s">
        <v>134</v>
      </c>
      <c r="H142" s="134">
        <v>17.27</v>
      </c>
      <c r="I142" s="135"/>
      <c r="J142" s="136">
        <f>ROUND(I142*H142,1)</f>
        <v>0</v>
      </c>
      <c r="K142" s="137"/>
      <c r="L142" s="17"/>
      <c r="M142" s="138" t="s">
        <v>1</v>
      </c>
      <c r="N142" s="139" t="s">
        <v>37</v>
      </c>
      <c r="P142" s="140">
        <f>O142*H142</f>
        <v>0</v>
      </c>
      <c r="Q142" s="140">
        <v>0</v>
      </c>
      <c r="R142" s="140">
        <f>Q142*H142</f>
        <v>0</v>
      </c>
      <c r="S142" s="140">
        <v>0.05</v>
      </c>
      <c r="T142" s="141">
        <f>S142*H142</f>
        <v>0.8635</v>
      </c>
      <c r="AR142" s="142" t="s">
        <v>125</v>
      </c>
      <c r="AT142" s="142" t="s">
        <v>123</v>
      </c>
      <c r="AU142" s="142" t="s">
        <v>126</v>
      </c>
      <c r="AY142" s="2" t="s">
        <v>122</v>
      </c>
      <c r="BE142" s="143">
        <f>IF(N142="základní",J142,0)</f>
        <v>0</v>
      </c>
      <c r="BF142" s="143">
        <f>IF(N142="snížená",J142,0)</f>
        <v>0</v>
      </c>
      <c r="BG142" s="143">
        <f>IF(N142="zákl. přenesená",J142,0)</f>
        <v>0</v>
      </c>
      <c r="BH142" s="143">
        <f>IF(N142="sníž. přenesená",J142,0)</f>
        <v>0</v>
      </c>
      <c r="BI142" s="143">
        <f>IF(N142="nulová",J142,0)</f>
        <v>0</v>
      </c>
      <c r="BJ142" s="2" t="s">
        <v>126</v>
      </c>
      <c r="BK142" s="143">
        <f>ROUND(I142*H142,1)</f>
        <v>0</v>
      </c>
      <c r="BL142" s="2" t="s">
        <v>125</v>
      </c>
      <c r="BM142" s="142" t="s">
        <v>152</v>
      </c>
    </row>
    <row r="143" spans="2:51" s="153" customFormat="1" ht="10.2">
      <c r="B143" s="152"/>
      <c r="D143" s="146" t="s">
        <v>127</v>
      </c>
      <c r="E143" s="154" t="s">
        <v>1</v>
      </c>
      <c r="F143" s="155" t="s">
        <v>356</v>
      </c>
      <c r="H143" s="156">
        <v>17.27</v>
      </c>
      <c r="I143" s="157"/>
      <c r="L143" s="152"/>
      <c r="M143" s="158"/>
      <c r="T143" s="159"/>
      <c r="AT143" s="154" t="s">
        <v>127</v>
      </c>
      <c r="AU143" s="154" t="s">
        <v>126</v>
      </c>
      <c r="AV143" s="153" t="s">
        <v>126</v>
      </c>
      <c r="AW143" s="153" t="s">
        <v>28</v>
      </c>
      <c r="AX143" s="153" t="s">
        <v>71</v>
      </c>
      <c r="AY143" s="154" t="s">
        <v>122</v>
      </c>
    </row>
    <row r="144" spans="2:51" s="169" customFormat="1" ht="10.2">
      <c r="B144" s="168"/>
      <c r="D144" s="146" t="s">
        <v>127</v>
      </c>
      <c r="E144" s="170" t="s">
        <v>1</v>
      </c>
      <c r="F144" s="171" t="s">
        <v>130</v>
      </c>
      <c r="H144" s="172">
        <v>17.27</v>
      </c>
      <c r="I144" s="173"/>
      <c r="L144" s="168"/>
      <c r="M144" s="174"/>
      <c r="T144" s="175"/>
      <c r="AT144" s="170" t="s">
        <v>127</v>
      </c>
      <c r="AU144" s="170" t="s">
        <v>126</v>
      </c>
      <c r="AV144" s="169" t="s">
        <v>125</v>
      </c>
      <c r="AW144" s="169" t="s">
        <v>28</v>
      </c>
      <c r="AX144" s="169" t="s">
        <v>19</v>
      </c>
      <c r="AY144" s="170" t="s">
        <v>122</v>
      </c>
    </row>
    <row r="145" spans="2:63" s="118" customFormat="1" ht="22.95" customHeight="1">
      <c r="B145" s="117"/>
      <c r="D145" s="119" t="s">
        <v>70</v>
      </c>
      <c r="E145" s="128" t="s">
        <v>153</v>
      </c>
      <c r="F145" s="128" t="s">
        <v>154</v>
      </c>
      <c r="I145" s="121"/>
      <c r="J145" s="129">
        <f>BK145</f>
        <v>0</v>
      </c>
      <c r="L145" s="117"/>
      <c r="M145" s="123"/>
      <c r="P145" s="124">
        <f>SUM(P146:P149)</f>
        <v>0</v>
      </c>
      <c r="R145" s="124">
        <f>SUM(R146:R149)</f>
        <v>0</v>
      </c>
      <c r="T145" s="125">
        <f>SUM(T146:T149)</f>
        <v>0</v>
      </c>
      <c r="AR145" s="119" t="s">
        <v>19</v>
      </c>
      <c r="AT145" s="126" t="s">
        <v>70</v>
      </c>
      <c r="AU145" s="126" t="s">
        <v>19</v>
      </c>
      <c r="AY145" s="119" t="s">
        <v>122</v>
      </c>
      <c r="BK145" s="127">
        <f>SUM(BK146:BK149)</f>
        <v>0</v>
      </c>
    </row>
    <row r="146" spans="2:65" s="18" customFormat="1" ht="33" customHeight="1">
      <c r="B146" s="17"/>
      <c r="C146" s="130">
        <v>6</v>
      </c>
      <c r="D146" s="130" t="s">
        <v>123</v>
      </c>
      <c r="E146" s="131" t="s">
        <v>155</v>
      </c>
      <c r="F146" s="132" t="s">
        <v>156</v>
      </c>
      <c r="G146" s="133" t="s">
        <v>157</v>
      </c>
      <c r="H146" s="134">
        <v>4.2896</v>
      </c>
      <c r="I146" s="135"/>
      <c r="J146" s="136">
        <f>ROUND(I146*H146,1)</f>
        <v>0</v>
      </c>
      <c r="K146" s="137"/>
      <c r="L146" s="17"/>
      <c r="M146" s="138" t="s">
        <v>1</v>
      </c>
      <c r="N146" s="139" t="s">
        <v>37</v>
      </c>
      <c r="P146" s="140">
        <f>O146*H146</f>
        <v>0</v>
      </c>
      <c r="Q146" s="140">
        <v>0</v>
      </c>
      <c r="R146" s="140">
        <f>Q146*H146</f>
        <v>0</v>
      </c>
      <c r="S146" s="140">
        <v>0</v>
      </c>
      <c r="T146" s="141">
        <f>S146*H146</f>
        <v>0</v>
      </c>
      <c r="AR146" s="142" t="s">
        <v>125</v>
      </c>
      <c r="AT146" s="142" t="s">
        <v>123</v>
      </c>
      <c r="AU146" s="142" t="s">
        <v>126</v>
      </c>
      <c r="AY146" s="2" t="s">
        <v>122</v>
      </c>
      <c r="BE146" s="143">
        <f>IF(N146="základní",J146,0)</f>
        <v>0</v>
      </c>
      <c r="BF146" s="143">
        <f>IF(N146="snížená",J146,0)</f>
        <v>0</v>
      </c>
      <c r="BG146" s="143">
        <f>IF(N146="zákl. přenesená",J146,0)</f>
        <v>0</v>
      </c>
      <c r="BH146" s="143">
        <f>IF(N146="sníž. přenesená",J146,0)</f>
        <v>0</v>
      </c>
      <c r="BI146" s="143">
        <f>IF(N146="nulová",J146,0)</f>
        <v>0</v>
      </c>
      <c r="BJ146" s="2" t="s">
        <v>126</v>
      </c>
      <c r="BK146" s="143">
        <f>ROUND(I146*H146,1)</f>
        <v>0</v>
      </c>
      <c r="BL146" s="2" t="s">
        <v>125</v>
      </c>
      <c r="BM146" s="142" t="s">
        <v>158</v>
      </c>
    </row>
    <row r="147" spans="2:65" s="18" customFormat="1" ht="24.15" customHeight="1">
      <c r="B147" s="17"/>
      <c r="C147" s="130">
        <v>7</v>
      </c>
      <c r="D147" s="130" t="s">
        <v>123</v>
      </c>
      <c r="E147" s="131" t="s">
        <v>159</v>
      </c>
      <c r="F147" s="132" t="s">
        <v>160</v>
      </c>
      <c r="G147" s="133" t="s">
        <v>157</v>
      </c>
      <c r="H147" s="134">
        <v>60.06</v>
      </c>
      <c r="I147" s="135"/>
      <c r="J147" s="136">
        <f>ROUND(I147*H147,1)</f>
        <v>0</v>
      </c>
      <c r="K147" s="137"/>
      <c r="L147" s="17"/>
      <c r="M147" s="138" t="s">
        <v>1</v>
      </c>
      <c r="N147" s="139" t="s">
        <v>37</v>
      </c>
      <c r="P147" s="140">
        <f>O147*H147</f>
        <v>0</v>
      </c>
      <c r="Q147" s="140">
        <v>0</v>
      </c>
      <c r="R147" s="140">
        <f>Q147*H147</f>
        <v>0</v>
      </c>
      <c r="S147" s="140">
        <v>0</v>
      </c>
      <c r="T147" s="141">
        <f>S147*H147</f>
        <v>0</v>
      </c>
      <c r="AR147" s="142" t="s">
        <v>125</v>
      </c>
      <c r="AT147" s="142" t="s">
        <v>123</v>
      </c>
      <c r="AU147" s="142" t="s">
        <v>126</v>
      </c>
      <c r="AY147" s="2" t="s">
        <v>122</v>
      </c>
      <c r="BE147" s="143">
        <f>IF(N147="základní",J147,0)</f>
        <v>0</v>
      </c>
      <c r="BF147" s="143">
        <f>IF(N147="snížená",J147,0)</f>
        <v>0</v>
      </c>
      <c r="BG147" s="143">
        <f>IF(N147="zákl. přenesená",J147,0)</f>
        <v>0</v>
      </c>
      <c r="BH147" s="143">
        <f>IF(N147="sníž. přenesená",J147,0)</f>
        <v>0</v>
      </c>
      <c r="BI147" s="143">
        <f>IF(N147="nulová",J147,0)</f>
        <v>0</v>
      </c>
      <c r="BJ147" s="2" t="s">
        <v>126</v>
      </c>
      <c r="BK147" s="143">
        <f>ROUND(I147*H147,1)</f>
        <v>0</v>
      </c>
      <c r="BL147" s="2" t="s">
        <v>125</v>
      </c>
      <c r="BM147" s="142" t="s">
        <v>161</v>
      </c>
    </row>
    <row r="148" spans="2:51" s="153" customFormat="1" ht="10.2">
      <c r="B148" s="152"/>
      <c r="D148" s="146" t="s">
        <v>127</v>
      </c>
      <c r="F148" s="155" t="s">
        <v>357</v>
      </c>
      <c r="H148" s="156">
        <v>60.06</v>
      </c>
      <c r="I148" s="157"/>
      <c r="L148" s="152"/>
      <c r="M148" s="158"/>
      <c r="T148" s="159"/>
      <c r="AT148" s="154" t="s">
        <v>127</v>
      </c>
      <c r="AU148" s="154" t="s">
        <v>126</v>
      </c>
      <c r="AV148" s="153" t="s">
        <v>126</v>
      </c>
      <c r="AW148" s="153" t="s">
        <v>4</v>
      </c>
      <c r="AX148" s="153" t="s">
        <v>19</v>
      </c>
      <c r="AY148" s="154" t="s">
        <v>122</v>
      </c>
    </row>
    <row r="149" spans="2:65" s="18" customFormat="1" ht="33" customHeight="1">
      <c r="B149" s="17"/>
      <c r="C149" s="130">
        <v>8</v>
      </c>
      <c r="D149" s="130" t="s">
        <v>123</v>
      </c>
      <c r="E149" s="131" t="s">
        <v>162</v>
      </c>
      <c r="F149" s="132" t="s">
        <v>163</v>
      </c>
      <c r="G149" s="133" t="s">
        <v>157</v>
      </c>
      <c r="H149" s="134">
        <v>4.29</v>
      </c>
      <c r="I149" s="135"/>
      <c r="J149" s="136">
        <f>ROUND(I149*H149,1)</f>
        <v>0</v>
      </c>
      <c r="K149" s="137"/>
      <c r="L149" s="17"/>
      <c r="M149" s="138" t="s">
        <v>1</v>
      </c>
      <c r="N149" s="139" t="s">
        <v>37</v>
      </c>
      <c r="P149" s="140">
        <f>O149*H149</f>
        <v>0</v>
      </c>
      <c r="Q149" s="140">
        <v>0</v>
      </c>
      <c r="R149" s="140">
        <f>Q149*H149</f>
        <v>0</v>
      </c>
      <c r="S149" s="140">
        <v>0</v>
      </c>
      <c r="T149" s="141">
        <f>S149*H149</f>
        <v>0</v>
      </c>
      <c r="AR149" s="142" t="s">
        <v>125</v>
      </c>
      <c r="AT149" s="142" t="s">
        <v>123</v>
      </c>
      <c r="AU149" s="142" t="s">
        <v>126</v>
      </c>
      <c r="AY149" s="2" t="s">
        <v>122</v>
      </c>
      <c r="BE149" s="143">
        <f>IF(N149="základní",J149,0)</f>
        <v>0</v>
      </c>
      <c r="BF149" s="143">
        <f>IF(N149="snížená",J149,0)</f>
        <v>0</v>
      </c>
      <c r="BG149" s="143">
        <f>IF(N149="zákl. přenesená",J149,0)</f>
        <v>0</v>
      </c>
      <c r="BH149" s="143">
        <f>IF(N149="sníž. přenesená",J149,0)</f>
        <v>0</v>
      </c>
      <c r="BI149" s="143">
        <f>IF(N149="nulová",J149,0)</f>
        <v>0</v>
      </c>
      <c r="BJ149" s="2" t="s">
        <v>126</v>
      </c>
      <c r="BK149" s="143">
        <f>ROUND(I149*H149,1)</f>
        <v>0</v>
      </c>
      <c r="BL149" s="2" t="s">
        <v>125</v>
      </c>
      <c r="BM149" s="142" t="s">
        <v>164</v>
      </c>
    </row>
    <row r="150" spans="2:63" s="118" customFormat="1" ht="25.95" customHeight="1">
      <c r="B150" s="117"/>
      <c r="D150" s="119" t="s">
        <v>70</v>
      </c>
      <c r="E150" s="120" t="s">
        <v>165</v>
      </c>
      <c r="F150" s="120" t="s">
        <v>166</v>
      </c>
      <c r="I150" s="121"/>
      <c r="J150" s="122">
        <f>SUM(J151,J153,J157,J167,J172)</f>
        <v>0</v>
      </c>
      <c r="L150" s="117"/>
      <c r="M150" s="123"/>
      <c r="P150" s="124" t="e">
        <f>#REF!+#REF!+#REF!+P151+#REF!+#REF!+P153+P157+P167+P172+#REF!</f>
        <v>#REF!</v>
      </c>
      <c r="R150" s="124" t="e">
        <f>#REF!+#REF!+#REF!+R151+#REF!+#REF!+R153+R157+R167+R172+#REF!</f>
        <v>#REF!</v>
      </c>
      <c r="T150" s="125" t="e">
        <f>#REF!+#REF!+#REF!+T151+#REF!+#REF!+T153+T157+T167+T172+#REF!</f>
        <v>#REF!</v>
      </c>
      <c r="AR150" s="119" t="s">
        <v>126</v>
      </c>
      <c r="AT150" s="126" t="s">
        <v>70</v>
      </c>
      <c r="AU150" s="126" t="s">
        <v>71</v>
      </c>
      <c r="AY150" s="119" t="s">
        <v>122</v>
      </c>
      <c r="BK150" s="127" t="e">
        <f>#REF!+#REF!+#REF!+BK151+#REF!+#REF!+BK153+BK157+BK167+BK172+#REF!</f>
        <v>#REF!</v>
      </c>
    </row>
    <row r="151" spans="2:63" s="118" customFormat="1" ht="22.95" customHeight="1">
      <c r="B151" s="117"/>
      <c r="D151" s="119" t="s">
        <v>70</v>
      </c>
      <c r="E151" s="128" t="s">
        <v>170</v>
      </c>
      <c r="F151" s="128" t="s">
        <v>171</v>
      </c>
      <c r="I151" s="121"/>
      <c r="J151" s="129">
        <f>BK151</f>
        <v>0</v>
      </c>
      <c r="L151" s="117"/>
      <c r="M151" s="123"/>
      <c r="P151" s="124">
        <f>P152</f>
        <v>0</v>
      </c>
      <c r="R151" s="124">
        <f>R152</f>
        <v>0.00017</v>
      </c>
      <c r="T151" s="125">
        <f>T152</f>
        <v>0.22625</v>
      </c>
      <c r="AR151" s="119" t="s">
        <v>126</v>
      </c>
      <c r="AT151" s="126" t="s">
        <v>70</v>
      </c>
      <c r="AU151" s="126" t="s">
        <v>19</v>
      </c>
      <c r="AY151" s="119" t="s">
        <v>122</v>
      </c>
      <c r="BK151" s="127">
        <f>BK152</f>
        <v>0</v>
      </c>
    </row>
    <row r="152" spans="2:65" s="18" customFormat="1" ht="24.15" customHeight="1">
      <c r="B152" s="17"/>
      <c r="C152" s="130">
        <v>9</v>
      </c>
      <c r="D152" s="130" t="s">
        <v>123</v>
      </c>
      <c r="E152" s="131" t="s">
        <v>172</v>
      </c>
      <c r="F152" s="132" t="s">
        <v>358</v>
      </c>
      <c r="G152" s="133" t="s">
        <v>169</v>
      </c>
      <c r="H152" s="134">
        <v>1</v>
      </c>
      <c r="I152" s="135"/>
      <c r="J152" s="136">
        <f>ROUND(I152*H152,1)</f>
        <v>0</v>
      </c>
      <c r="K152" s="137"/>
      <c r="L152" s="17"/>
      <c r="M152" s="138" t="s">
        <v>1</v>
      </c>
      <c r="N152" s="139" t="s">
        <v>37</v>
      </c>
      <c r="P152" s="140">
        <f>O152*H152</f>
        <v>0</v>
      </c>
      <c r="Q152" s="140">
        <v>0.00017</v>
      </c>
      <c r="R152" s="140">
        <f>Q152*H152</f>
        <v>0.00017</v>
      </c>
      <c r="S152" s="140">
        <v>0.22625</v>
      </c>
      <c r="T152" s="141">
        <f>S152*H152</f>
        <v>0.22625</v>
      </c>
      <c r="AR152" s="142" t="s">
        <v>145</v>
      </c>
      <c r="AT152" s="142" t="s">
        <v>123</v>
      </c>
      <c r="AU152" s="142" t="s">
        <v>126</v>
      </c>
      <c r="AY152" s="2" t="s">
        <v>122</v>
      </c>
      <c r="BE152" s="143">
        <f>IF(N152="základní",J152,0)</f>
        <v>0</v>
      </c>
      <c r="BF152" s="143">
        <f>IF(N152="snížená",J152,0)</f>
        <v>0</v>
      </c>
      <c r="BG152" s="143">
        <f>IF(N152="zákl. přenesená",J152,0)</f>
        <v>0</v>
      </c>
      <c r="BH152" s="143">
        <f>IF(N152="sníž. přenesená",J152,0)</f>
        <v>0</v>
      </c>
      <c r="BI152" s="143">
        <f>IF(N152="nulová",J152,0)</f>
        <v>0</v>
      </c>
      <c r="BJ152" s="2" t="s">
        <v>126</v>
      </c>
      <c r="BK152" s="143">
        <f>ROUND(I152*H152,1)</f>
        <v>0</v>
      </c>
      <c r="BL152" s="2" t="s">
        <v>145</v>
      </c>
      <c r="BM152" s="142" t="s">
        <v>173</v>
      </c>
    </row>
    <row r="153" spans="2:63" s="118" customFormat="1" ht="22.95" customHeight="1">
      <c r="B153" s="117"/>
      <c r="D153" s="119" t="s">
        <v>70</v>
      </c>
      <c r="E153" s="128" t="s">
        <v>174</v>
      </c>
      <c r="F153" s="128" t="s">
        <v>175</v>
      </c>
      <c r="I153" s="121"/>
      <c r="J153" s="129">
        <f>BK153</f>
        <v>0</v>
      </c>
      <c r="L153" s="117"/>
      <c r="M153" s="123"/>
      <c r="P153" s="124">
        <f>SUM(P154:P156)</f>
        <v>0</v>
      </c>
      <c r="R153" s="124">
        <f>SUM(R154:R156)</f>
        <v>0</v>
      </c>
      <c r="T153" s="125">
        <f>SUM(T154:T156)</f>
        <v>0.6732</v>
      </c>
      <c r="AR153" s="119" t="s">
        <v>126</v>
      </c>
      <c r="AT153" s="126" t="s">
        <v>70</v>
      </c>
      <c r="AU153" s="126" t="s">
        <v>19</v>
      </c>
      <c r="AY153" s="119" t="s">
        <v>122</v>
      </c>
      <c r="BK153" s="127">
        <f>SUM(BK154:BK156)</f>
        <v>0</v>
      </c>
    </row>
    <row r="154" spans="2:65" s="18" customFormat="1" ht="24.15" customHeight="1">
      <c r="B154" s="17"/>
      <c r="C154" s="130">
        <v>10</v>
      </c>
      <c r="D154" s="130" t="s">
        <v>123</v>
      </c>
      <c r="E154" s="131" t="s">
        <v>176</v>
      </c>
      <c r="F154" s="132" t="s">
        <v>177</v>
      </c>
      <c r="G154" s="133" t="s">
        <v>149</v>
      </c>
      <c r="H154" s="134">
        <v>39.6</v>
      </c>
      <c r="I154" s="135"/>
      <c r="J154" s="136">
        <f>ROUND(I154*H154,1)</f>
        <v>0</v>
      </c>
      <c r="K154" s="137"/>
      <c r="L154" s="17"/>
      <c r="M154" s="138" t="s">
        <v>1</v>
      </c>
      <c r="N154" s="139" t="s">
        <v>37</v>
      </c>
      <c r="P154" s="140">
        <f>O154*H154</f>
        <v>0</v>
      </c>
      <c r="Q154" s="140">
        <v>0</v>
      </c>
      <c r="R154" s="140">
        <f>Q154*H154</f>
        <v>0</v>
      </c>
      <c r="S154" s="140">
        <v>0.017</v>
      </c>
      <c r="T154" s="141">
        <f>S154*H154</f>
        <v>0.6732</v>
      </c>
      <c r="AR154" s="142" t="s">
        <v>145</v>
      </c>
      <c r="AT154" s="142" t="s">
        <v>123</v>
      </c>
      <c r="AU154" s="142" t="s">
        <v>126</v>
      </c>
      <c r="AY154" s="2" t="s">
        <v>122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2" t="s">
        <v>126</v>
      </c>
      <c r="BK154" s="143">
        <f>ROUND(I154*H154,1)</f>
        <v>0</v>
      </c>
      <c r="BL154" s="2" t="s">
        <v>145</v>
      </c>
      <c r="BM154" s="142" t="s">
        <v>178</v>
      </c>
    </row>
    <row r="155" spans="2:51" s="153" customFormat="1" ht="10.2">
      <c r="B155" s="152"/>
      <c r="D155" s="146" t="s">
        <v>127</v>
      </c>
      <c r="E155" s="154" t="s">
        <v>1</v>
      </c>
      <c r="F155" s="155" t="s">
        <v>359</v>
      </c>
      <c r="H155" s="156">
        <v>39.6</v>
      </c>
      <c r="I155" s="157"/>
      <c r="L155" s="152"/>
      <c r="M155" s="158"/>
      <c r="T155" s="159"/>
      <c r="AT155" s="154" t="s">
        <v>127</v>
      </c>
      <c r="AU155" s="154" t="s">
        <v>126</v>
      </c>
      <c r="AV155" s="153" t="s">
        <v>126</v>
      </c>
      <c r="AW155" s="153" t="s">
        <v>28</v>
      </c>
      <c r="AX155" s="153" t="s">
        <v>71</v>
      </c>
      <c r="AY155" s="154" t="s">
        <v>122</v>
      </c>
    </row>
    <row r="156" spans="2:51" s="169" customFormat="1" ht="10.2">
      <c r="B156" s="168"/>
      <c r="D156" s="146" t="s">
        <v>127</v>
      </c>
      <c r="E156" s="170" t="s">
        <v>1</v>
      </c>
      <c r="F156" s="171" t="s">
        <v>130</v>
      </c>
      <c r="H156" s="172">
        <v>39.6</v>
      </c>
      <c r="I156" s="173"/>
      <c r="L156" s="168"/>
      <c r="M156" s="174"/>
      <c r="T156" s="175"/>
      <c r="AT156" s="170" t="s">
        <v>127</v>
      </c>
      <c r="AU156" s="170" t="s">
        <v>126</v>
      </c>
      <c r="AV156" s="169" t="s">
        <v>125</v>
      </c>
      <c r="AW156" s="169" t="s">
        <v>28</v>
      </c>
      <c r="AX156" s="169" t="s">
        <v>19</v>
      </c>
      <c r="AY156" s="170" t="s">
        <v>122</v>
      </c>
    </row>
    <row r="157" spans="2:63" s="118" customFormat="1" ht="22.95" customHeight="1">
      <c r="B157" s="117"/>
      <c r="D157" s="119" t="s">
        <v>70</v>
      </c>
      <c r="E157" s="128" t="s">
        <v>179</v>
      </c>
      <c r="F157" s="128" t="s">
        <v>180</v>
      </c>
      <c r="I157" s="121"/>
      <c r="J157" s="129">
        <f>BK157</f>
        <v>0</v>
      </c>
      <c r="L157" s="117"/>
      <c r="M157" s="123"/>
      <c r="P157" s="124">
        <f>SUM(P158:P166)</f>
        <v>0</v>
      </c>
      <c r="R157" s="124">
        <f>SUM(R158:R166)</f>
        <v>0</v>
      </c>
      <c r="T157" s="125">
        <f>SUM(T158:T166)</f>
        <v>0.040232000000000004</v>
      </c>
      <c r="AR157" s="119" t="s">
        <v>126</v>
      </c>
      <c r="AT157" s="126" t="s">
        <v>70</v>
      </c>
      <c r="AU157" s="126" t="s">
        <v>19</v>
      </c>
      <c r="AY157" s="119" t="s">
        <v>122</v>
      </c>
      <c r="BK157" s="127">
        <f>SUM(BK158:BK166)</f>
        <v>0</v>
      </c>
    </row>
    <row r="158" spans="2:65" s="18" customFormat="1" ht="16.5" customHeight="1">
      <c r="B158" s="17"/>
      <c r="C158" s="130">
        <v>11</v>
      </c>
      <c r="D158" s="130" t="s">
        <v>123</v>
      </c>
      <c r="E158" s="131" t="s">
        <v>181</v>
      </c>
      <c r="F158" s="132" t="s">
        <v>360</v>
      </c>
      <c r="G158" s="133" t="s">
        <v>149</v>
      </c>
      <c r="H158" s="134">
        <v>7.2</v>
      </c>
      <c r="I158" s="135"/>
      <c r="J158" s="136">
        <f>ROUND(I158*H158,1)</f>
        <v>0</v>
      </c>
      <c r="K158" s="137"/>
      <c r="L158" s="17"/>
      <c r="M158" s="138" t="s">
        <v>1</v>
      </c>
      <c r="N158" s="139" t="s">
        <v>37</v>
      </c>
      <c r="P158" s="140">
        <f>O158*H158</f>
        <v>0</v>
      </c>
      <c r="Q158" s="140">
        <v>0</v>
      </c>
      <c r="R158" s="140">
        <f>Q158*H158</f>
        <v>0</v>
      </c>
      <c r="S158" s="140">
        <v>0.00167</v>
      </c>
      <c r="T158" s="141">
        <f>S158*H158</f>
        <v>0.012024</v>
      </c>
      <c r="AR158" s="142" t="s">
        <v>145</v>
      </c>
      <c r="AT158" s="142" t="s">
        <v>123</v>
      </c>
      <c r="AU158" s="142" t="s">
        <v>126</v>
      </c>
      <c r="AY158" s="2" t="s">
        <v>122</v>
      </c>
      <c r="BE158" s="143">
        <f>IF(N158="základní",J158,0)</f>
        <v>0</v>
      </c>
      <c r="BF158" s="143">
        <f>IF(N158="snížená",J158,0)</f>
        <v>0</v>
      </c>
      <c r="BG158" s="143">
        <f>IF(N158="zákl. přenesená",J158,0)</f>
        <v>0</v>
      </c>
      <c r="BH158" s="143">
        <f>IF(N158="sníž. přenesená",J158,0)</f>
        <v>0</v>
      </c>
      <c r="BI158" s="143">
        <f>IF(N158="nulová",J158,0)</f>
        <v>0</v>
      </c>
      <c r="BJ158" s="2" t="s">
        <v>126</v>
      </c>
      <c r="BK158" s="143">
        <f>ROUND(I158*H158,1)</f>
        <v>0</v>
      </c>
      <c r="BL158" s="2" t="s">
        <v>145</v>
      </c>
      <c r="BM158" s="142" t="s">
        <v>182</v>
      </c>
    </row>
    <row r="159" spans="2:51" s="153" customFormat="1" ht="10.2">
      <c r="B159" s="152"/>
      <c r="D159" s="146" t="s">
        <v>127</v>
      </c>
      <c r="E159" s="154" t="s">
        <v>1</v>
      </c>
      <c r="F159" s="155" t="s">
        <v>361</v>
      </c>
      <c r="H159" s="156">
        <v>7.2</v>
      </c>
      <c r="I159" s="157"/>
      <c r="L159" s="152"/>
      <c r="M159" s="158"/>
      <c r="T159" s="159"/>
      <c r="AT159" s="154" t="s">
        <v>127</v>
      </c>
      <c r="AU159" s="154" t="s">
        <v>126</v>
      </c>
      <c r="AV159" s="153" t="s">
        <v>126</v>
      </c>
      <c r="AW159" s="153" t="s">
        <v>28</v>
      </c>
      <c r="AX159" s="153" t="s">
        <v>71</v>
      </c>
      <c r="AY159" s="154" t="s">
        <v>122</v>
      </c>
    </row>
    <row r="160" spans="2:51" s="169" customFormat="1" ht="10.2">
      <c r="B160" s="168"/>
      <c r="D160" s="146" t="s">
        <v>127</v>
      </c>
      <c r="E160" s="170" t="s">
        <v>1</v>
      </c>
      <c r="F160" s="171" t="s">
        <v>130</v>
      </c>
      <c r="H160" s="172">
        <v>7.2</v>
      </c>
      <c r="I160" s="173"/>
      <c r="L160" s="168"/>
      <c r="M160" s="174"/>
      <c r="T160" s="175"/>
      <c r="AT160" s="170" t="s">
        <v>127</v>
      </c>
      <c r="AU160" s="170" t="s">
        <v>126</v>
      </c>
      <c r="AV160" s="169" t="s">
        <v>125</v>
      </c>
      <c r="AW160" s="169" t="s">
        <v>28</v>
      </c>
      <c r="AX160" s="169" t="s">
        <v>19</v>
      </c>
      <c r="AY160" s="170" t="s">
        <v>122</v>
      </c>
    </row>
    <row r="161" spans="2:65" s="18" customFormat="1" ht="16.5" customHeight="1">
      <c r="B161" s="17"/>
      <c r="C161" s="130">
        <v>12</v>
      </c>
      <c r="D161" s="130" t="s">
        <v>123</v>
      </c>
      <c r="E161" s="131" t="s">
        <v>183</v>
      </c>
      <c r="F161" s="132" t="s">
        <v>184</v>
      </c>
      <c r="G161" s="133" t="s">
        <v>149</v>
      </c>
      <c r="H161" s="134">
        <v>6</v>
      </c>
      <c r="I161" s="135"/>
      <c r="J161" s="136">
        <f>ROUND(I161*H161,1)</f>
        <v>0</v>
      </c>
      <c r="K161" s="137"/>
      <c r="L161" s="17"/>
      <c r="M161" s="138" t="s">
        <v>1</v>
      </c>
      <c r="N161" s="139" t="s">
        <v>37</v>
      </c>
      <c r="P161" s="140">
        <f>O161*H161</f>
        <v>0</v>
      </c>
      <c r="Q161" s="140">
        <v>0</v>
      </c>
      <c r="R161" s="140">
        <f>Q161*H161</f>
        <v>0</v>
      </c>
      <c r="S161" s="140">
        <v>0.0026</v>
      </c>
      <c r="T161" s="141">
        <f>S161*H161</f>
        <v>0.0156</v>
      </c>
      <c r="AR161" s="142" t="s">
        <v>145</v>
      </c>
      <c r="AT161" s="142" t="s">
        <v>123</v>
      </c>
      <c r="AU161" s="142" t="s">
        <v>126</v>
      </c>
      <c r="AY161" s="2" t="s">
        <v>122</v>
      </c>
      <c r="BE161" s="143">
        <f>IF(N161="základní",J161,0)</f>
        <v>0</v>
      </c>
      <c r="BF161" s="143">
        <f>IF(N161="snížená",J161,0)</f>
        <v>0</v>
      </c>
      <c r="BG161" s="143">
        <f>IF(N161="zákl. přenesená",J161,0)</f>
        <v>0</v>
      </c>
      <c r="BH161" s="143">
        <f>IF(N161="sníž. přenesená",J161,0)</f>
        <v>0</v>
      </c>
      <c r="BI161" s="143">
        <f>IF(N161="nulová",J161,0)</f>
        <v>0</v>
      </c>
      <c r="BJ161" s="2" t="s">
        <v>126</v>
      </c>
      <c r="BK161" s="143">
        <f>ROUND(I161*H161,1)</f>
        <v>0</v>
      </c>
      <c r="BL161" s="2" t="s">
        <v>145</v>
      </c>
      <c r="BM161" s="142" t="s">
        <v>185</v>
      </c>
    </row>
    <row r="162" spans="2:51" s="153" customFormat="1" ht="10.2">
      <c r="B162" s="152"/>
      <c r="D162" s="146" t="s">
        <v>127</v>
      </c>
      <c r="E162" s="154" t="s">
        <v>1</v>
      </c>
      <c r="F162" s="155">
        <v>6</v>
      </c>
      <c r="H162" s="156">
        <v>6</v>
      </c>
      <c r="I162" s="157"/>
      <c r="L162" s="152"/>
      <c r="M162" s="158"/>
      <c r="T162" s="159"/>
      <c r="AT162" s="154" t="s">
        <v>127</v>
      </c>
      <c r="AU162" s="154" t="s">
        <v>126</v>
      </c>
      <c r="AV162" s="153" t="s">
        <v>126</v>
      </c>
      <c r="AW162" s="153" t="s">
        <v>28</v>
      </c>
      <c r="AX162" s="153" t="s">
        <v>71</v>
      </c>
      <c r="AY162" s="154" t="s">
        <v>122</v>
      </c>
    </row>
    <row r="163" spans="2:51" s="169" customFormat="1" ht="10.2">
      <c r="B163" s="168"/>
      <c r="D163" s="146" t="s">
        <v>127</v>
      </c>
      <c r="E163" s="170" t="s">
        <v>1</v>
      </c>
      <c r="F163" s="171" t="s">
        <v>130</v>
      </c>
      <c r="H163" s="172">
        <v>6</v>
      </c>
      <c r="I163" s="173"/>
      <c r="L163" s="168"/>
      <c r="M163" s="174"/>
      <c r="T163" s="175"/>
      <c r="AT163" s="170" t="s">
        <v>127</v>
      </c>
      <c r="AU163" s="170" t="s">
        <v>126</v>
      </c>
      <c r="AV163" s="169" t="s">
        <v>125</v>
      </c>
      <c r="AW163" s="169" t="s">
        <v>28</v>
      </c>
      <c r="AX163" s="169" t="s">
        <v>19</v>
      </c>
      <c r="AY163" s="170" t="s">
        <v>122</v>
      </c>
    </row>
    <row r="164" spans="2:65" s="18" customFormat="1" ht="16.5" customHeight="1">
      <c r="B164" s="17"/>
      <c r="C164" s="130">
        <v>13</v>
      </c>
      <c r="D164" s="130" t="s">
        <v>123</v>
      </c>
      <c r="E164" s="131" t="s">
        <v>186</v>
      </c>
      <c r="F164" s="132" t="s">
        <v>187</v>
      </c>
      <c r="G164" s="133" t="s">
        <v>149</v>
      </c>
      <c r="H164" s="134">
        <v>3.2</v>
      </c>
      <c r="I164" s="135"/>
      <c r="J164" s="136">
        <f>ROUND(I164*H164,1)</f>
        <v>0</v>
      </c>
      <c r="K164" s="137"/>
      <c r="L164" s="17"/>
      <c r="M164" s="138" t="s">
        <v>1</v>
      </c>
      <c r="N164" s="139" t="s">
        <v>37</v>
      </c>
      <c r="P164" s="140">
        <f>O164*H164</f>
        <v>0</v>
      </c>
      <c r="Q164" s="140">
        <v>0</v>
      </c>
      <c r="R164" s="140">
        <f>Q164*H164</f>
        <v>0</v>
      </c>
      <c r="S164" s="140">
        <v>0.00394</v>
      </c>
      <c r="T164" s="141">
        <f>S164*H164</f>
        <v>0.012608000000000001</v>
      </c>
      <c r="AR164" s="142" t="s">
        <v>145</v>
      </c>
      <c r="AT164" s="142" t="s">
        <v>123</v>
      </c>
      <c r="AU164" s="142" t="s">
        <v>126</v>
      </c>
      <c r="AY164" s="2" t="s">
        <v>122</v>
      </c>
      <c r="BE164" s="143">
        <f>IF(N164="základní",J164,0)</f>
        <v>0</v>
      </c>
      <c r="BF164" s="143">
        <f>IF(N164="snížená",J164,0)</f>
        <v>0</v>
      </c>
      <c r="BG164" s="143">
        <f>IF(N164="zákl. přenesená",J164,0)</f>
        <v>0</v>
      </c>
      <c r="BH164" s="143">
        <f>IF(N164="sníž. přenesená",J164,0)</f>
        <v>0</v>
      </c>
      <c r="BI164" s="143">
        <f>IF(N164="nulová",J164,0)</f>
        <v>0</v>
      </c>
      <c r="BJ164" s="2" t="s">
        <v>126</v>
      </c>
      <c r="BK164" s="143">
        <f>ROUND(I164*H164,1)</f>
        <v>0</v>
      </c>
      <c r="BL164" s="2" t="s">
        <v>145</v>
      </c>
      <c r="BM164" s="142" t="s">
        <v>188</v>
      </c>
    </row>
    <row r="165" spans="2:51" s="153" customFormat="1" ht="10.2">
      <c r="B165" s="152"/>
      <c r="D165" s="146" t="s">
        <v>127</v>
      </c>
      <c r="E165" s="154" t="s">
        <v>1</v>
      </c>
      <c r="F165" s="155">
        <v>3.2</v>
      </c>
      <c r="H165" s="156">
        <v>3.2</v>
      </c>
      <c r="I165" s="157"/>
      <c r="L165" s="152"/>
      <c r="M165" s="158"/>
      <c r="T165" s="159"/>
      <c r="AT165" s="154" t="s">
        <v>127</v>
      </c>
      <c r="AU165" s="154" t="s">
        <v>126</v>
      </c>
      <c r="AV165" s="153" t="s">
        <v>126</v>
      </c>
      <c r="AW165" s="153" t="s">
        <v>28</v>
      </c>
      <c r="AX165" s="153" t="s">
        <v>71</v>
      </c>
      <c r="AY165" s="154" t="s">
        <v>122</v>
      </c>
    </row>
    <row r="166" spans="2:51" s="169" customFormat="1" ht="10.2">
      <c r="B166" s="168"/>
      <c r="D166" s="146" t="s">
        <v>127</v>
      </c>
      <c r="E166" s="170" t="s">
        <v>1</v>
      </c>
      <c r="F166" s="171" t="s">
        <v>130</v>
      </c>
      <c r="H166" s="172">
        <v>3.2</v>
      </c>
      <c r="I166" s="173"/>
      <c r="L166" s="168"/>
      <c r="M166" s="174"/>
      <c r="T166" s="175"/>
      <c r="AT166" s="170" t="s">
        <v>127</v>
      </c>
      <c r="AU166" s="170" t="s">
        <v>126</v>
      </c>
      <c r="AV166" s="169" t="s">
        <v>125</v>
      </c>
      <c r="AW166" s="169" t="s">
        <v>28</v>
      </c>
      <c r="AX166" s="169" t="s">
        <v>19</v>
      </c>
      <c r="AY166" s="170" t="s">
        <v>122</v>
      </c>
    </row>
    <row r="167" spans="2:63" s="118" customFormat="1" ht="22.95" customHeight="1">
      <c r="B167" s="117"/>
      <c r="D167" s="119" t="s">
        <v>70</v>
      </c>
      <c r="E167" s="128" t="s">
        <v>189</v>
      </c>
      <c r="F167" s="128" t="s">
        <v>190</v>
      </c>
      <c r="I167" s="121"/>
      <c r="J167" s="129">
        <f>BK167</f>
        <v>0</v>
      </c>
      <c r="L167" s="117"/>
      <c r="M167" s="123"/>
      <c r="P167" s="124">
        <f>SUM(P168:P171)</f>
        <v>0</v>
      </c>
      <c r="R167" s="124">
        <f>SUM(R168:R171)</f>
        <v>0</v>
      </c>
      <c r="T167" s="125">
        <f>SUM(T168:T171)</f>
        <v>9.042038</v>
      </c>
      <c r="AR167" s="119" t="s">
        <v>126</v>
      </c>
      <c r="AT167" s="126" t="s">
        <v>70</v>
      </c>
      <c r="AU167" s="126" t="s">
        <v>19</v>
      </c>
      <c r="AY167" s="119" t="s">
        <v>122</v>
      </c>
      <c r="BK167" s="127">
        <f>SUM(BK168:BK171)</f>
        <v>0</v>
      </c>
    </row>
    <row r="168" spans="2:65" s="18" customFormat="1" ht="24.15" customHeight="1">
      <c r="B168" s="17"/>
      <c r="C168" s="130">
        <v>14</v>
      </c>
      <c r="D168" s="130" t="s">
        <v>123</v>
      </c>
      <c r="E168" s="131" t="s">
        <v>191</v>
      </c>
      <c r="F168" s="132" t="s">
        <v>363</v>
      </c>
      <c r="G168" s="133" t="s">
        <v>134</v>
      </c>
      <c r="H168" s="134">
        <v>202.6</v>
      </c>
      <c r="I168" s="135"/>
      <c r="J168" s="136">
        <f>ROUND(I168*H168,1)</f>
        <v>0</v>
      </c>
      <c r="K168" s="137"/>
      <c r="L168" s="17"/>
      <c r="M168" s="138" t="s">
        <v>1</v>
      </c>
      <c r="N168" s="139" t="s">
        <v>37</v>
      </c>
      <c r="P168" s="140">
        <f>O168*H168</f>
        <v>0</v>
      </c>
      <c r="Q168" s="140">
        <v>0</v>
      </c>
      <c r="R168" s="140">
        <f>Q168*H168</f>
        <v>0</v>
      </c>
      <c r="S168" s="140">
        <v>0.0445</v>
      </c>
      <c r="T168" s="141">
        <f>S168*H168</f>
        <v>9.015699999999999</v>
      </c>
      <c r="AR168" s="142" t="s">
        <v>145</v>
      </c>
      <c r="AT168" s="142" t="s">
        <v>123</v>
      </c>
      <c r="AU168" s="142" t="s">
        <v>126</v>
      </c>
      <c r="AY168" s="2" t="s">
        <v>122</v>
      </c>
      <c r="BE168" s="143">
        <f>IF(N168="základní",J168,0)</f>
        <v>0</v>
      </c>
      <c r="BF168" s="143">
        <f>IF(N168="snížená",J168,0)</f>
        <v>0</v>
      </c>
      <c r="BG168" s="143">
        <f>IF(N168="zákl. přenesená",J168,0)</f>
        <v>0</v>
      </c>
      <c r="BH168" s="143">
        <f>IF(N168="sníž. přenesená",J168,0)</f>
        <v>0</v>
      </c>
      <c r="BI168" s="143">
        <f>IF(N168="nulová",J168,0)</f>
        <v>0</v>
      </c>
      <c r="BJ168" s="2" t="s">
        <v>126</v>
      </c>
      <c r="BK168" s="143">
        <f>ROUND(I168*H168,1)</f>
        <v>0</v>
      </c>
      <c r="BL168" s="2" t="s">
        <v>145</v>
      </c>
      <c r="BM168" s="142" t="s">
        <v>192</v>
      </c>
    </row>
    <row r="169" spans="2:51" s="153" customFormat="1" ht="10.2">
      <c r="B169" s="152"/>
      <c r="D169" s="146" t="s">
        <v>127</v>
      </c>
      <c r="E169" s="154" t="s">
        <v>1</v>
      </c>
      <c r="F169" s="155" t="s">
        <v>364</v>
      </c>
      <c r="H169" s="156">
        <v>202.6</v>
      </c>
      <c r="I169" s="157"/>
      <c r="L169" s="152"/>
      <c r="M169" s="158"/>
      <c r="T169" s="159"/>
      <c r="AT169" s="154" t="s">
        <v>127</v>
      </c>
      <c r="AU169" s="154" t="s">
        <v>126</v>
      </c>
      <c r="AV169" s="153" t="s">
        <v>126</v>
      </c>
      <c r="AW169" s="153" t="s">
        <v>28</v>
      </c>
      <c r="AX169" s="153" t="s">
        <v>71</v>
      </c>
      <c r="AY169" s="154" t="s">
        <v>122</v>
      </c>
    </row>
    <row r="170" spans="2:51" s="169" customFormat="1" ht="10.2">
      <c r="B170" s="168"/>
      <c r="D170" s="146" t="s">
        <v>127</v>
      </c>
      <c r="E170" s="170" t="s">
        <v>1</v>
      </c>
      <c r="F170" s="171" t="s">
        <v>130</v>
      </c>
      <c r="H170" s="172">
        <v>202.6</v>
      </c>
      <c r="I170" s="173"/>
      <c r="L170" s="168"/>
      <c r="M170" s="174"/>
      <c r="T170" s="175"/>
      <c r="AT170" s="170" t="s">
        <v>127</v>
      </c>
      <c r="AU170" s="170" t="s">
        <v>126</v>
      </c>
      <c r="AV170" s="169" t="s">
        <v>125</v>
      </c>
      <c r="AW170" s="169" t="s">
        <v>28</v>
      </c>
      <c r="AX170" s="169" t="s">
        <v>19</v>
      </c>
      <c r="AY170" s="170" t="s">
        <v>122</v>
      </c>
    </row>
    <row r="171" spans="2:65" s="18" customFormat="1" ht="24.15" customHeight="1">
      <c r="B171" s="17"/>
      <c r="C171" s="130">
        <v>15</v>
      </c>
      <c r="D171" s="130" t="s">
        <v>123</v>
      </c>
      <c r="E171" s="131" t="s">
        <v>194</v>
      </c>
      <c r="F171" s="132" t="s">
        <v>195</v>
      </c>
      <c r="G171" s="133" t="s">
        <v>134</v>
      </c>
      <c r="H171" s="134">
        <v>202.6</v>
      </c>
      <c r="I171" s="135"/>
      <c r="J171" s="136">
        <f>ROUND(I171*H171,1)</f>
        <v>0</v>
      </c>
      <c r="K171" s="137"/>
      <c r="L171" s="17"/>
      <c r="M171" s="138" t="s">
        <v>1</v>
      </c>
      <c r="N171" s="139" t="s">
        <v>37</v>
      </c>
      <c r="P171" s="140">
        <f>O171*H171</f>
        <v>0</v>
      </c>
      <c r="Q171" s="140">
        <v>0</v>
      </c>
      <c r="R171" s="140">
        <f>Q171*H171</f>
        <v>0</v>
      </c>
      <c r="S171" s="140">
        <v>0.00013</v>
      </c>
      <c r="T171" s="141">
        <f>S171*H171</f>
        <v>0.026337999999999997</v>
      </c>
      <c r="AR171" s="142" t="s">
        <v>145</v>
      </c>
      <c r="AT171" s="142" t="s">
        <v>123</v>
      </c>
      <c r="AU171" s="142" t="s">
        <v>126</v>
      </c>
      <c r="AY171" s="2" t="s">
        <v>122</v>
      </c>
      <c r="BE171" s="143">
        <f>IF(N171="základní",J171,0)</f>
        <v>0</v>
      </c>
      <c r="BF171" s="143">
        <f>IF(N171="snížená",J171,0)</f>
        <v>0</v>
      </c>
      <c r="BG171" s="143">
        <f>IF(N171="zákl. přenesená",J171,0)</f>
        <v>0</v>
      </c>
      <c r="BH171" s="143">
        <f>IF(N171="sníž. přenesená",J171,0)</f>
        <v>0</v>
      </c>
      <c r="BI171" s="143">
        <f>IF(N171="nulová",J171,0)</f>
        <v>0</v>
      </c>
      <c r="BJ171" s="2" t="s">
        <v>126</v>
      </c>
      <c r="BK171" s="143">
        <f>ROUND(I171*H171,1)</f>
        <v>0</v>
      </c>
      <c r="BL171" s="2" t="s">
        <v>145</v>
      </c>
      <c r="BM171" s="142" t="s">
        <v>196</v>
      </c>
    </row>
    <row r="172" spans="2:63" s="118" customFormat="1" ht="22.95" customHeight="1">
      <c r="B172" s="117"/>
      <c r="D172" s="119" t="s">
        <v>70</v>
      </c>
      <c r="E172" s="128" t="s">
        <v>197</v>
      </c>
      <c r="F172" s="128" t="s">
        <v>198</v>
      </c>
      <c r="I172" s="121"/>
      <c r="J172" s="129">
        <f>BK172</f>
        <v>0</v>
      </c>
      <c r="L172" s="117"/>
      <c r="M172" s="123"/>
      <c r="P172" s="124">
        <f>SUM(P173:P177)</f>
        <v>0</v>
      </c>
      <c r="R172" s="124">
        <f>SUM(R173:R177)</f>
        <v>0</v>
      </c>
      <c r="T172" s="125">
        <f>SUM(T173:T177)</f>
        <v>0.10931800000000001</v>
      </c>
      <c r="AR172" s="119" t="s">
        <v>126</v>
      </c>
      <c r="AT172" s="126" t="s">
        <v>70</v>
      </c>
      <c r="AU172" s="126" t="s">
        <v>19</v>
      </c>
      <c r="AY172" s="119" t="s">
        <v>122</v>
      </c>
      <c r="BK172" s="127">
        <f>SUM(BK173:BK177)</f>
        <v>0</v>
      </c>
    </row>
    <row r="173" spans="2:65" s="18" customFormat="1" ht="16.5" customHeight="1">
      <c r="B173" s="17"/>
      <c r="C173" s="130">
        <v>16</v>
      </c>
      <c r="D173" s="130" t="s">
        <v>123</v>
      </c>
      <c r="E173" s="131" t="s">
        <v>200</v>
      </c>
      <c r="F173" s="132" t="s">
        <v>201</v>
      </c>
      <c r="G173" s="133" t="s">
        <v>149</v>
      </c>
      <c r="H173" s="134">
        <v>7.4</v>
      </c>
      <c r="I173" s="135"/>
      <c r="J173" s="136">
        <f>ROUND(I173*H173,1)</f>
        <v>0</v>
      </c>
      <c r="K173" s="137"/>
      <c r="L173" s="17"/>
      <c r="M173" s="138" t="s">
        <v>1</v>
      </c>
      <c r="N173" s="139" t="s">
        <v>37</v>
      </c>
      <c r="P173" s="140">
        <f>O173*H173</f>
        <v>0</v>
      </c>
      <c r="Q173" s="140">
        <v>0</v>
      </c>
      <c r="R173" s="140">
        <f>Q173*H173</f>
        <v>0</v>
      </c>
      <c r="S173" s="140">
        <v>0.01207</v>
      </c>
      <c r="T173" s="141">
        <f>S173*H173</f>
        <v>0.08931800000000001</v>
      </c>
      <c r="AR173" s="142" t="s">
        <v>145</v>
      </c>
      <c r="AT173" s="142" t="s">
        <v>123</v>
      </c>
      <c r="AU173" s="142" t="s">
        <v>126</v>
      </c>
      <c r="AY173" s="2" t="s">
        <v>122</v>
      </c>
      <c r="BE173" s="143">
        <f>IF(N173="základní",J173,0)</f>
        <v>0</v>
      </c>
      <c r="BF173" s="143">
        <f>IF(N173="snížená",J173,0)</f>
        <v>0</v>
      </c>
      <c r="BG173" s="143">
        <f>IF(N173="zákl. přenesená",J173,0)</f>
        <v>0</v>
      </c>
      <c r="BH173" s="143">
        <f>IF(N173="sníž. přenesená",J173,0)</f>
        <v>0</v>
      </c>
      <c r="BI173" s="143">
        <f>IF(N173="nulová",J173,0)</f>
        <v>0</v>
      </c>
      <c r="BJ173" s="2" t="s">
        <v>126</v>
      </c>
      <c r="BK173" s="143">
        <f>ROUND(I173*H173,1)</f>
        <v>0</v>
      </c>
      <c r="BL173" s="2" t="s">
        <v>145</v>
      </c>
      <c r="BM173" s="142" t="s">
        <v>202</v>
      </c>
    </row>
    <row r="174" spans="2:51" s="153" customFormat="1" ht="10.2">
      <c r="B174" s="152"/>
      <c r="D174" s="146" t="s">
        <v>127</v>
      </c>
      <c r="E174" s="154" t="s">
        <v>1</v>
      </c>
      <c r="F174" s="155" t="s">
        <v>365</v>
      </c>
      <c r="H174" s="156">
        <v>7.4</v>
      </c>
      <c r="I174" s="157"/>
      <c r="L174" s="152"/>
      <c r="M174" s="158"/>
      <c r="T174" s="159"/>
      <c r="AT174" s="154" t="s">
        <v>127</v>
      </c>
      <c r="AU174" s="154" t="s">
        <v>126</v>
      </c>
      <c r="AV174" s="153" t="s">
        <v>126</v>
      </c>
      <c r="AW174" s="153" t="s">
        <v>28</v>
      </c>
      <c r="AX174" s="153" t="s">
        <v>71</v>
      </c>
      <c r="AY174" s="154" t="s">
        <v>122</v>
      </c>
    </row>
    <row r="175" spans="2:65" s="18" customFormat="1" ht="16.2" customHeight="1">
      <c r="B175" s="17"/>
      <c r="C175" s="130">
        <v>17</v>
      </c>
      <c r="D175" s="130" t="s">
        <v>123</v>
      </c>
      <c r="E175" s="131" t="s">
        <v>207</v>
      </c>
      <c r="F175" s="132" t="s">
        <v>367</v>
      </c>
      <c r="G175" s="133" t="s">
        <v>167</v>
      </c>
      <c r="H175" s="134">
        <v>1</v>
      </c>
      <c r="I175" s="135"/>
      <c r="J175" s="136">
        <f>ROUND(I175*H175,1)</f>
        <v>0</v>
      </c>
      <c r="K175" s="137"/>
      <c r="L175" s="17"/>
      <c r="M175" s="138" t="s">
        <v>1</v>
      </c>
      <c r="N175" s="139" t="s">
        <v>37</v>
      </c>
      <c r="P175" s="140">
        <f>O175*H175</f>
        <v>0</v>
      </c>
      <c r="Q175" s="140">
        <v>0</v>
      </c>
      <c r="R175" s="140">
        <f>Q175*H175</f>
        <v>0</v>
      </c>
      <c r="S175" s="140">
        <v>0.02</v>
      </c>
      <c r="T175" s="141">
        <f>S175*H175</f>
        <v>0.02</v>
      </c>
      <c r="AR175" s="142" t="s">
        <v>145</v>
      </c>
      <c r="AT175" s="142" t="s">
        <v>123</v>
      </c>
      <c r="AU175" s="142" t="s">
        <v>126</v>
      </c>
      <c r="AY175" s="2" t="s">
        <v>122</v>
      </c>
      <c r="BE175" s="143">
        <f>IF(N175="základní",J175,0)</f>
        <v>0</v>
      </c>
      <c r="BF175" s="143">
        <f>IF(N175="snížená",J175,0)</f>
        <v>0</v>
      </c>
      <c r="BG175" s="143">
        <f>IF(N175="zákl. přenesená",J175,0)</f>
        <v>0</v>
      </c>
      <c r="BH175" s="143">
        <f>IF(N175="sníž. přenesená",J175,0)</f>
        <v>0</v>
      </c>
      <c r="BI175" s="143">
        <f>IF(N175="nulová",J175,0)</f>
        <v>0</v>
      </c>
      <c r="BJ175" s="2" t="s">
        <v>126</v>
      </c>
      <c r="BK175" s="143">
        <f>ROUND(I175*H175,1)</f>
        <v>0</v>
      </c>
      <c r="BL175" s="2" t="s">
        <v>145</v>
      </c>
      <c r="BM175" s="142" t="s">
        <v>208</v>
      </c>
    </row>
    <row r="176" spans="2:51" s="153" customFormat="1" ht="10.2">
      <c r="B176" s="152"/>
      <c r="D176" s="146"/>
      <c r="E176" s="154" t="s">
        <v>1</v>
      </c>
      <c r="F176" s="155"/>
      <c r="H176" s="156"/>
      <c r="I176" s="157"/>
      <c r="L176" s="152"/>
      <c r="M176" s="158"/>
      <c r="T176" s="159"/>
      <c r="AT176" s="154" t="s">
        <v>127</v>
      </c>
      <c r="AU176" s="154" t="s">
        <v>126</v>
      </c>
      <c r="AV176" s="153" t="s">
        <v>126</v>
      </c>
      <c r="AW176" s="153" t="s">
        <v>28</v>
      </c>
      <c r="AX176" s="153" t="s">
        <v>71</v>
      </c>
      <c r="AY176" s="154" t="s">
        <v>122</v>
      </c>
    </row>
    <row r="177" spans="2:51" s="169" customFormat="1" ht="10.2">
      <c r="B177" s="168"/>
      <c r="D177" s="146"/>
      <c r="E177" s="170" t="s">
        <v>1</v>
      </c>
      <c r="F177" s="171"/>
      <c r="H177" s="172"/>
      <c r="I177" s="173"/>
      <c r="L177" s="168"/>
      <c r="M177" s="174"/>
      <c r="T177" s="175"/>
      <c r="AT177" s="170" t="s">
        <v>127</v>
      </c>
      <c r="AU177" s="170" t="s">
        <v>126</v>
      </c>
      <c r="AV177" s="169" t="s">
        <v>125</v>
      </c>
      <c r="AW177" s="169" t="s">
        <v>28</v>
      </c>
      <c r="AX177" s="169" t="s">
        <v>19</v>
      </c>
      <c r="AY177" s="170" t="s">
        <v>122</v>
      </c>
    </row>
    <row r="178" spans="2:63" s="118" customFormat="1" ht="25.95" customHeight="1">
      <c r="B178" s="117"/>
      <c r="D178" s="119" t="s">
        <v>70</v>
      </c>
      <c r="E178" s="120" t="s">
        <v>209</v>
      </c>
      <c r="F178" s="120" t="s">
        <v>210</v>
      </c>
      <c r="I178" s="121"/>
      <c r="J178" s="122">
        <f>BK178</f>
        <v>0</v>
      </c>
      <c r="L178" s="117"/>
      <c r="M178" s="123"/>
      <c r="P178" s="124">
        <f>P179</f>
        <v>0</v>
      </c>
      <c r="R178" s="124">
        <f>R179</f>
        <v>0</v>
      </c>
      <c r="T178" s="125">
        <f>T179</f>
        <v>0</v>
      </c>
      <c r="AR178" s="119" t="s">
        <v>125</v>
      </c>
      <c r="AT178" s="126" t="s">
        <v>70</v>
      </c>
      <c r="AU178" s="126" t="s">
        <v>71</v>
      </c>
      <c r="AY178" s="119" t="s">
        <v>122</v>
      </c>
      <c r="BK178" s="127">
        <f>BK179</f>
        <v>0</v>
      </c>
    </row>
    <row r="179" spans="2:65" s="18" customFormat="1" ht="66.75" customHeight="1">
      <c r="B179" s="17"/>
      <c r="C179" s="130">
        <v>18</v>
      </c>
      <c r="D179" s="130" t="s">
        <v>123</v>
      </c>
      <c r="E179" s="131" t="s">
        <v>211</v>
      </c>
      <c r="F179" s="132" t="s">
        <v>212</v>
      </c>
      <c r="G179" s="133" t="s">
        <v>167</v>
      </c>
      <c r="H179" s="134">
        <v>0</v>
      </c>
      <c r="I179" s="135">
        <v>0</v>
      </c>
      <c r="J179" s="136">
        <f>ROUND(I179*H179,1)</f>
        <v>0</v>
      </c>
      <c r="K179" s="137"/>
      <c r="L179" s="17"/>
      <c r="M179" s="176" t="s">
        <v>1</v>
      </c>
      <c r="N179" s="177" t="s">
        <v>37</v>
      </c>
      <c r="O179" s="178"/>
      <c r="P179" s="179">
        <f>O179*H179</f>
        <v>0</v>
      </c>
      <c r="Q179" s="179">
        <v>0</v>
      </c>
      <c r="R179" s="179">
        <f>Q179*H179</f>
        <v>0</v>
      </c>
      <c r="S179" s="179">
        <v>0</v>
      </c>
      <c r="T179" s="180">
        <f>S179*H179</f>
        <v>0</v>
      </c>
      <c r="AR179" s="142" t="s">
        <v>213</v>
      </c>
      <c r="AT179" s="142" t="s">
        <v>123</v>
      </c>
      <c r="AU179" s="142" t="s">
        <v>19</v>
      </c>
      <c r="AY179" s="2" t="s">
        <v>122</v>
      </c>
      <c r="BE179" s="143">
        <f>IF(N179="základní",J179,0)</f>
        <v>0</v>
      </c>
      <c r="BF179" s="143">
        <f>IF(N179="snížená",J179,0)</f>
        <v>0</v>
      </c>
      <c r="BG179" s="143">
        <f>IF(N179="zákl. přenesená",J179,0)</f>
        <v>0</v>
      </c>
      <c r="BH179" s="143">
        <f>IF(N179="sníž. přenesená",J179,0)</f>
        <v>0</v>
      </c>
      <c r="BI179" s="143">
        <f>IF(N179="nulová",J179,0)</f>
        <v>0</v>
      </c>
      <c r="BJ179" s="2" t="s">
        <v>126</v>
      </c>
      <c r="BK179" s="143">
        <f>ROUND(I179*H179,1)</f>
        <v>0</v>
      </c>
      <c r="BL179" s="2" t="s">
        <v>213</v>
      </c>
      <c r="BM179" s="142" t="s">
        <v>214</v>
      </c>
    </row>
    <row r="180" spans="2:12" s="18" customFormat="1" ht="6.9" customHeight="1">
      <c r="B180" s="31"/>
      <c r="C180" s="32"/>
      <c r="D180" s="32"/>
      <c r="E180" s="32"/>
      <c r="F180" s="32"/>
      <c r="G180" s="32"/>
      <c r="H180" s="32"/>
      <c r="I180" s="32"/>
      <c r="J180" s="32"/>
      <c r="K180" s="32"/>
      <c r="L180" s="17"/>
    </row>
  </sheetData>
  <mergeCells count="9">
    <mergeCell ref="E87:H87"/>
    <mergeCell ref="E116:H116"/>
    <mergeCell ref="E118:H118"/>
    <mergeCell ref="L2:V2"/>
    <mergeCell ref="E9:H9"/>
    <mergeCell ref="E18:H18"/>
    <mergeCell ref="E27:H27"/>
    <mergeCell ref="E85:H85"/>
    <mergeCell ref="E7:AD7"/>
  </mergeCells>
  <printOptions/>
  <pageMargins left="0.7" right="0.7" top="0.787401575" bottom="0.787401575" header="0.3" footer="0.3"/>
  <pageSetup horizontalDpi="600" verticalDpi="600" orientation="portrait" paperSize="9" scale="69" r:id="rId1"/>
  <rowBreaks count="4" manualBreakCount="4">
    <brk id="79" max="16383" man="1"/>
    <brk id="110" max="16383" man="1"/>
    <brk id="128" max="16383" man="1"/>
    <brk id="138" max="16383" man="1"/>
  </rowBreaks>
  <colBreaks count="1" manualBreakCount="1">
    <brk id="11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3D934-9F6E-4F38-89E7-568B42EA6AC3}">
  <dimension ref="B2:BM223"/>
  <sheetViews>
    <sheetView showGridLines="0" zoomScale="120" zoomScaleNormal="120" zoomScaleSheetLayoutView="100" workbookViewId="0" topLeftCell="A1">
      <selection activeCell="W151" sqref="W151"/>
    </sheetView>
  </sheetViews>
  <sheetFormatPr defaultColWidth="9.140625" defaultRowHeight="15"/>
  <cols>
    <col min="1" max="1" width="7.140625" style="0" customWidth="1"/>
    <col min="2" max="2" width="0.99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421875" style="0" customWidth="1"/>
    <col min="8" max="8" width="12.00390625" style="0" customWidth="1"/>
    <col min="9" max="9" width="13.57421875" style="0" customWidth="1"/>
    <col min="10" max="10" width="19.140625" style="0" customWidth="1"/>
    <col min="11" max="11" width="19.140625" style="0" hidden="1" customWidth="1"/>
    <col min="12" max="12" width="8.00390625" style="0" customWidth="1"/>
    <col min="13" max="13" width="9.281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</cols>
  <sheetData>
    <row r="2" spans="12:46" ht="36.9" customHeight="1"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2" t="s">
        <v>82</v>
      </c>
    </row>
    <row r="3" spans="2:46" ht="6.9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19</v>
      </c>
    </row>
    <row r="4" spans="2:46" ht="24.9" customHeight="1">
      <c r="B4" s="5"/>
      <c r="D4" s="6" t="s">
        <v>88</v>
      </c>
      <c r="L4" s="5"/>
      <c r="M4" s="79" t="s">
        <v>11</v>
      </c>
      <c r="AT4" s="2" t="s">
        <v>4</v>
      </c>
    </row>
    <row r="5" spans="2:12" ht="6.9" customHeight="1">
      <c r="B5" s="5"/>
      <c r="L5" s="5"/>
    </row>
    <row r="6" spans="2:12" ht="12" customHeight="1">
      <c r="B6" s="5"/>
      <c r="D6" s="12" t="s">
        <v>16</v>
      </c>
      <c r="L6" s="5"/>
    </row>
    <row r="7" spans="2:30" ht="30.6" customHeight="1">
      <c r="B7" s="5"/>
      <c r="E7" s="232" t="s">
        <v>351</v>
      </c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</row>
    <row r="8" spans="2:12" s="18" customFormat="1" ht="12" customHeight="1">
      <c r="B8" s="17"/>
      <c r="D8" s="12" t="s">
        <v>89</v>
      </c>
      <c r="L8" s="17"/>
    </row>
    <row r="9" spans="2:12" s="18" customFormat="1" ht="16.5" customHeight="1">
      <c r="B9" s="17"/>
      <c r="E9" s="218" t="s">
        <v>215</v>
      </c>
      <c r="F9" s="239"/>
      <c r="G9" s="239"/>
      <c r="H9" s="239"/>
      <c r="L9" s="17"/>
    </row>
    <row r="10" spans="2:12" s="18" customFormat="1" ht="15">
      <c r="B10" s="17"/>
      <c r="L10" s="17"/>
    </row>
    <row r="11" spans="2:12" s="18" customFormat="1" ht="12" customHeight="1">
      <c r="B11" s="17"/>
      <c r="D11" s="12" t="s">
        <v>17</v>
      </c>
      <c r="F11" s="10" t="s">
        <v>1</v>
      </c>
      <c r="I11" s="12" t="s">
        <v>18</v>
      </c>
      <c r="J11" s="10" t="s">
        <v>1</v>
      </c>
      <c r="L11" s="17"/>
    </row>
    <row r="12" spans="2:12" s="18" customFormat="1" ht="12" customHeight="1">
      <c r="B12" s="17"/>
      <c r="D12" s="12" t="s">
        <v>20</v>
      </c>
      <c r="F12" s="10" t="s">
        <v>350</v>
      </c>
      <c r="I12" s="12" t="s">
        <v>21</v>
      </c>
      <c r="J12" s="13">
        <v>45138</v>
      </c>
      <c r="L12" s="17"/>
    </row>
    <row r="13" spans="2:12" s="18" customFormat="1" ht="10.95" customHeight="1">
      <c r="B13" s="17"/>
      <c r="L13" s="17"/>
    </row>
    <row r="14" spans="2:12" s="18" customFormat="1" ht="12" customHeight="1">
      <c r="B14" s="17"/>
      <c r="D14" s="12" t="s">
        <v>22</v>
      </c>
      <c r="I14" s="12" t="s">
        <v>23</v>
      </c>
      <c r="J14" s="10" t="s">
        <v>1</v>
      </c>
      <c r="L14" s="17"/>
    </row>
    <row r="15" spans="2:12" s="18" customFormat="1" ht="18" customHeight="1">
      <c r="B15" s="17"/>
      <c r="E15" s="10" t="s">
        <v>24</v>
      </c>
      <c r="I15" s="12" t="s">
        <v>25</v>
      </c>
      <c r="J15" s="10" t="s">
        <v>1</v>
      </c>
      <c r="L15" s="17"/>
    </row>
    <row r="16" spans="2:12" s="18" customFormat="1" ht="6.9" customHeight="1">
      <c r="B16" s="17"/>
      <c r="L16" s="17"/>
    </row>
    <row r="17" spans="2:12" s="18" customFormat="1" ht="12" customHeight="1">
      <c r="B17" s="17"/>
      <c r="D17" s="12" t="s">
        <v>26</v>
      </c>
      <c r="I17" s="12" t="s">
        <v>23</v>
      </c>
      <c r="J17" s="80" t="s">
        <v>397</v>
      </c>
      <c r="L17" s="17"/>
    </row>
    <row r="18" spans="2:12" s="18" customFormat="1" ht="18" customHeight="1">
      <c r="B18" s="17"/>
      <c r="E18" s="242" t="s">
        <v>397</v>
      </c>
      <c r="F18" s="228"/>
      <c r="G18" s="228"/>
      <c r="H18" s="228"/>
      <c r="I18" s="12" t="s">
        <v>25</v>
      </c>
      <c r="J18" s="80" t="s">
        <v>397</v>
      </c>
      <c r="L18" s="17"/>
    </row>
    <row r="19" spans="2:12" s="18" customFormat="1" ht="6.9" customHeight="1">
      <c r="B19" s="17"/>
      <c r="L19" s="17"/>
    </row>
    <row r="20" spans="2:12" s="18" customFormat="1" ht="12" customHeight="1">
      <c r="B20" s="17"/>
      <c r="D20" s="12" t="s">
        <v>27</v>
      </c>
      <c r="I20" s="12" t="s">
        <v>23</v>
      </c>
      <c r="J20" s="10" t="s">
        <v>1</v>
      </c>
      <c r="L20" s="17"/>
    </row>
    <row r="21" spans="2:12" s="18" customFormat="1" ht="18" customHeight="1">
      <c r="B21" s="17"/>
      <c r="E21" t="s">
        <v>352</v>
      </c>
      <c r="I21" s="12" t="s">
        <v>25</v>
      </c>
      <c r="J21" s="10" t="s">
        <v>1</v>
      </c>
      <c r="L21" s="17"/>
    </row>
    <row r="22" spans="2:12" s="18" customFormat="1" ht="6.9" customHeight="1">
      <c r="B22" s="17"/>
      <c r="L22" s="17"/>
    </row>
    <row r="23" spans="2:12" s="18" customFormat="1" ht="12" customHeight="1">
      <c r="B23" s="17"/>
      <c r="D23" s="12" t="s">
        <v>29</v>
      </c>
      <c r="I23" s="12" t="s">
        <v>23</v>
      </c>
      <c r="J23" s="10" t="s">
        <v>1</v>
      </c>
      <c r="L23" s="17"/>
    </row>
    <row r="24" spans="2:12" s="18" customFormat="1" ht="18" customHeight="1">
      <c r="B24" s="17"/>
      <c r="E24" s="10" t="s">
        <v>24</v>
      </c>
      <c r="I24" s="12" t="s">
        <v>25</v>
      </c>
      <c r="J24" s="10" t="s">
        <v>1</v>
      </c>
      <c r="L24" s="17"/>
    </row>
    <row r="25" spans="2:12" s="18" customFormat="1" ht="6.9" customHeight="1">
      <c r="B25" s="17"/>
      <c r="L25" s="17"/>
    </row>
    <row r="26" spans="2:12" s="18" customFormat="1" ht="12" customHeight="1">
      <c r="B26" s="17"/>
      <c r="D26" s="12" t="s">
        <v>30</v>
      </c>
      <c r="L26" s="17"/>
    </row>
    <row r="27" spans="2:12" s="82" customFormat="1" ht="16.5" customHeight="1">
      <c r="B27" s="81"/>
      <c r="E27" s="235" t="s">
        <v>1</v>
      </c>
      <c r="F27" s="235"/>
      <c r="G27" s="235"/>
      <c r="H27" s="235"/>
      <c r="L27" s="81"/>
    </row>
    <row r="28" spans="2:12" s="18" customFormat="1" ht="6.9" customHeight="1">
      <c r="B28" s="17"/>
      <c r="L28" s="17"/>
    </row>
    <row r="29" spans="2:12" s="18" customFormat="1" ht="6.9" customHeight="1">
      <c r="B29" s="17"/>
      <c r="D29" s="42"/>
      <c r="E29" s="42"/>
      <c r="F29" s="42"/>
      <c r="G29" s="42"/>
      <c r="H29" s="42"/>
      <c r="I29" s="42"/>
      <c r="J29" s="42"/>
      <c r="K29" s="42"/>
      <c r="L29" s="17"/>
    </row>
    <row r="30" spans="2:12" s="18" customFormat="1" ht="25.35" customHeight="1">
      <c r="B30" s="17"/>
      <c r="D30" s="83" t="s">
        <v>31</v>
      </c>
      <c r="J30" s="56">
        <f>ROUND(J130,0)</f>
        <v>0</v>
      </c>
      <c r="L30" s="17"/>
    </row>
    <row r="31" spans="2:12" s="18" customFormat="1" ht="6.9" customHeight="1">
      <c r="B31" s="17"/>
      <c r="D31" s="42"/>
      <c r="E31" s="42"/>
      <c r="F31" s="42"/>
      <c r="G31" s="42"/>
      <c r="H31" s="42"/>
      <c r="I31" s="42"/>
      <c r="J31" s="42"/>
      <c r="K31" s="42"/>
      <c r="L31" s="17"/>
    </row>
    <row r="32" spans="2:12" s="18" customFormat="1" ht="14.4" customHeight="1">
      <c r="B32" s="17"/>
      <c r="F32" s="21" t="s">
        <v>33</v>
      </c>
      <c r="I32" s="21" t="s">
        <v>32</v>
      </c>
      <c r="J32" s="21" t="s">
        <v>34</v>
      </c>
      <c r="L32" s="17"/>
    </row>
    <row r="33" spans="2:12" s="18" customFormat="1" ht="14.4" customHeight="1">
      <c r="B33" s="17"/>
      <c r="D33" s="44" t="s">
        <v>35</v>
      </c>
      <c r="E33" s="12" t="s">
        <v>36</v>
      </c>
      <c r="F33" s="84">
        <f>ROUND((SUM(BE130:BE222)),0)</f>
        <v>0</v>
      </c>
      <c r="I33" s="85">
        <v>0.21</v>
      </c>
      <c r="J33" s="84">
        <f>ROUND(((SUM(BE130:BE222))*I33),0)</f>
        <v>0</v>
      </c>
      <c r="L33" s="17"/>
    </row>
    <row r="34" spans="2:12" s="18" customFormat="1" ht="14.4" customHeight="1">
      <c r="B34" s="17"/>
      <c r="E34" s="12" t="s">
        <v>37</v>
      </c>
      <c r="F34" s="84">
        <f>ROUND((SUM(BF130:BF222)),0)</f>
        <v>0</v>
      </c>
      <c r="I34" s="85">
        <v>0.15</v>
      </c>
      <c r="J34" s="84">
        <f>ROUND(((SUM(BF130:BF222))*I34),0)</f>
        <v>0</v>
      </c>
      <c r="L34" s="17"/>
    </row>
    <row r="35" spans="2:12" s="18" customFormat="1" ht="14.4" customHeight="1" hidden="1">
      <c r="B35" s="17"/>
      <c r="E35" s="12" t="s">
        <v>38</v>
      </c>
      <c r="F35" s="84">
        <f>ROUND((SUM(BG130:BG222)),0)</f>
        <v>0</v>
      </c>
      <c r="I35" s="85">
        <v>0.21</v>
      </c>
      <c r="J35" s="84">
        <f>0</f>
        <v>0</v>
      </c>
      <c r="L35" s="17"/>
    </row>
    <row r="36" spans="2:12" s="18" customFormat="1" ht="14.4" customHeight="1" hidden="1">
      <c r="B36" s="17"/>
      <c r="E36" s="12" t="s">
        <v>39</v>
      </c>
      <c r="F36" s="84">
        <f>ROUND((SUM(BH130:BH222)),0)</f>
        <v>0</v>
      </c>
      <c r="I36" s="85">
        <v>0.15</v>
      </c>
      <c r="J36" s="84">
        <f>0</f>
        <v>0</v>
      </c>
      <c r="L36" s="17"/>
    </row>
    <row r="37" spans="2:12" s="18" customFormat="1" ht="14.4" customHeight="1" hidden="1">
      <c r="B37" s="17"/>
      <c r="E37" s="12" t="s">
        <v>40</v>
      </c>
      <c r="F37" s="84">
        <f>ROUND((SUM(BI130:BI222)),0)</f>
        <v>0</v>
      </c>
      <c r="I37" s="85">
        <v>0</v>
      </c>
      <c r="J37" s="84">
        <f>0</f>
        <v>0</v>
      </c>
      <c r="L37" s="17"/>
    </row>
    <row r="38" spans="2:12" s="18" customFormat="1" ht="6.9" customHeight="1">
      <c r="B38" s="17"/>
      <c r="L38" s="17"/>
    </row>
    <row r="39" spans="2:12" s="18" customFormat="1" ht="25.35" customHeight="1">
      <c r="B39" s="17"/>
      <c r="C39" s="86"/>
      <c r="D39" s="87" t="s">
        <v>41</v>
      </c>
      <c r="E39" s="46"/>
      <c r="F39" s="46"/>
      <c r="G39" s="88" t="s">
        <v>42</v>
      </c>
      <c r="H39" s="89" t="s">
        <v>43</v>
      </c>
      <c r="I39" s="46"/>
      <c r="J39" s="90">
        <f>SUM(J30:J37)</f>
        <v>0</v>
      </c>
      <c r="K39" s="91"/>
      <c r="L39" s="17"/>
    </row>
    <row r="40" spans="2:12" s="18" customFormat="1" ht="14.4" customHeight="1">
      <c r="B40" s="17"/>
      <c r="L40" s="17"/>
    </row>
    <row r="41" spans="2:12" ht="14.4" customHeight="1">
      <c r="B41" s="5"/>
      <c r="L41" s="5"/>
    </row>
    <row r="42" spans="2:12" ht="14.4" customHeight="1">
      <c r="B42" s="5"/>
      <c r="L42" s="5"/>
    </row>
    <row r="43" spans="2:12" ht="14.4" customHeight="1">
      <c r="B43" s="5"/>
      <c r="L43" s="5"/>
    </row>
    <row r="44" spans="2:12" ht="14.4" customHeight="1">
      <c r="B44" s="5"/>
      <c r="L44" s="5"/>
    </row>
    <row r="45" spans="2:12" ht="14.4" customHeight="1">
      <c r="B45" s="5"/>
      <c r="L45" s="5"/>
    </row>
    <row r="46" spans="2:12" ht="14.4" customHeight="1">
      <c r="B46" s="5"/>
      <c r="L46" s="5"/>
    </row>
    <row r="47" spans="2:12" ht="14.4" customHeight="1">
      <c r="B47" s="5"/>
      <c r="L47" s="5"/>
    </row>
    <row r="48" spans="2:12" ht="14.4" customHeight="1">
      <c r="B48" s="5"/>
      <c r="L48" s="5"/>
    </row>
    <row r="49" spans="2:12" ht="14.4" customHeight="1">
      <c r="B49" s="5"/>
      <c r="L49" s="5"/>
    </row>
    <row r="50" spans="2:12" s="18" customFormat="1" ht="14.4" customHeight="1">
      <c r="B50" s="17"/>
      <c r="D50" s="28" t="s">
        <v>44</v>
      </c>
      <c r="E50" s="29"/>
      <c r="F50" s="29"/>
      <c r="G50" s="28" t="s">
        <v>45</v>
      </c>
      <c r="H50" s="29"/>
      <c r="I50" s="29"/>
      <c r="J50" s="29"/>
      <c r="K50" s="29"/>
      <c r="L50" s="17"/>
    </row>
    <row r="51" spans="2:12" ht="15">
      <c r="B51" s="5"/>
      <c r="L51" s="5"/>
    </row>
    <row r="52" spans="2:12" ht="15">
      <c r="B52" s="5"/>
      <c r="L52" s="5"/>
    </row>
    <row r="53" spans="2:12" ht="15">
      <c r="B53" s="5"/>
      <c r="L53" s="5"/>
    </row>
    <row r="54" spans="2:12" ht="15">
      <c r="B54" s="5"/>
      <c r="L54" s="5"/>
    </row>
    <row r="55" spans="2:12" ht="15">
      <c r="B55" s="5"/>
      <c r="L55" s="5"/>
    </row>
    <row r="56" spans="2:12" ht="15">
      <c r="B56" s="5"/>
      <c r="L56" s="5"/>
    </row>
    <row r="57" spans="2:12" ht="15">
      <c r="B57" s="5"/>
      <c r="L57" s="5"/>
    </row>
    <row r="58" spans="2:12" ht="15">
      <c r="B58" s="5"/>
      <c r="L58" s="5"/>
    </row>
    <row r="59" spans="2:12" ht="15">
      <c r="B59" s="5"/>
      <c r="L59" s="5"/>
    </row>
    <row r="60" spans="2:12" ht="15">
      <c r="B60" s="5"/>
      <c r="L60" s="5"/>
    </row>
    <row r="61" spans="2:12" s="18" customFormat="1" ht="15">
      <c r="B61" s="17"/>
      <c r="D61" s="30" t="s">
        <v>46</v>
      </c>
      <c r="E61" s="20"/>
      <c r="F61" s="92" t="s">
        <v>47</v>
      </c>
      <c r="G61" s="30" t="s">
        <v>46</v>
      </c>
      <c r="H61" s="20"/>
      <c r="I61" s="20"/>
      <c r="J61" s="93" t="s">
        <v>47</v>
      </c>
      <c r="K61" s="20"/>
      <c r="L61" s="17"/>
    </row>
    <row r="62" spans="2:12" ht="15">
      <c r="B62" s="5"/>
      <c r="L62" s="5"/>
    </row>
    <row r="63" spans="2:12" ht="15">
      <c r="B63" s="5"/>
      <c r="L63" s="5"/>
    </row>
    <row r="64" spans="2:12" ht="15">
      <c r="B64" s="5"/>
      <c r="L64" s="5"/>
    </row>
    <row r="65" spans="2:12" s="18" customFormat="1" ht="15">
      <c r="B65" s="17"/>
      <c r="D65" s="28" t="s">
        <v>48</v>
      </c>
      <c r="E65" s="29"/>
      <c r="F65" s="29"/>
      <c r="G65" s="28" t="s">
        <v>49</v>
      </c>
      <c r="H65" s="29"/>
      <c r="I65" s="29"/>
      <c r="J65" s="29"/>
      <c r="K65" s="29"/>
      <c r="L65" s="17"/>
    </row>
    <row r="66" spans="2:12" ht="15">
      <c r="B66" s="5"/>
      <c r="L66" s="5"/>
    </row>
    <row r="67" spans="2:12" ht="15">
      <c r="B67" s="5"/>
      <c r="L67" s="5"/>
    </row>
    <row r="68" spans="2:12" ht="15">
      <c r="B68" s="5"/>
      <c r="L68" s="5"/>
    </row>
    <row r="69" spans="2:12" ht="15">
      <c r="B69" s="5"/>
      <c r="L69" s="5"/>
    </row>
    <row r="70" spans="2:12" ht="15">
      <c r="B70" s="5"/>
      <c r="L70" s="5"/>
    </row>
    <row r="71" spans="2:12" ht="15">
      <c r="B71" s="5"/>
      <c r="L71" s="5"/>
    </row>
    <row r="72" spans="2:12" ht="15">
      <c r="B72" s="5"/>
      <c r="L72" s="5"/>
    </row>
    <row r="73" spans="2:12" ht="15">
      <c r="B73" s="5"/>
      <c r="L73" s="5"/>
    </row>
    <row r="74" spans="2:12" ht="15">
      <c r="B74" s="5"/>
      <c r="L74" s="5"/>
    </row>
    <row r="75" spans="2:12" ht="15">
      <c r="B75" s="5"/>
      <c r="L75" s="5"/>
    </row>
    <row r="76" spans="2:12" s="18" customFormat="1" ht="15">
      <c r="B76" s="17"/>
      <c r="D76" s="30" t="s">
        <v>46</v>
      </c>
      <c r="E76" s="20"/>
      <c r="F76" s="92" t="s">
        <v>47</v>
      </c>
      <c r="G76" s="30" t="s">
        <v>46</v>
      </c>
      <c r="H76" s="20"/>
      <c r="I76" s="20"/>
      <c r="J76" s="93" t="s">
        <v>47</v>
      </c>
      <c r="K76" s="20"/>
      <c r="L76" s="17"/>
    </row>
    <row r="77" spans="2:12" s="18" customFormat="1" ht="14.4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17"/>
    </row>
    <row r="81" spans="2:12" s="18" customFormat="1" ht="6.9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17"/>
    </row>
    <row r="82" spans="2:12" s="18" customFormat="1" ht="24.9" customHeight="1">
      <c r="B82" s="17"/>
      <c r="C82" s="6" t="s">
        <v>91</v>
      </c>
      <c r="L82" s="17"/>
    </row>
    <row r="83" spans="2:12" s="18" customFormat="1" ht="6.9" customHeight="1">
      <c r="B83" s="17"/>
      <c r="L83" s="17"/>
    </row>
    <row r="84" spans="2:12" s="18" customFormat="1" ht="12" customHeight="1">
      <c r="B84" s="17"/>
      <c r="C84" s="12" t="s">
        <v>16</v>
      </c>
      <c r="L84" s="17"/>
    </row>
    <row r="85" spans="2:12" s="18" customFormat="1" ht="28.2" customHeight="1">
      <c r="B85" s="17"/>
      <c r="E85" s="240" t="str">
        <f>E7</f>
        <v>Stavební úpravy rodinného domu č.p. 399, 
      ul. Karlovarská 399/102, Řepy</v>
      </c>
      <c r="F85" s="241"/>
      <c r="G85" s="241"/>
      <c r="H85" s="241"/>
      <c r="L85" s="17"/>
    </row>
    <row r="86" spans="2:12" s="18" customFormat="1" ht="12" customHeight="1">
      <c r="B86" s="17"/>
      <c r="C86" s="12" t="s">
        <v>89</v>
      </c>
      <c r="L86" s="17"/>
    </row>
    <row r="87" spans="2:12" s="18" customFormat="1" ht="16.5" customHeight="1">
      <c r="B87" s="17"/>
      <c r="E87" s="218" t="str">
        <f>E9</f>
        <v>02 - Stavební práce</v>
      </c>
      <c r="F87" s="239"/>
      <c r="G87" s="239"/>
      <c r="H87" s="239"/>
      <c r="L87" s="17"/>
    </row>
    <row r="88" spans="2:12" s="18" customFormat="1" ht="6.9" customHeight="1">
      <c r="B88" s="17"/>
      <c r="L88" s="17"/>
    </row>
    <row r="89" spans="2:12" s="18" customFormat="1" ht="12" customHeight="1">
      <c r="B89" s="17"/>
      <c r="C89" s="12" t="s">
        <v>20</v>
      </c>
      <c r="F89" s="10" t="str">
        <f>F12</f>
        <v>parc.č. 1348 kat.úz. Řepy</v>
      </c>
      <c r="I89" s="12" t="s">
        <v>21</v>
      </c>
      <c r="J89" s="41">
        <f>IF(J12="","",J12)</f>
        <v>45138</v>
      </c>
      <c r="L89" s="17"/>
    </row>
    <row r="90" spans="2:12" s="18" customFormat="1" ht="6.9" customHeight="1">
      <c r="B90" s="17"/>
      <c r="L90" s="17"/>
    </row>
    <row r="91" spans="2:12" s="18" customFormat="1" ht="25.65" customHeight="1">
      <c r="B91" s="17"/>
      <c r="C91" s="12" t="s">
        <v>22</v>
      </c>
      <c r="F91" s="10" t="str">
        <f>E15</f>
        <v xml:space="preserve"> </v>
      </c>
      <c r="I91" s="12" t="s">
        <v>27</v>
      </c>
      <c r="J91" s="15" t="str">
        <f>E21</f>
        <v>Ing.arch. Lubomír Meiner</v>
      </c>
      <c r="L91" s="17"/>
    </row>
    <row r="92" spans="2:12" s="18" customFormat="1" ht="15.15" customHeight="1">
      <c r="B92" s="17"/>
      <c r="C92" s="12" t="s">
        <v>26</v>
      </c>
      <c r="F92" s="10" t="str">
        <f>IF(E18="","",E18)</f>
        <v>Vyplň údaj</v>
      </c>
      <c r="I92" s="12" t="s">
        <v>29</v>
      </c>
      <c r="J92" s="15" t="str">
        <f>E24</f>
        <v xml:space="preserve"> </v>
      </c>
      <c r="L92" s="17"/>
    </row>
    <row r="93" spans="2:12" s="18" customFormat="1" ht="10.35" customHeight="1">
      <c r="B93" s="17"/>
      <c r="L93" s="17"/>
    </row>
    <row r="94" spans="2:12" s="18" customFormat="1" ht="29.25" customHeight="1">
      <c r="B94" s="17"/>
      <c r="C94" s="94" t="s">
        <v>92</v>
      </c>
      <c r="D94" s="86"/>
      <c r="E94" s="86"/>
      <c r="F94" s="86"/>
      <c r="G94" s="86"/>
      <c r="H94" s="86"/>
      <c r="I94" s="86"/>
      <c r="J94" s="95" t="s">
        <v>93</v>
      </c>
      <c r="K94" s="86"/>
      <c r="L94" s="17"/>
    </row>
    <row r="95" spans="2:12" s="18" customFormat="1" ht="10.35" customHeight="1">
      <c r="B95" s="17"/>
      <c r="L95" s="17"/>
    </row>
    <row r="96" spans="2:47" s="18" customFormat="1" ht="22.95" customHeight="1">
      <c r="B96" s="17"/>
      <c r="C96" s="96" t="s">
        <v>94</v>
      </c>
      <c r="J96" s="56">
        <f>J130</f>
        <v>0</v>
      </c>
      <c r="L96" s="17"/>
      <c r="AU96" s="2" t="s">
        <v>95</v>
      </c>
    </row>
    <row r="97" spans="2:12" s="98" customFormat="1" ht="24.9" customHeight="1">
      <c r="B97" s="97"/>
      <c r="D97" s="99" t="s">
        <v>96</v>
      </c>
      <c r="E97" s="100"/>
      <c r="F97" s="100"/>
      <c r="G97" s="100"/>
      <c r="H97" s="100"/>
      <c r="I97" s="100"/>
      <c r="J97" s="101">
        <f>J131</f>
        <v>0</v>
      </c>
      <c r="L97" s="97"/>
    </row>
    <row r="98" spans="2:12" s="103" customFormat="1" ht="19.95" customHeight="1">
      <c r="B98" s="102"/>
      <c r="D98" s="104" t="s">
        <v>216</v>
      </c>
      <c r="E98" s="105"/>
      <c r="F98" s="105"/>
      <c r="G98" s="105"/>
      <c r="H98" s="105"/>
      <c r="I98" s="105"/>
      <c r="J98" s="106">
        <f>J132</f>
        <v>0</v>
      </c>
      <c r="L98" s="102"/>
    </row>
    <row r="99" spans="2:12" s="103" customFormat="1" ht="19.95" customHeight="1">
      <c r="B99" s="102"/>
      <c r="D99" s="104" t="s">
        <v>217</v>
      </c>
      <c r="E99" s="105"/>
      <c r="F99" s="105"/>
      <c r="G99" s="105"/>
      <c r="H99" s="105"/>
      <c r="I99" s="105"/>
      <c r="J99" s="106">
        <f>J147</f>
        <v>0</v>
      </c>
      <c r="L99" s="102"/>
    </row>
    <row r="100" spans="2:12" s="103" customFormat="1" ht="19.95" customHeight="1">
      <c r="B100" s="102"/>
      <c r="D100" s="104" t="s">
        <v>97</v>
      </c>
      <c r="E100" s="105"/>
      <c r="F100" s="105"/>
      <c r="G100" s="105"/>
      <c r="H100" s="105"/>
      <c r="I100" s="105"/>
      <c r="J100" s="106">
        <f>J159</f>
        <v>0</v>
      </c>
      <c r="L100" s="102"/>
    </row>
    <row r="101" spans="2:12" s="98" customFormat="1" ht="24.9" customHeight="1">
      <c r="B101" s="97"/>
      <c r="D101" s="99" t="s">
        <v>99</v>
      </c>
      <c r="E101" s="100"/>
      <c r="F101" s="100"/>
      <c r="G101" s="100"/>
      <c r="H101" s="100"/>
      <c r="I101" s="100"/>
      <c r="J101" s="101">
        <f>J165</f>
        <v>0</v>
      </c>
      <c r="L101" s="97"/>
    </row>
    <row r="102" spans="2:12" s="103" customFormat="1" ht="19.95" customHeight="1">
      <c r="B102" s="102"/>
      <c r="D102" s="104" t="s">
        <v>218</v>
      </c>
      <c r="E102" s="105"/>
      <c r="F102" s="105"/>
      <c r="G102" s="105"/>
      <c r="H102" s="105"/>
      <c r="I102" s="105"/>
      <c r="J102" s="106">
        <f>J166</f>
        <v>0</v>
      </c>
      <c r="L102" s="102"/>
    </row>
    <row r="103" spans="2:12" s="103" customFormat="1" ht="19.95" customHeight="1">
      <c r="B103" s="102"/>
      <c r="D103" s="104" t="s">
        <v>219</v>
      </c>
      <c r="E103" s="105"/>
      <c r="F103" s="105"/>
      <c r="G103" s="105"/>
      <c r="H103" s="105"/>
      <c r="I103" s="105"/>
      <c r="J103" s="106">
        <f>J175</f>
        <v>0</v>
      </c>
      <c r="L103" s="102"/>
    </row>
    <row r="104" spans="2:12" s="103" customFormat="1" ht="19.95" customHeight="1">
      <c r="B104" s="102"/>
      <c r="D104" s="104" t="s">
        <v>101</v>
      </c>
      <c r="E104" s="105"/>
      <c r="F104" s="105"/>
      <c r="G104" s="105"/>
      <c r="H104" s="105"/>
      <c r="I104" s="105"/>
      <c r="J104" s="106">
        <f>J185</f>
        <v>0</v>
      </c>
      <c r="L104" s="102"/>
    </row>
    <row r="105" spans="2:12" s="103" customFormat="1" ht="19.95" customHeight="1">
      <c r="B105" s="102"/>
      <c r="D105" s="104" t="s">
        <v>220</v>
      </c>
      <c r="E105" s="105"/>
      <c r="F105" s="105"/>
      <c r="G105" s="105"/>
      <c r="H105" s="105"/>
      <c r="I105" s="105"/>
      <c r="J105" s="106">
        <f>J190</f>
        <v>0</v>
      </c>
      <c r="L105" s="102"/>
    </row>
    <row r="106" spans="2:12" s="103" customFormat="1" ht="19.95" customHeight="1">
      <c r="B106" s="102"/>
      <c r="D106" s="104" t="s">
        <v>102</v>
      </c>
      <c r="E106" s="105"/>
      <c r="F106" s="105"/>
      <c r="G106" s="105"/>
      <c r="H106" s="105"/>
      <c r="I106" s="105"/>
      <c r="J106" s="106">
        <f>J194</f>
        <v>0</v>
      </c>
      <c r="L106" s="102"/>
    </row>
    <row r="107" spans="2:12" s="103" customFormat="1" ht="19.95" customHeight="1">
      <c r="B107" s="102"/>
      <c r="D107" s="104" t="s">
        <v>104</v>
      </c>
      <c r="E107" s="105"/>
      <c r="F107" s="105"/>
      <c r="G107" s="105"/>
      <c r="H107" s="105"/>
      <c r="I107" s="105"/>
      <c r="J107" s="106">
        <f>J202</f>
        <v>0</v>
      </c>
      <c r="L107" s="102"/>
    </row>
    <row r="108" spans="2:12" s="103" customFormat="1" ht="19.95" customHeight="1">
      <c r="B108" s="102"/>
      <c r="D108" s="104" t="s">
        <v>105</v>
      </c>
      <c r="E108" s="105"/>
      <c r="F108" s="105"/>
      <c r="G108" s="105"/>
      <c r="H108" s="105"/>
      <c r="I108" s="105"/>
      <c r="J108" s="106">
        <f>J205</f>
        <v>0</v>
      </c>
      <c r="L108" s="102"/>
    </row>
    <row r="109" spans="2:12" s="103" customFormat="1" ht="19.95" customHeight="1">
      <c r="B109" s="102"/>
      <c r="D109" s="104" t="s">
        <v>221</v>
      </c>
      <c r="E109" s="105"/>
      <c r="F109" s="105"/>
      <c r="G109" s="105"/>
      <c r="H109" s="105"/>
      <c r="I109" s="105"/>
      <c r="J109" s="106">
        <f>J210</f>
        <v>0</v>
      </c>
      <c r="L109" s="102"/>
    </row>
    <row r="110" spans="2:12" s="98" customFormat="1" ht="24.9" customHeight="1">
      <c r="B110" s="97"/>
      <c r="D110" s="99" t="s">
        <v>106</v>
      </c>
      <c r="E110" s="100"/>
      <c r="F110" s="100"/>
      <c r="G110" s="100"/>
      <c r="H110" s="100"/>
      <c r="I110" s="100"/>
      <c r="J110" s="101">
        <f>J220</f>
        <v>0</v>
      </c>
      <c r="L110" s="97"/>
    </row>
    <row r="111" spans="2:12" s="18" customFormat="1" ht="21.75" customHeight="1">
      <c r="B111" s="17"/>
      <c r="L111" s="17"/>
    </row>
    <row r="112" spans="2:12" s="18" customFormat="1" ht="6.9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17"/>
    </row>
    <row r="116" spans="2:12" s="18" customFormat="1" ht="6.9" customHeight="1"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17"/>
    </row>
    <row r="117" spans="2:12" s="18" customFormat="1" ht="24.9" customHeight="1">
      <c r="B117" s="17"/>
      <c r="C117" s="6" t="s">
        <v>107</v>
      </c>
      <c r="L117" s="17"/>
    </row>
    <row r="118" spans="2:12" s="18" customFormat="1" ht="6.9" customHeight="1">
      <c r="B118" s="17"/>
      <c r="L118" s="17"/>
    </row>
    <row r="119" spans="2:12" s="18" customFormat="1" ht="12" customHeight="1">
      <c r="B119" s="17"/>
      <c r="C119" s="12" t="s">
        <v>16</v>
      </c>
      <c r="L119" s="17"/>
    </row>
    <row r="120" spans="2:12" s="18" customFormat="1" ht="28.8" customHeight="1">
      <c r="B120" s="17"/>
      <c r="E120" s="240" t="str">
        <f>E7</f>
        <v>Stavební úpravy rodinného domu č.p. 399, 
      ul. Karlovarská 399/102, Řepy</v>
      </c>
      <c r="F120" s="241"/>
      <c r="G120" s="241"/>
      <c r="H120" s="241"/>
      <c r="L120" s="17"/>
    </row>
    <row r="121" spans="2:12" s="18" customFormat="1" ht="12" customHeight="1">
      <c r="B121" s="17"/>
      <c r="C121" s="12" t="s">
        <v>89</v>
      </c>
      <c r="L121" s="17"/>
    </row>
    <row r="122" spans="2:12" s="18" customFormat="1" ht="16.5" customHeight="1">
      <c r="B122" s="17"/>
      <c r="E122" s="218" t="str">
        <f>E9</f>
        <v>02 - Stavební práce</v>
      </c>
      <c r="F122" s="239"/>
      <c r="G122" s="239"/>
      <c r="H122" s="239"/>
      <c r="L122" s="17"/>
    </row>
    <row r="123" spans="2:12" s="18" customFormat="1" ht="6.9" customHeight="1">
      <c r="B123" s="17"/>
      <c r="L123" s="17"/>
    </row>
    <row r="124" spans="2:12" s="18" customFormat="1" ht="12" customHeight="1">
      <c r="B124" s="17"/>
      <c r="C124" s="12" t="s">
        <v>20</v>
      </c>
      <c r="F124" s="10" t="str">
        <f>F12</f>
        <v>parc.č. 1348 kat.úz. Řepy</v>
      </c>
      <c r="I124" s="12" t="s">
        <v>21</v>
      </c>
      <c r="J124" s="41">
        <f>IF(J12="","",J12)</f>
        <v>45138</v>
      </c>
      <c r="L124" s="17"/>
    </row>
    <row r="125" spans="2:12" s="18" customFormat="1" ht="6.9" customHeight="1">
      <c r="B125" s="17"/>
      <c r="L125" s="17"/>
    </row>
    <row r="126" spans="2:12" s="18" customFormat="1" ht="25.65" customHeight="1">
      <c r="B126" s="17"/>
      <c r="C126" s="12" t="s">
        <v>22</v>
      </c>
      <c r="F126" s="10" t="str">
        <f>E15</f>
        <v xml:space="preserve"> </v>
      </c>
      <c r="I126" s="12" t="s">
        <v>27</v>
      </c>
      <c r="J126" s="15" t="str">
        <f>E21</f>
        <v>Ing.arch. Lubomír Meiner</v>
      </c>
      <c r="L126" s="17"/>
    </row>
    <row r="127" spans="2:12" s="18" customFormat="1" ht="15.15" customHeight="1">
      <c r="B127" s="17"/>
      <c r="C127" s="12" t="s">
        <v>26</v>
      </c>
      <c r="F127" s="10" t="str">
        <f>IF(E18="","",E18)</f>
        <v>Vyplň údaj</v>
      </c>
      <c r="I127" s="12" t="s">
        <v>29</v>
      </c>
      <c r="J127" s="15" t="str">
        <f>E24</f>
        <v xml:space="preserve"> </v>
      </c>
      <c r="L127" s="17"/>
    </row>
    <row r="128" spans="2:12" s="18" customFormat="1" ht="10.35" customHeight="1">
      <c r="B128" s="17"/>
      <c r="L128" s="17"/>
    </row>
    <row r="129" spans="2:20" s="112" customFormat="1" ht="29.25" customHeight="1">
      <c r="B129" s="107"/>
      <c r="C129" s="108" t="s">
        <v>108</v>
      </c>
      <c r="D129" s="109" t="s">
        <v>56</v>
      </c>
      <c r="E129" s="109" t="s">
        <v>52</v>
      </c>
      <c r="F129" s="109" t="s">
        <v>53</v>
      </c>
      <c r="G129" s="109" t="s">
        <v>109</v>
      </c>
      <c r="H129" s="109" t="s">
        <v>110</v>
      </c>
      <c r="I129" s="109" t="s">
        <v>111</v>
      </c>
      <c r="J129" s="110" t="s">
        <v>93</v>
      </c>
      <c r="K129" s="111" t="s">
        <v>112</v>
      </c>
      <c r="L129" s="107"/>
      <c r="M129" s="48" t="s">
        <v>1</v>
      </c>
      <c r="N129" s="49" t="s">
        <v>35</v>
      </c>
      <c r="O129" s="49" t="s">
        <v>113</v>
      </c>
      <c r="P129" s="49" t="s">
        <v>114</v>
      </c>
      <c r="Q129" s="49" t="s">
        <v>115</v>
      </c>
      <c r="R129" s="49" t="s">
        <v>116</v>
      </c>
      <c r="S129" s="49" t="s">
        <v>117</v>
      </c>
      <c r="T129" s="50" t="s">
        <v>118</v>
      </c>
    </row>
    <row r="130" spans="2:63" s="18" customFormat="1" ht="22.95" customHeight="1">
      <c r="B130" s="17"/>
      <c r="C130" s="54" t="s">
        <v>119</v>
      </c>
      <c r="J130" s="113">
        <f>BK130</f>
        <v>0</v>
      </c>
      <c r="L130" s="17"/>
      <c r="M130" s="51"/>
      <c r="N130" s="42"/>
      <c r="O130" s="42"/>
      <c r="P130" s="114" t="e">
        <f>P131+P165+#REF!+P220</f>
        <v>#REF!</v>
      </c>
      <c r="Q130" s="42"/>
      <c r="R130" s="114" t="e">
        <f>R131+R165+#REF!+R220</f>
        <v>#REF!</v>
      </c>
      <c r="S130" s="42"/>
      <c r="T130" s="115" t="e">
        <f>T131+T165+#REF!+T220</f>
        <v>#REF!</v>
      </c>
      <c r="AT130" s="2" t="s">
        <v>70</v>
      </c>
      <c r="AU130" s="2" t="s">
        <v>95</v>
      </c>
      <c r="BK130" s="116">
        <f>BK131+BK165+BK220</f>
        <v>0</v>
      </c>
    </row>
    <row r="131" spans="2:63" s="118" customFormat="1" ht="25.95" customHeight="1">
      <c r="B131" s="117"/>
      <c r="D131" s="119" t="s">
        <v>70</v>
      </c>
      <c r="E131" s="120" t="s">
        <v>120</v>
      </c>
      <c r="F131" s="120" t="s">
        <v>121</v>
      </c>
      <c r="I131" s="121"/>
      <c r="J131" s="122">
        <f>BK131</f>
        <v>0</v>
      </c>
      <c r="L131" s="117"/>
      <c r="M131" s="123"/>
      <c r="P131" s="124" t="e">
        <f>#REF!+#REF!+#REF!+P132+#REF!+P147+P159+#REF!</f>
        <v>#REF!</v>
      </c>
      <c r="R131" s="124" t="e">
        <f>#REF!+#REF!+#REF!+R132+#REF!+R147+R159+#REF!</f>
        <v>#REF!</v>
      </c>
      <c r="T131" s="125" t="e">
        <f>#REF!+#REF!+#REF!+T132+#REF!+T147+T159+#REF!</f>
        <v>#REF!</v>
      </c>
      <c r="AR131" s="119" t="s">
        <v>19</v>
      </c>
      <c r="AT131" s="126" t="s">
        <v>70</v>
      </c>
      <c r="AU131" s="126" t="s">
        <v>71</v>
      </c>
      <c r="AY131" s="119" t="s">
        <v>122</v>
      </c>
      <c r="BK131" s="127">
        <f>BK132+BK147+BK159</f>
        <v>0</v>
      </c>
    </row>
    <row r="132" spans="2:63" s="118" customFormat="1" ht="22.95" customHeight="1">
      <c r="B132" s="117"/>
      <c r="D132" s="119" t="s">
        <v>70</v>
      </c>
      <c r="E132" s="128" t="s">
        <v>125</v>
      </c>
      <c r="F132" s="128" t="s">
        <v>223</v>
      </c>
      <c r="I132" s="121"/>
      <c r="J132" s="129">
        <f>BK132</f>
        <v>0</v>
      </c>
      <c r="L132" s="117"/>
      <c r="M132" s="123"/>
      <c r="P132" s="124">
        <f>SUM(P133:P146)</f>
        <v>0</v>
      </c>
      <c r="R132" s="124">
        <f>SUM(R133:R146)</f>
        <v>2.0021695</v>
      </c>
      <c r="T132" s="125">
        <f>SUM(T133:T146)</f>
        <v>0</v>
      </c>
      <c r="AR132" s="119" t="s">
        <v>19</v>
      </c>
      <c r="AT132" s="126" t="s">
        <v>70</v>
      </c>
      <c r="AU132" s="126" t="s">
        <v>19</v>
      </c>
      <c r="AY132" s="119" t="s">
        <v>122</v>
      </c>
      <c r="BK132" s="127">
        <f>SUM(BK133:BK146)</f>
        <v>0</v>
      </c>
    </row>
    <row r="133" spans="2:65" s="18" customFormat="1" ht="16.5" customHeight="1">
      <c r="B133" s="17"/>
      <c r="C133" s="130" t="s">
        <v>193</v>
      </c>
      <c r="D133" s="130" t="s">
        <v>123</v>
      </c>
      <c r="E133" s="131" t="s">
        <v>224</v>
      </c>
      <c r="F133" s="132" t="s">
        <v>225</v>
      </c>
      <c r="G133" s="133" t="s">
        <v>124</v>
      </c>
      <c r="H133" s="134">
        <v>0.73</v>
      </c>
      <c r="I133" s="135"/>
      <c r="J133" s="136">
        <f>ROUND(I133*H133,1)</f>
        <v>0</v>
      </c>
      <c r="K133" s="137"/>
      <c r="L133" s="17"/>
      <c r="M133" s="138" t="s">
        <v>1</v>
      </c>
      <c r="N133" s="139" t="s">
        <v>37</v>
      </c>
      <c r="P133" s="140">
        <f>O133*H133</f>
        <v>0</v>
      </c>
      <c r="Q133" s="140">
        <v>2.50198</v>
      </c>
      <c r="R133" s="140">
        <f>Q133*H133</f>
        <v>1.8264454</v>
      </c>
      <c r="S133" s="140">
        <v>0</v>
      </c>
      <c r="T133" s="141">
        <f>S133*H133</f>
        <v>0</v>
      </c>
      <c r="AR133" s="142" t="s">
        <v>125</v>
      </c>
      <c r="AT133" s="142" t="s">
        <v>123</v>
      </c>
      <c r="AU133" s="142" t="s">
        <v>126</v>
      </c>
      <c r="AY133" s="2" t="s">
        <v>122</v>
      </c>
      <c r="BE133" s="143">
        <f>IF(N133="základní",J133,0)</f>
        <v>0</v>
      </c>
      <c r="BF133" s="143">
        <f>IF(N133="snížená",J133,0)</f>
        <v>0</v>
      </c>
      <c r="BG133" s="143">
        <f>IF(N133="zákl. přenesená",J133,0)</f>
        <v>0</v>
      </c>
      <c r="BH133" s="143">
        <f>IF(N133="sníž. přenesená",J133,0)</f>
        <v>0</v>
      </c>
      <c r="BI133" s="143">
        <f>IF(N133="nulová",J133,0)</f>
        <v>0</v>
      </c>
      <c r="BJ133" s="2" t="s">
        <v>126</v>
      </c>
      <c r="BK133" s="143">
        <f>ROUND(I133*H133,1)</f>
        <v>0</v>
      </c>
      <c r="BL133" s="2" t="s">
        <v>125</v>
      </c>
      <c r="BM133" s="142" t="s">
        <v>226</v>
      </c>
    </row>
    <row r="134" spans="2:51" s="153" customFormat="1" ht="10.2">
      <c r="B134" s="152"/>
      <c r="D134" s="146" t="s">
        <v>127</v>
      </c>
      <c r="E134" s="154" t="s">
        <v>1</v>
      </c>
      <c r="F134" s="155" t="s">
        <v>370</v>
      </c>
      <c r="H134" s="156">
        <v>0.4</v>
      </c>
      <c r="I134" s="157"/>
      <c r="L134" s="152"/>
      <c r="M134" s="158"/>
      <c r="T134" s="159"/>
      <c r="AT134" s="154" t="s">
        <v>127</v>
      </c>
      <c r="AU134" s="154" t="s">
        <v>126</v>
      </c>
      <c r="AV134" s="153" t="s">
        <v>126</v>
      </c>
      <c r="AW134" s="153" t="s">
        <v>28</v>
      </c>
      <c r="AX134" s="153" t="s">
        <v>71</v>
      </c>
      <c r="AY134" s="154" t="s">
        <v>122</v>
      </c>
    </row>
    <row r="135" spans="2:51" s="153" customFormat="1" ht="10.2">
      <c r="B135" s="152"/>
      <c r="D135" s="146" t="s">
        <v>127</v>
      </c>
      <c r="E135" s="154" t="s">
        <v>1</v>
      </c>
      <c r="F135" s="155" t="s">
        <v>369</v>
      </c>
      <c r="H135" s="156">
        <v>0.33</v>
      </c>
      <c r="I135" s="157"/>
      <c r="L135" s="152"/>
      <c r="M135" s="158"/>
      <c r="T135" s="159"/>
      <c r="AT135" s="154" t="s">
        <v>127</v>
      </c>
      <c r="AU135" s="154" t="s">
        <v>126</v>
      </c>
      <c r="AV135" s="153" t="s">
        <v>126</v>
      </c>
      <c r="AW135" s="153" t="s">
        <v>28</v>
      </c>
      <c r="AX135" s="153" t="s">
        <v>71</v>
      </c>
      <c r="AY135" s="154" t="s">
        <v>122</v>
      </c>
    </row>
    <row r="136" spans="2:51" s="169" customFormat="1" ht="10.2">
      <c r="B136" s="168"/>
      <c r="D136" s="146" t="s">
        <v>127</v>
      </c>
      <c r="E136" s="170" t="s">
        <v>1</v>
      </c>
      <c r="F136" s="171" t="s">
        <v>130</v>
      </c>
      <c r="H136" s="172">
        <v>0.73</v>
      </c>
      <c r="I136" s="173"/>
      <c r="L136" s="168"/>
      <c r="M136" s="174"/>
      <c r="T136" s="175"/>
      <c r="AT136" s="170" t="s">
        <v>127</v>
      </c>
      <c r="AU136" s="170" t="s">
        <v>126</v>
      </c>
      <c r="AV136" s="169" t="s">
        <v>125</v>
      </c>
      <c r="AW136" s="169" t="s">
        <v>28</v>
      </c>
      <c r="AX136" s="169" t="s">
        <v>19</v>
      </c>
      <c r="AY136" s="170" t="s">
        <v>122</v>
      </c>
    </row>
    <row r="137" spans="2:65" s="18" customFormat="1" ht="16.5" customHeight="1">
      <c r="B137" s="17"/>
      <c r="C137" s="130" t="s">
        <v>199</v>
      </c>
      <c r="D137" s="130" t="s">
        <v>123</v>
      </c>
      <c r="E137" s="131" t="s">
        <v>227</v>
      </c>
      <c r="F137" s="132" t="s">
        <v>228</v>
      </c>
      <c r="G137" s="133" t="s">
        <v>134</v>
      </c>
      <c r="H137" s="134">
        <v>10.4</v>
      </c>
      <c r="I137" s="135"/>
      <c r="J137" s="136">
        <f>ROUND(I137*H137,1)</f>
        <v>0</v>
      </c>
      <c r="K137" s="137"/>
      <c r="L137" s="17"/>
      <c r="M137" s="138" t="s">
        <v>1</v>
      </c>
      <c r="N137" s="139" t="s">
        <v>37</v>
      </c>
      <c r="P137" s="140">
        <f>O137*H137</f>
        <v>0</v>
      </c>
      <c r="Q137" s="140">
        <v>0.00576</v>
      </c>
      <c r="R137" s="140">
        <f>Q137*H137</f>
        <v>0.059904000000000006</v>
      </c>
      <c r="S137" s="140">
        <v>0</v>
      </c>
      <c r="T137" s="141">
        <f>S137*H137</f>
        <v>0</v>
      </c>
      <c r="AR137" s="142" t="s">
        <v>125</v>
      </c>
      <c r="AT137" s="142" t="s">
        <v>123</v>
      </c>
      <c r="AU137" s="142" t="s">
        <v>126</v>
      </c>
      <c r="AY137" s="2" t="s">
        <v>122</v>
      </c>
      <c r="BE137" s="143">
        <f>IF(N137="základní",J137,0)</f>
        <v>0</v>
      </c>
      <c r="BF137" s="143">
        <f>IF(N137="snížená",J137,0)</f>
        <v>0</v>
      </c>
      <c r="BG137" s="143">
        <f>IF(N137="zákl. přenesená",J137,0)</f>
        <v>0</v>
      </c>
      <c r="BH137" s="143">
        <f>IF(N137="sníž. přenesená",J137,0)</f>
        <v>0</v>
      </c>
      <c r="BI137" s="143">
        <f>IF(N137="nulová",J137,0)</f>
        <v>0</v>
      </c>
      <c r="BJ137" s="2" t="s">
        <v>126</v>
      </c>
      <c r="BK137" s="143">
        <f>ROUND(I137*H137,1)</f>
        <v>0</v>
      </c>
      <c r="BL137" s="2" t="s">
        <v>125</v>
      </c>
      <c r="BM137" s="142" t="s">
        <v>229</v>
      </c>
    </row>
    <row r="138" spans="2:51" s="153" customFormat="1" ht="10.2">
      <c r="B138" s="152"/>
      <c r="D138" s="146" t="s">
        <v>127</v>
      </c>
      <c r="E138" s="154" t="s">
        <v>1</v>
      </c>
      <c r="F138" s="155" t="s">
        <v>371</v>
      </c>
      <c r="H138" s="156">
        <v>5.12</v>
      </c>
      <c r="I138" s="157"/>
      <c r="L138" s="152"/>
      <c r="M138" s="158"/>
      <c r="T138" s="159"/>
      <c r="AT138" s="154" t="s">
        <v>127</v>
      </c>
      <c r="AU138" s="154" t="s">
        <v>126</v>
      </c>
      <c r="AV138" s="153" t="s">
        <v>126</v>
      </c>
      <c r="AW138" s="153" t="s">
        <v>28</v>
      </c>
      <c r="AX138" s="153" t="s">
        <v>71</v>
      </c>
      <c r="AY138" s="154" t="s">
        <v>122</v>
      </c>
    </row>
    <row r="139" spans="2:51" s="153" customFormat="1" ht="10.2">
      <c r="B139" s="152"/>
      <c r="D139" s="146" t="s">
        <v>127</v>
      </c>
      <c r="E139" s="154" t="s">
        <v>1</v>
      </c>
      <c r="F139" s="155" t="s">
        <v>372</v>
      </c>
      <c r="H139" s="156">
        <v>5.28</v>
      </c>
      <c r="I139" s="157"/>
      <c r="L139" s="152"/>
      <c r="M139" s="158"/>
      <c r="T139" s="159"/>
      <c r="AT139" s="154" t="s">
        <v>127</v>
      </c>
      <c r="AU139" s="154" t="s">
        <v>126</v>
      </c>
      <c r="AV139" s="153" t="s">
        <v>126</v>
      </c>
      <c r="AW139" s="153" t="s">
        <v>28</v>
      </c>
      <c r="AX139" s="153" t="s">
        <v>71</v>
      </c>
      <c r="AY139" s="154" t="s">
        <v>122</v>
      </c>
    </row>
    <row r="140" spans="2:51" s="169" customFormat="1" ht="10.2">
      <c r="B140" s="168"/>
      <c r="D140" s="146" t="s">
        <v>127</v>
      </c>
      <c r="E140" s="170" t="s">
        <v>1</v>
      </c>
      <c r="F140" s="171" t="s">
        <v>130</v>
      </c>
      <c r="H140" s="172">
        <v>10.4</v>
      </c>
      <c r="I140" s="173"/>
      <c r="L140" s="168"/>
      <c r="M140" s="174"/>
      <c r="T140" s="175"/>
      <c r="AT140" s="170" t="s">
        <v>127</v>
      </c>
      <c r="AU140" s="170" t="s">
        <v>126</v>
      </c>
      <c r="AV140" s="169" t="s">
        <v>125</v>
      </c>
      <c r="AW140" s="169" t="s">
        <v>28</v>
      </c>
      <c r="AX140" s="169" t="s">
        <v>19</v>
      </c>
      <c r="AY140" s="170" t="s">
        <v>122</v>
      </c>
    </row>
    <row r="141" spans="2:65" s="18" customFormat="1" ht="16.5" customHeight="1">
      <c r="B141" s="17"/>
      <c r="C141" s="130" t="s">
        <v>203</v>
      </c>
      <c r="D141" s="130" t="s">
        <v>123</v>
      </c>
      <c r="E141" s="131" t="s">
        <v>230</v>
      </c>
      <c r="F141" s="132" t="s">
        <v>231</v>
      </c>
      <c r="G141" s="133" t="s">
        <v>134</v>
      </c>
      <c r="H141" s="134">
        <v>10.4</v>
      </c>
      <c r="I141" s="135"/>
      <c r="J141" s="136">
        <f>ROUND(I141*H141,1)</f>
        <v>0</v>
      </c>
      <c r="K141" s="137"/>
      <c r="L141" s="17"/>
      <c r="M141" s="138" t="s">
        <v>1</v>
      </c>
      <c r="N141" s="139" t="s">
        <v>37</v>
      </c>
      <c r="P141" s="140">
        <f>O141*H141</f>
        <v>0</v>
      </c>
      <c r="Q141" s="140">
        <v>0</v>
      </c>
      <c r="R141" s="140">
        <f>Q141*H141</f>
        <v>0</v>
      </c>
      <c r="S141" s="140">
        <v>0</v>
      </c>
      <c r="T141" s="141">
        <f>S141*H141</f>
        <v>0</v>
      </c>
      <c r="AR141" s="142" t="s">
        <v>125</v>
      </c>
      <c r="AT141" s="142" t="s">
        <v>123</v>
      </c>
      <c r="AU141" s="142" t="s">
        <v>126</v>
      </c>
      <c r="AY141" s="2" t="s">
        <v>122</v>
      </c>
      <c r="BE141" s="143">
        <f>IF(N141="základní",J141,0)</f>
        <v>0</v>
      </c>
      <c r="BF141" s="143">
        <f>IF(N141="snížená",J141,0)</f>
        <v>0</v>
      </c>
      <c r="BG141" s="143">
        <f>IF(N141="zákl. přenesená",J141,0)</f>
        <v>0</v>
      </c>
      <c r="BH141" s="143">
        <f>IF(N141="sníž. přenesená",J141,0)</f>
        <v>0</v>
      </c>
      <c r="BI141" s="143">
        <f>IF(N141="nulová",J141,0)</f>
        <v>0</v>
      </c>
      <c r="BJ141" s="2" t="s">
        <v>126</v>
      </c>
      <c r="BK141" s="143">
        <f>ROUND(I141*H141,1)</f>
        <v>0</v>
      </c>
      <c r="BL141" s="2" t="s">
        <v>125</v>
      </c>
      <c r="BM141" s="142" t="s">
        <v>232</v>
      </c>
    </row>
    <row r="142" spans="2:65" s="18" customFormat="1" ht="24.15" customHeight="1">
      <c r="B142" s="17"/>
      <c r="C142" s="130" t="s">
        <v>204</v>
      </c>
      <c r="D142" s="130" t="s">
        <v>123</v>
      </c>
      <c r="E142" s="131" t="s">
        <v>233</v>
      </c>
      <c r="F142" s="132" t="s">
        <v>234</v>
      </c>
      <c r="G142" s="133" t="s">
        <v>157</v>
      </c>
      <c r="H142" s="134">
        <v>0.11</v>
      </c>
      <c r="I142" s="135"/>
      <c r="J142" s="136">
        <f>ROUND(I142*H142,1)</f>
        <v>0</v>
      </c>
      <c r="K142" s="137"/>
      <c r="L142" s="17"/>
      <c r="M142" s="138" t="s">
        <v>1</v>
      </c>
      <c r="N142" s="139" t="s">
        <v>37</v>
      </c>
      <c r="P142" s="140">
        <f>O142*H142</f>
        <v>0</v>
      </c>
      <c r="Q142" s="140">
        <v>1.05291</v>
      </c>
      <c r="R142" s="140">
        <f>Q142*H142</f>
        <v>0.1158201</v>
      </c>
      <c r="S142" s="140">
        <v>0</v>
      </c>
      <c r="T142" s="141">
        <f>S142*H142</f>
        <v>0</v>
      </c>
      <c r="AR142" s="142" t="s">
        <v>125</v>
      </c>
      <c r="AT142" s="142" t="s">
        <v>123</v>
      </c>
      <c r="AU142" s="142" t="s">
        <v>126</v>
      </c>
      <c r="AY142" s="2" t="s">
        <v>122</v>
      </c>
      <c r="BE142" s="143">
        <f>IF(N142="základní",J142,0)</f>
        <v>0</v>
      </c>
      <c r="BF142" s="143">
        <f>IF(N142="snížená",J142,0)</f>
        <v>0</v>
      </c>
      <c r="BG142" s="143">
        <f>IF(N142="zákl. přenesená",J142,0)</f>
        <v>0</v>
      </c>
      <c r="BH142" s="143">
        <f>IF(N142="sníž. přenesená",J142,0)</f>
        <v>0</v>
      </c>
      <c r="BI142" s="143">
        <f>IF(N142="nulová",J142,0)</f>
        <v>0</v>
      </c>
      <c r="BJ142" s="2" t="s">
        <v>126</v>
      </c>
      <c r="BK142" s="143">
        <f>ROUND(I142*H142,1)</f>
        <v>0</v>
      </c>
      <c r="BL142" s="2" t="s">
        <v>125</v>
      </c>
      <c r="BM142" s="142" t="s">
        <v>235</v>
      </c>
    </row>
    <row r="143" spans="2:51" s="145" customFormat="1" ht="10.2">
      <c r="B143" s="144"/>
      <c r="D143" s="146" t="s">
        <v>127</v>
      </c>
      <c r="E143" s="147" t="s">
        <v>1</v>
      </c>
      <c r="F143" s="148" t="s">
        <v>236</v>
      </c>
      <c r="H143" s="147" t="s">
        <v>1</v>
      </c>
      <c r="I143" s="149"/>
      <c r="L143" s="144"/>
      <c r="M143" s="150"/>
      <c r="T143" s="151"/>
      <c r="AT143" s="147" t="s">
        <v>127</v>
      </c>
      <c r="AU143" s="147" t="s">
        <v>126</v>
      </c>
      <c r="AV143" s="145" t="s">
        <v>19</v>
      </c>
      <c r="AW143" s="145" t="s">
        <v>28</v>
      </c>
      <c r="AX143" s="145" t="s">
        <v>71</v>
      </c>
      <c r="AY143" s="147" t="s">
        <v>122</v>
      </c>
    </row>
    <row r="144" spans="2:51" s="153" customFormat="1" ht="10.2">
      <c r="B144" s="152"/>
      <c r="D144" s="146" t="s">
        <v>127</v>
      </c>
      <c r="E144" s="154" t="s">
        <v>1</v>
      </c>
      <c r="F144" s="155" t="s">
        <v>373</v>
      </c>
      <c r="H144" s="156">
        <v>0.06</v>
      </c>
      <c r="I144" s="157"/>
      <c r="L144" s="152"/>
      <c r="M144" s="158"/>
      <c r="T144" s="159"/>
      <c r="AT144" s="154" t="s">
        <v>127</v>
      </c>
      <c r="AU144" s="154" t="s">
        <v>126</v>
      </c>
      <c r="AV144" s="153" t="s">
        <v>126</v>
      </c>
      <c r="AW144" s="153" t="s">
        <v>28</v>
      </c>
      <c r="AX144" s="153" t="s">
        <v>71</v>
      </c>
      <c r="AY144" s="154" t="s">
        <v>122</v>
      </c>
    </row>
    <row r="145" spans="2:51" s="153" customFormat="1" ht="10.2">
      <c r="B145" s="152"/>
      <c r="D145" s="146" t="s">
        <v>127</v>
      </c>
      <c r="E145" s="154" t="s">
        <v>1</v>
      </c>
      <c r="F145" s="155" t="s">
        <v>374</v>
      </c>
      <c r="H145" s="156">
        <v>0.0495</v>
      </c>
      <c r="I145" s="157"/>
      <c r="L145" s="152"/>
      <c r="M145" s="158"/>
      <c r="T145" s="159"/>
      <c r="AT145" s="154" t="s">
        <v>127</v>
      </c>
      <c r="AU145" s="154" t="s">
        <v>126</v>
      </c>
      <c r="AV145" s="153" t="s">
        <v>126</v>
      </c>
      <c r="AW145" s="153" t="s">
        <v>28</v>
      </c>
      <c r="AX145" s="153" t="s">
        <v>71</v>
      </c>
      <c r="AY145" s="154" t="s">
        <v>122</v>
      </c>
    </row>
    <row r="146" spans="2:51" s="169" customFormat="1" ht="10.2">
      <c r="B146" s="168"/>
      <c r="D146" s="146" t="s">
        <v>127</v>
      </c>
      <c r="E146" s="170" t="s">
        <v>1</v>
      </c>
      <c r="F146" s="171" t="s">
        <v>130</v>
      </c>
      <c r="H146" s="172">
        <v>0.11</v>
      </c>
      <c r="I146" s="173"/>
      <c r="L146" s="168"/>
      <c r="M146" s="174"/>
      <c r="T146" s="175"/>
      <c r="AT146" s="170" t="s">
        <v>127</v>
      </c>
      <c r="AU146" s="170" t="s">
        <v>126</v>
      </c>
      <c r="AV146" s="169" t="s">
        <v>125</v>
      </c>
      <c r="AW146" s="169" t="s">
        <v>28</v>
      </c>
      <c r="AX146" s="169" t="s">
        <v>19</v>
      </c>
      <c r="AY146" s="170" t="s">
        <v>122</v>
      </c>
    </row>
    <row r="147" spans="2:63" s="118" customFormat="1" ht="22.95" customHeight="1">
      <c r="B147" s="117"/>
      <c r="D147" s="119" t="s">
        <v>70</v>
      </c>
      <c r="E147" s="128" t="s">
        <v>131</v>
      </c>
      <c r="F147" s="128" t="s">
        <v>237</v>
      </c>
      <c r="I147" s="121"/>
      <c r="J147" s="129">
        <f>BK147</f>
        <v>0</v>
      </c>
      <c r="L147" s="117"/>
      <c r="M147" s="123"/>
      <c r="P147" s="124">
        <f>SUM(P148:P158)</f>
        <v>0</v>
      </c>
      <c r="R147" s="124">
        <f>SUM(R148:R158)</f>
        <v>2.7291600000000003</v>
      </c>
      <c r="T147" s="125">
        <f>SUM(T148:T158)</f>
        <v>0</v>
      </c>
      <c r="AR147" s="119" t="s">
        <v>19</v>
      </c>
      <c r="AT147" s="126" t="s">
        <v>70</v>
      </c>
      <c r="AU147" s="126" t="s">
        <v>19</v>
      </c>
      <c r="AY147" s="119" t="s">
        <v>122</v>
      </c>
      <c r="BK147" s="127">
        <f>SUM(BK148:BK158)</f>
        <v>0</v>
      </c>
    </row>
    <row r="148" spans="2:65" s="18" customFormat="1" ht="24.15" customHeight="1">
      <c r="B148" s="17"/>
      <c r="C148" s="130" t="s">
        <v>238</v>
      </c>
      <c r="D148" s="130" t="s">
        <v>123</v>
      </c>
      <c r="E148" s="131" t="s">
        <v>239</v>
      </c>
      <c r="F148" s="132" t="s">
        <v>240</v>
      </c>
      <c r="G148" s="133" t="s">
        <v>134</v>
      </c>
      <c r="H148" s="134">
        <v>44.4</v>
      </c>
      <c r="I148" s="135"/>
      <c r="J148" s="136">
        <f>ROUND(I148*H148,1)</f>
        <v>0</v>
      </c>
      <c r="K148" s="137"/>
      <c r="L148" s="17"/>
      <c r="M148" s="138" t="s">
        <v>1</v>
      </c>
      <c r="N148" s="139" t="s">
        <v>37</v>
      </c>
      <c r="P148" s="140">
        <f>O148*H148</f>
        <v>0</v>
      </c>
      <c r="Q148" s="140">
        <v>0.004</v>
      </c>
      <c r="R148" s="140">
        <f>Q148*H148</f>
        <v>0.1776</v>
      </c>
      <c r="S148" s="140">
        <v>0</v>
      </c>
      <c r="T148" s="141">
        <f>S148*H148</f>
        <v>0</v>
      </c>
      <c r="AR148" s="142" t="s">
        <v>125</v>
      </c>
      <c r="AT148" s="142" t="s">
        <v>123</v>
      </c>
      <c r="AU148" s="142" t="s">
        <v>126</v>
      </c>
      <c r="AY148" s="2" t="s">
        <v>122</v>
      </c>
      <c r="BE148" s="143">
        <f>IF(N148="základní",J148,0)</f>
        <v>0</v>
      </c>
      <c r="BF148" s="143">
        <f>IF(N148="snížená",J148,0)</f>
        <v>0</v>
      </c>
      <c r="BG148" s="143">
        <f>IF(N148="zákl. přenesená",J148,0)</f>
        <v>0</v>
      </c>
      <c r="BH148" s="143">
        <f>IF(N148="sníž. přenesená",J148,0)</f>
        <v>0</v>
      </c>
      <c r="BI148" s="143">
        <f>IF(N148="nulová",J148,0)</f>
        <v>0</v>
      </c>
      <c r="BJ148" s="2" t="s">
        <v>126</v>
      </c>
      <c r="BK148" s="143">
        <f>ROUND(I148*H148,1)</f>
        <v>0</v>
      </c>
      <c r="BL148" s="2" t="s">
        <v>125</v>
      </c>
      <c r="BM148" s="142" t="s">
        <v>241</v>
      </c>
    </row>
    <row r="149" spans="2:51" s="153" customFormat="1" ht="10.2">
      <c r="B149" s="152"/>
      <c r="D149" s="146" t="s">
        <v>127</v>
      </c>
      <c r="E149" s="154" t="s">
        <v>1</v>
      </c>
      <c r="F149" s="155" t="s">
        <v>381</v>
      </c>
      <c r="H149" s="156">
        <v>22.32</v>
      </c>
      <c r="I149" s="157"/>
      <c r="L149" s="152"/>
      <c r="M149" s="158"/>
      <c r="T149" s="159"/>
      <c r="AT149" s="154" t="s">
        <v>127</v>
      </c>
      <c r="AU149" s="154" t="s">
        <v>126</v>
      </c>
      <c r="AV149" s="153" t="s">
        <v>126</v>
      </c>
      <c r="AW149" s="153" t="s">
        <v>28</v>
      </c>
      <c r="AX149" s="153" t="s">
        <v>71</v>
      </c>
      <c r="AY149" s="154" t="s">
        <v>122</v>
      </c>
    </row>
    <row r="150" spans="2:51" s="153" customFormat="1" ht="10.2">
      <c r="B150" s="152"/>
      <c r="D150" s="146" t="s">
        <v>127</v>
      </c>
      <c r="E150" s="154" t="s">
        <v>1</v>
      </c>
      <c r="F150" s="155" t="s">
        <v>382</v>
      </c>
      <c r="H150" s="156">
        <v>22.08</v>
      </c>
      <c r="I150" s="157"/>
      <c r="L150" s="152"/>
      <c r="M150" s="158"/>
      <c r="T150" s="159"/>
      <c r="AT150" s="154" t="s">
        <v>127</v>
      </c>
      <c r="AU150" s="154" t="s">
        <v>126</v>
      </c>
      <c r="AV150" s="153" t="s">
        <v>126</v>
      </c>
      <c r="AW150" s="153" t="s">
        <v>28</v>
      </c>
      <c r="AX150" s="153" t="s">
        <v>71</v>
      </c>
      <c r="AY150" s="154" t="s">
        <v>122</v>
      </c>
    </row>
    <row r="151" spans="2:51" s="169" customFormat="1" ht="10.2">
      <c r="B151" s="168"/>
      <c r="D151" s="146" t="s">
        <v>127</v>
      </c>
      <c r="E151" s="170" t="s">
        <v>1</v>
      </c>
      <c r="F151" s="171" t="s">
        <v>130</v>
      </c>
      <c r="H151" s="172">
        <v>44.4</v>
      </c>
      <c r="I151" s="173"/>
      <c r="L151" s="168"/>
      <c r="M151" s="174"/>
      <c r="T151" s="175"/>
      <c r="AT151" s="170" t="s">
        <v>127</v>
      </c>
      <c r="AU151" s="170" t="s">
        <v>126</v>
      </c>
      <c r="AV151" s="169" t="s">
        <v>125</v>
      </c>
      <c r="AW151" s="169" t="s">
        <v>28</v>
      </c>
      <c r="AX151" s="169" t="s">
        <v>19</v>
      </c>
      <c r="AY151" s="170" t="s">
        <v>122</v>
      </c>
    </row>
    <row r="152" spans="2:65" s="18" customFormat="1" ht="24.15" customHeight="1">
      <c r="B152" s="17"/>
      <c r="C152" s="130" t="s">
        <v>242</v>
      </c>
      <c r="D152" s="130" t="s">
        <v>123</v>
      </c>
      <c r="E152" s="131" t="s">
        <v>243</v>
      </c>
      <c r="F152" s="132" t="s">
        <v>244</v>
      </c>
      <c r="G152" s="133" t="s">
        <v>134</v>
      </c>
      <c r="H152" s="134">
        <v>44.4</v>
      </c>
      <c r="I152" s="135"/>
      <c r="J152" s="136">
        <f>ROUND(I152*H152,1)</f>
        <v>0</v>
      </c>
      <c r="K152" s="137"/>
      <c r="L152" s="17"/>
      <c r="M152" s="138" t="s">
        <v>1</v>
      </c>
      <c r="N152" s="139" t="s">
        <v>37</v>
      </c>
      <c r="P152" s="140">
        <f>O152*H152</f>
        <v>0</v>
      </c>
      <c r="Q152" s="140">
        <v>0.0154</v>
      </c>
      <c r="R152" s="140">
        <f>Q152*H152</f>
        <v>0.68376</v>
      </c>
      <c r="S152" s="140">
        <v>0</v>
      </c>
      <c r="T152" s="141">
        <f>S152*H152</f>
        <v>0</v>
      </c>
      <c r="AR152" s="142" t="s">
        <v>125</v>
      </c>
      <c r="AT152" s="142" t="s">
        <v>123</v>
      </c>
      <c r="AU152" s="142" t="s">
        <v>126</v>
      </c>
      <c r="AY152" s="2" t="s">
        <v>122</v>
      </c>
      <c r="BE152" s="143">
        <f>IF(N152="základní",J152,0)</f>
        <v>0</v>
      </c>
      <c r="BF152" s="143">
        <f>IF(N152="snížená",J152,0)</f>
        <v>0</v>
      </c>
      <c r="BG152" s="143">
        <f>IF(N152="zákl. přenesená",J152,0)</f>
        <v>0</v>
      </c>
      <c r="BH152" s="143">
        <f>IF(N152="sníž. přenesená",J152,0)</f>
        <v>0</v>
      </c>
      <c r="BI152" s="143">
        <f>IF(N152="nulová",J152,0)</f>
        <v>0</v>
      </c>
      <c r="BJ152" s="2" t="s">
        <v>126</v>
      </c>
      <c r="BK152" s="143">
        <f>ROUND(I152*H152,1)</f>
        <v>0</v>
      </c>
      <c r="BL152" s="2" t="s">
        <v>125</v>
      </c>
      <c r="BM152" s="142" t="s">
        <v>245</v>
      </c>
    </row>
    <row r="153" spans="2:51" s="153" customFormat="1" ht="10.2">
      <c r="B153" s="152"/>
      <c r="D153" s="146" t="s">
        <v>127</v>
      </c>
      <c r="E153" s="154" t="s">
        <v>1</v>
      </c>
      <c r="F153" s="155" t="s">
        <v>381</v>
      </c>
      <c r="H153" s="156">
        <v>22.32</v>
      </c>
      <c r="I153" s="157"/>
      <c r="L153" s="152"/>
      <c r="M153" s="158"/>
      <c r="T153" s="159"/>
      <c r="AT153" s="154" t="s">
        <v>127</v>
      </c>
      <c r="AU153" s="154" t="s">
        <v>126</v>
      </c>
      <c r="AV153" s="153" t="s">
        <v>126</v>
      </c>
      <c r="AW153" s="153" t="s">
        <v>28</v>
      </c>
      <c r="AX153" s="153" t="s">
        <v>71</v>
      </c>
      <c r="AY153" s="154" t="s">
        <v>122</v>
      </c>
    </row>
    <row r="154" spans="2:51" s="153" customFormat="1" ht="10.2">
      <c r="B154" s="152"/>
      <c r="D154" s="146" t="s">
        <v>127</v>
      </c>
      <c r="E154" s="154" t="s">
        <v>1</v>
      </c>
      <c r="F154" s="155" t="s">
        <v>382</v>
      </c>
      <c r="H154" s="156">
        <v>22.08</v>
      </c>
      <c r="I154" s="157"/>
      <c r="L154" s="152"/>
      <c r="M154" s="158"/>
      <c r="T154" s="159"/>
      <c r="AT154" s="154" t="s">
        <v>127</v>
      </c>
      <c r="AU154" s="154" t="s">
        <v>126</v>
      </c>
      <c r="AV154" s="153" t="s">
        <v>126</v>
      </c>
      <c r="AW154" s="153" t="s">
        <v>28</v>
      </c>
      <c r="AX154" s="153" t="s">
        <v>71</v>
      </c>
      <c r="AY154" s="154" t="s">
        <v>122</v>
      </c>
    </row>
    <row r="155" spans="2:51" s="169" customFormat="1" ht="10.2">
      <c r="B155" s="168"/>
      <c r="D155" s="146" t="s">
        <v>127</v>
      </c>
      <c r="E155" s="170" t="s">
        <v>1</v>
      </c>
      <c r="F155" s="171" t="s">
        <v>130</v>
      </c>
      <c r="H155" s="172">
        <v>44.4</v>
      </c>
      <c r="I155" s="173"/>
      <c r="L155" s="168"/>
      <c r="M155" s="174"/>
      <c r="T155" s="175"/>
      <c r="AT155" s="170" t="s">
        <v>127</v>
      </c>
      <c r="AU155" s="170" t="s">
        <v>126</v>
      </c>
      <c r="AV155" s="169" t="s">
        <v>125</v>
      </c>
      <c r="AW155" s="169" t="s">
        <v>28</v>
      </c>
      <c r="AX155" s="169" t="s">
        <v>19</v>
      </c>
      <c r="AY155" s="170" t="s">
        <v>122</v>
      </c>
    </row>
    <row r="156" spans="2:65" s="18" customFormat="1" ht="24.15" customHeight="1">
      <c r="B156" s="17"/>
      <c r="C156" s="130" t="s">
        <v>246</v>
      </c>
      <c r="D156" s="130" t="s">
        <v>123</v>
      </c>
      <c r="E156" s="131" t="s">
        <v>247</v>
      </c>
      <c r="F156" s="132" t="s">
        <v>248</v>
      </c>
      <c r="G156" s="133" t="s">
        <v>134</v>
      </c>
      <c r="H156" s="134">
        <v>16.98</v>
      </c>
      <c r="I156" s="135"/>
      <c r="J156" s="136">
        <f>ROUND(I156*H156,1)</f>
        <v>0</v>
      </c>
      <c r="K156" s="137"/>
      <c r="L156" s="17"/>
      <c r="M156" s="138" t="s">
        <v>1</v>
      </c>
      <c r="N156" s="139" t="s">
        <v>37</v>
      </c>
      <c r="P156" s="140">
        <f>O156*H156</f>
        <v>0</v>
      </c>
      <c r="Q156" s="140">
        <v>0.11</v>
      </c>
      <c r="R156" s="140">
        <f>Q156*H156</f>
        <v>1.8678000000000001</v>
      </c>
      <c r="S156" s="140">
        <v>0</v>
      </c>
      <c r="T156" s="141">
        <f>S156*H156</f>
        <v>0</v>
      </c>
      <c r="AR156" s="142" t="s">
        <v>125</v>
      </c>
      <c r="AT156" s="142" t="s">
        <v>123</v>
      </c>
      <c r="AU156" s="142" t="s">
        <v>126</v>
      </c>
      <c r="AY156" s="2" t="s">
        <v>122</v>
      </c>
      <c r="BE156" s="143">
        <f>IF(N156="základní",J156,0)</f>
        <v>0</v>
      </c>
      <c r="BF156" s="143">
        <f>IF(N156="snížená",J156,0)</f>
        <v>0</v>
      </c>
      <c r="BG156" s="143">
        <f>IF(N156="zákl. přenesená",J156,0)</f>
        <v>0</v>
      </c>
      <c r="BH156" s="143">
        <f>IF(N156="sníž. přenesená",J156,0)</f>
        <v>0</v>
      </c>
      <c r="BI156" s="143">
        <f>IF(N156="nulová",J156,0)</f>
        <v>0</v>
      </c>
      <c r="BJ156" s="2" t="s">
        <v>126</v>
      </c>
      <c r="BK156" s="143">
        <f>ROUND(I156*H156,1)</f>
        <v>0</v>
      </c>
      <c r="BL156" s="2" t="s">
        <v>125</v>
      </c>
      <c r="BM156" s="142" t="s">
        <v>249</v>
      </c>
    </row>
    <row r="157" spans="2:51" s="153" customFormat="1" ht="10.2">
      <c r="B157" s="152"/>
      <c r="D157" s="146" t="s">
        <v>127</v>
      </c>
      <c r="E157" s="154" t="s">
        <v>1</v>
      </c>
      <c r="F157" s="155" t="s">
        <v>388</v>
      </c>
      <c r="H157" s="156">
        <v>16.98</v>
      </c>
      <c r="I157" s="157"/>
      <c r="L157" s="152"/>
      <c r="M157" s="158"/>
      <c r="T157" s="159"/>
      <c r="AT157" s="154" t="s">
        <v>127</v>
      </c>
      <c r="AU157" s="154" t="s">
        <v>126</v>
      </c>
      <c r="AV157" s="153" t="s">
        <v>126</v>
      </c>
      <c r="AW157" s="153" t="s">
        <v>28</v>
      </c>
      <c r="AX157" s="153" t="s">
        <v>71</v>
      </c>
      <c r="AY157" s="154" t="s">
        <v>122</v>
      </c>
    </row>
    <row r="158" spans="2:51" s="169" customFormat="1" ht="10.2">
      <c r="B158" s="168"/>
      <c r="D158" s="146" t="s">
        <v>127</v>
      </c>
      <c r="E158" s="170" t="s">
        <v>1</v>
      </c>
      <c r="F158" s="171" t="s">
        <v>130</v>
      </c>
      <c r="H158" s="172">
        <v>16.98</v>
      </c>
      <c r="I158" s="173"/>
      <c r="L158" s="168"/>
      <c r="M158" s="174"/>
      <c r="T158" s="175"/>
      <c r="AT158" s="170" t="s">
        <v>127</v>
      </c>
      <c r="AU158" s="170" t="s">
        <v>126</v>
      </c>
      <c r="AV158" s="169" t="s">
        <v>125</v>
      </c>
      <c r="AW158" s="169" t="s">
        <v>28</v>
      </c>
      <c r="AX158" s="169" t="s">
        <v>19</v>
      </c>
      <c r="AY158" s="170" t="s">
        <v>122</v>
      </c>
    </row>
    <row r="159" spans="2:63" s="118" customFormat="1" ht="22.95" customHeight="1">
      <c r="B159" s="117"/>
      <c r="D159" s="119" t="s">
        <v>70</v>
      </c>
      <c r="E159" s="128" t="s">
        <v>132</v>
      </c>
      <c r="F159" s="128" t="s">
        <v>133</v>
      </c>
      <c r="I159" s="121"/>
      <c r="J159" s="129">
        <f>BK159</f>
        <v>0</v>
      </c>
      <c r="L159" s="117"/>
      <c r="M159" s="123"/>
      <c r="P159" s="124">
        <f>SUM(P160:P164)</f>
        <v>0</v>
      </c>
      <c r="R159" s="124">
        <f>SUM(R160:R164)</f>
        <v>0.002</v>
      </c>
      <c r="T159" s="125">
        <f>SUM(T160:T164)</f>
        <v>0</v>
      </c>
      <c r="AR159" s="119" t="s">
        <v>19</v>
      </c>
      <c r="AT159" s="126" t="s">
        <v>70</v>
      </c>
      <c r="AU159" s="126" t="s">
        <v>19</v>
      </c>
      <c r="AY159" s="119" t="s">
        <v>122</v>
      </c>
      <c r="BK159" s="127">
        <f>SUM(BK160:BK164)</f>
        <v>0</v>
      </c>
    </row>
    <row r="160" spans="2:65" s="18" customFormat="1" ht="37.95" customHeight="1">
      <c r="B160" s="17"/>
      <c r="C160" s="130" t="s">
        <v>250</v>
      </c>
      <c r="D160" s="130" t="s">
        <v>123</v>
      </c>
      <c r="E160" s="131" t="s">
        <v>251</v>
      </c>
      <c r="F160" s="132" t="s">
        <v>252</v>
      </c>
      <c r="G160" s="133" t="s">
        <v>134</v>
      </c>
      <c r="H160" s="134">
        <v>39</v>
      </c>
      <c r="I160" s="135"/>
      <c r="J160" s="136">
        <f>ROUND(I160*H160,1)</f>
        <v>0</v>
      </c>
      <c r="K160" s="137"/>
      <c r="L160" s="17"/>
      <c r="M160" s="138" t="s">
        <v>1</v>
      </c>
      <c r="N160" s="139" t="s">
        <v>37</v>
      </c>
      <c r="P160" s="140">
        <f>O160*H160</f>
        <v>0</v>
      </c>
      <c r="Q160" s="140">
        <v>0</v>
      </c>
      <c r="R160" s="140">
        <f>Q160*H160</f>
        <v>0</v>
      </c>
      <c r="S160" s="140">
        <v>0</v>
      </c>
      <c r="T160" s="141">
        <f>S160*H160</f>
        <v>0</v>
      </c>
      <c r="AR160" s="142" t="s">
        <v>125</v>
      </c>
      <c r="AT160" s="142" t="s">
        <v>123</v>
      </c>
      <c r="AU160" s="142" t="s">
        <v>126</v>
      </c>
      <c r="AY160" s="2" t="s">
        <v>122</v>
      </c>
      <c r="BE160" s="143">
        <f>IF(N160="základní",J160,0)</f>
        <v>0</v>
      </c>
      <c r="BF160" s="143">
        <f>IF(N160="snížená",J160,0)</f>
        <v>0</v>
      </c>
      <c r="BG160" s="143">
        <f>IF(N160="zákl. přenesená",J160,0)</f>
        <v>0</v>
      </c>
      <c r="BH160" s="143">
        <f>IF(N160="sníž. přenesená",J160,0)</f>
        <v>0</v>
      </c>
      <c r="BI160" s="143">
        <f>IF(N160="nulová",J160,0)</f>
        <v>0</v>
      </c>
      <c r="BJ160" s="2" t="s">
        <v>126</v>
      </c>
      <c r="BK160" s="143">
        <f>ROUND(I160*H160,1)</f>
        <v>0</v>
      </c>
      <c r="BL160" s="2" t="s">
        <v>125</v>
      </c>
      <c r="BM160" s="142" t="s">
        <v>253</v>
      </c>
    </row>
    <row r="161" spans="2:51" s="153" customFormat="1" ht="10.2">
      <c r="B161" s="152"/>
      <c r="D161" s="146" t="s">
        <v>127</v>
      </c>
      <c r="E161" s="154" t="s">
        <v>1</v>
      </c>
      <c r="F161" s="155" t="s">
        <v>389</v>
      </c>
      <c r="H161" s="156">
        <v>39</v>
      </c>
      <c r="I161" s="157"/>
      <c r="L161" s="152"/>
      <c r="M161" s="158"/>
      <c r="T161" s="159"/>
      <c r="AT161" s="154" t="s">
        <v>127</v>
      </c>
      <c r="AU161" s="154" t="s">
        <v>126</v>
      </c>
      <c r="AV161" s="153" t="s">
        <v>126</v>
      </c>
      <c r="AW161" s="153" t="s">
        <v>28</v>
      </c>
      <c r="AX161" s="153" t="s">
        <v>71</v>
      </c>
      <c r="AY161" s="154" t="s">
        <v>122</v>
      </c>
    </row>
    <row r="162" spans="2:51" s="169" customFormat="1" ht="10.2">
      <c r="B162" s="168"/>
      <c r="D162" s="146" t="s">
        <v>127</v>
      </c>
      <c r="E162" s="170" t="s">
        <v>1</v>
      </c>
      <c r="F162" s="171" t="s">
        <v>130</v>
      </c>
      <c r="H162" s="172">
        <v>39</v>
      </c>
      <c r="I162" s="173"/>
      <c r="L162" s="168"/>
      <c r="M162" s="174"/>
      <c r="T162" s="175"/>
      <c r="AT162" s="170" t="s">
        <v>127</v>
      </c>
      <c r="AU162" s="170" t="s">
        <v>126</v>
      </c>
      <c r="AV162" s="169" t="s">
        <v>125</v>
      </c>
      <c r="AW162" s="169" t="s">
        <v>28</v>
      </c>
      <c r="AX162" s="169" t="s">
        <v>19</v>
      </c>
      <c r="AY162" s="170" t="s">
        <v>122</v>
      </c>
    </row>
    <row r="163" spans="2:65" s="18" customFormat="1" ht="37.95" customHeight="1">
      <c r="B163" s="17"/>
      <c r="C163" s="130" t="s">
        <v>254</v>
      </c>
      <c r="D163" s="130" t="s">
        <v>123</v>
      </c>
      <c r="E163" s="131" t="s">
        <v>255</v>
      </c>
      <c r="F163" s="132" t="s">
        <v>256</v>
      </c>
      <c r="G163" s="133" t="s">
        <v>134</v>
      </c>
      <c r="H163" s="134">
        <v>39</v>
      </c>
      <c r="I163" s="135"/>
      <c r="J163" s="136">
        <f>ROUND(I163*H163,1)</f>
        <v>0</v>
      </c>
      <c r="K163" s="137"/>
      <c r="L163" s="17"/>
      <c r="M163" s="138" t="s">
        <v>1</v>
      </c>
      <c r="N163" s="139" t="s">
        <v>37</v>
      </c>
      <c r="P163" s="140">
        <f>O163*H163</f>
        <v>0</v>
      </c>
      <c r="Q163" s="140">
        <v>0</v>
      </c>
      <c r="R163" s="140">
        <f>Q163*H163</f>
        <v>0</v>
      </c>
      <c r="S163" s="140">
        <v>0</v>
      </c>
      <c r="T163" s="141">
        <f>S163*H163</f>
        <v>0</v>
      </c>
      <c r="AR163" s="142" t="s">
        <v>125</v>
      </c>
      <c r="AT163" s="142" t="s">
        <v>123</v>
      </c>
      <c r="AU163" s="142" t="s">
        <v>126</v>
      </c>
      <c r="AY163" s="2" t="s">
        <v>122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2" t="s">
        <v>126</v>
      </c>
      <c r="BK163" s="143">
        <f>ROUND(I163*H163,1)</f>
        <v>0</v>
      </c>
      <c r="BL163" s="2" t="s">
        <v>125</v>
      </c>
      <c r="BM163" s="142" t="s">
        <v>257</v>
      </c>
    </row>
    <row r="164" spans="2:65" s="18" customFormat="1" ht="24.15" customHeight="1">
      <c r="B164" s="17"/>
      <c r="C164" s="130" t="s">
        <v>258</v>
      </c>
      <c r="D164" s="130" t="s">
        <v>123</v>
      </c>
      <c r="E164" s="131" t="s">
        <v>259</v>
      </c>
      <c r="F164" s="132" t="s">
        <v>260</v>
      </c>
      <c r="G164" s="133" t="s">
        <v>134</v>
      </c>
      <c r="H164" s="134">
        <v>50</v>
      </c>
      <c r="I164" s="135"/>
      <c r="J164" s="136">
        <f>ROUND(I164*H164,1)</f>
        <v>0</v>
      </c>
      <c r="K164" s="137"/>
      <c r="L164" s="17"/>
      <c r="M164" s="138" t="s">
        <v>1</v>
      </c>
      <c r="N164" s="139" t="s">
        <v>37</v>
      </c>
      <c r="P164" s="140">
        <f>O164*H164</f>
        <v>0</v>
      </c>
      <c r="Q164" s="140">
        <v>4E-05</v>
      </c>
      <c r="R164" s="140">
        <f>Q164*H164</f>
        <v>0.002</v>
      </c>
      <c r="S164" s="140">
        <v>0</v>
      </c>
      <c r="T164" s="141">
        <f>S164*H164</f>
        <v>0</v>
      </c>
      <c r="AR164" s="142" t="s">
        <v>125</v>
      </c>
      <c r="AT164" s="142" t="s">
        <v>123</v>
      </c>
      <c r="AU164" s="142" t="s">
        <v>126</v>
      </c>
      <c r="AY164" s="2" t="s">
        <v>122</v>
      </c>
      <c r="BE164" s="143">
        <f>IF(N164="základní",J164,0)</f>
        <v>0</v>
      </c>
      <c r="BF164" s="143">
        <f>IF(N164="snížená",J164,0)</f>
        <v>0</v>
      </c>
      <c r="BG164" s="143">
        <f>IF(N164="zákl. přenesená",J164,0)</f>
        <v>0</v>
      </c>
      <c r="BH164" s="143">
        <f>IF(N164="sníž. přenesená",J164,0)</f>
        <v>0</v>
      </c>
      <c r="BI164" s="143">
        <f>IF(N164="nulová",J164,0)</f>
        <v>0</v>
      </c>
      <c r="BJ164" s="2" t="s">
        <v>126</v>
      </c>
      <c r="BK164" s="143">
        <f>ROUND(I164*H164,1)</f>
        <v>0</v>
      </c>
      <c r="BL164" s="2" t="s">
        <v>125</v>
      </c>
      <c r="BM164" s="142" t="s">
        <v>261</v>
      </c>
    </row>
    <row r="165" spans="2:63" s="118" customFormat="1" ht="25.95" customHeight="1">
      <c r="B165" s="117"/>
      <c r="D165" s="119" t="s">
        <v>70</v>
      </c>
      <c r="E165" s="120" t="s">
        <v>165</v>
      </c>
      <c r="F165" s="120" t="s">
        <v>166</v>
      </c>
      <c r="I165" s="121"/>
      <c r="J165" s="122">
        <f>BK165</f>
        <v>0</v>
      </c>
      <c r="L165" s="117"/>
      <c r="M165" s="123"/>
      <c r="P165" s="124" t="e">
        <f>P166+#REF!+P175+P185+P190+P194+P202+P205+#REF!+#REF!+#REF!+#REF!+P210+#REF!+#REF!</f>
        <v>#REF!</v>
      </c>
      <c r="R165" s="124" t="e">
        <f>R166+#REF!+R175+R185+R190+R194+R202+R205+#REF!+#REF!+#REF!+#REF!+R210+#REF!+#REF!</f>
        <v>#REF!</v>
      </c>
      <c r="T165" s="125" t="e">
        <f>T166+#REF!+T175+T185+T190+T194+T202+T205+#REF!+#REF!+#REF!+#REF!+T210+#REF!+#REF!</f>
        <v>#REF!</v>
      </c>
      <c r="AR165" s="119" t="s">
        <v>126</v>
      </c>
      <c r="AT165" s="126" t="s">
        <v>70</v>
      </c>
      <c r="AU165" s="126" t="s">
        <v>71</v>
      </c>
      <c r="AY165" s="119" t="s">
        <v>122</v>
      </c>
      <c r="BK165" s="127">
        <f>BK166+BK175+BK185+BK190+BK194+BK202+BK205+BK210</f>
        <v>0</v>
      </c>
    </row>
    <row r="166" spans="2:63" s="118" customFormat="1" ht="22.95" customHeight="1">
      <c r="B166" s="117"/>
      <c r="D166" s="119" t="s">
        <v>70</v>
      </c>
      <c r="E166" s="128" t="s">
        <v>262</v>
      </c>
      <c r="F166" s="128" t="s">
        <v>263</v>
      </c>
      <c r="I166" s="121"/>
      <c r="J166" s="129">
        <f>BK166</f>
        <v>0</v>
      </c>
      <c r="L166" s="117"/>
      <c r="M166" s="123"/>
      <c r="P166" s="124">
        <f>SUM(P167:P174)</f>
        <v>0</v>
      </c>
      <c r="R166" s="124">
        <f>SUM(R167:R174)</f>
        <v>0.013792</v>
      </c>
      <c r="T166" s="125">
        <f>SUM(T167:T174)</f>
        <v>0</v>
      </c>
      <c r="AR166" s="119" t="s">
        <v>126</v>
      </c>
      <c r="AT166" s="126" t="s">
        <v>70</v>
      </c>
      <c r="AU166" s="126" t="s">
        <v>19</v>
      </c>
      <c r="AY166" s="119" t="s">
        <v>122</v>
      </c>
      <c r="BK166" s="127">
        <f>SUM(BK167:BK174)</f>
        <v>0</v>
      </c>
    </row>
    <row r="167" spans="2:65" s="18" customFormat="1" ht="24.15" customHeight="1">
      <c r="B167" s="17"/>
      <c r="C167" s="130" t="s">
        <v>264</v>
      </c>
      <c r="D167" s="130" t="s">
        <v>123</v>
      </c>
      <c r="E167" s="131" t="s">
        <v>265</v>
      </c>
      <c r="F167" s="132" t="s">
        <v>266</v>
      </c>
      <c r="G167" s="133" t="s">
        <v>134</v>
      </c>
      <c r="H167" s="134">
        <v>16.98</v>
      </c>
      <c r="I167" s="135"/>
      <c r="J167" s="136">
        <f>ROUND(I167*H167,1)</f>
        <v>0</v>
      </c>
      <c r="K167" s="137"/>
      <c r="L167" s="17"/>
      <c r="M167" s="138" t="s">
        <v>1</v>
      </c>
      <c r="N167" s="139" t="s">
        <v>37</v>
      </c>
      <c r="P167" s="140">
        <f>O167*H167</f>
        <v>0</v>
      </c>
      <c r="Q167" s="140">
        <v>0</v>
      </c>
      <c r="R167" s="140">
        <f>Q167*H167</f>
        <v>0</v>
      </c>
      <c r="S167" s="140">
        <v>0</v>
      </c>
      <c r="T167" s="141">
        <f>S167*H167</f>
        <v>0</v>
      </c>
      <c r="AR167" s="142" t="s">
        <v>145</v>
      </c>
      <c r="AT167" s="142" t="s">
        <v>123</v>
      </c>
      <c r="AU167" s="142" t="s">
        <v>126</v>
      </c>
      <c r="AY167" s="2" t="s">
        <v>122</v>
      </c>
      <c r="BE167" s="143">
        <f>IF(N167="základní",J167,0)</f>
        <v>0</v>
      </c>
      <c r="BF167" s="143">
        <f>IF(N167="snížená",J167,0)</f>
        <v>0</v>
      </c>
      <c r="BG167" s="143">
        <f>IF(N167="zákl. přenesená",J167,0)</f>
        <v>0</v>
      </c>
      <c r="BH167" s="143">
        <f>IF(N167="sníž. přenesená",J167,0)</f>
        <v>0</v>
      </c>
      <c r="BI167" s="143">
        <f>IF(N167="nulová",J167,0)</f>
        <v>0</v>
      </c>
      <c r="BJ167" s="2" t="s">
        <v>126</v>
      </c>
      <c r="BK167" s="143">
        <f>ROUND(I167*H167,1)</f>
        <v>0</v>
      </c>
      <c r="BL167" s="2" t="s">
        <v>145</v>
      </c>
      <c r="BM167" s="142" t="s">
        <v>267</v>
      </c>
    </row>
    <row r="168" spans="2:51" s="153" customFormat="1" ht="10.2">
      <c r="B168" s="152"/>
      <c r="D168" s="146" t="s">
        <v>127</v>
      </c>
      <c r="E168" s="154" t="s">
        <v>1</v>
      </c>
      <c r="F168" s="155" t="s">
        <v>394</v>
      </c>
      <c r="H168" s="156">
        <v>16.98</v>
      </c>
      <c r="I168" s="157"/>
      <c r="L168" s="152"/>
      <c r="M168" s="158"/>
      <c r="T168" s="159"/>
      <c r="AT168" s="154" t="s">
        <v>127</v>
      </c>
      <c r="AU168" s="154" t="s">
        <v>126</v>
      </c>
      <c r="AV168" s="153" t="s">
        <v>126</v>
      </c>
      <c r="AW168" s="153" t="s">
        <v>28</v>
      </c>
      <c r="AX168" s="153" t="s">
        <v>71</v>
      </c>
      <c r="AY168" s="154" t="s">
        <v>122</v>
      </c>
    </row>
    <row r="169" spans="2:51" s="169" customFormat="1" ht="10.2">
      <c r="B169" s="168"/>
      <c r="D169" s="146" t="s">
        <v>127</v>
      </c>
      <c r="E169" s="170" t="s">
        <v>1</v>
      </c>
      <c r="F169" s="171" t="s">
        <v>130</v>
      </c>
      <c r="H169" s="172">
        <v>16.98</v>
      </c>
      <c r="I169" s="173"/>
      <c r="L169" s="168"/>
      <c r="M169" s="174"/>
      <c r="T169" s="175"/>
      <c r="AT169" s="170" t="s">
        <v>127</v>
      </c>
      <c r="AU169" s="170" t="s">
        <v>126</v>
      </c>
      <c r="AV169" s="169" t="s">
        <v>125</v>
      </c>
      <c r="AW169" s="169" t="s">
        <v>28</v>
      </c>
      <c r="AX169" s="169" t="s">
        <v>19</v>
      </c>
      <c r="AY169" s="170" t="s">
        <v>122</v>
      </c>
    </row>
    <row r="170" spans="2:65" s="18" customFormat="1" ht="16.5" customHeight="1">
      <c r="B170" s="17"/>
      <c r="C170" s="181" t="s">
        <v>268</v>
      </c>
      <c r="D170" s="181" t="s">
        <v>222</v>
      </c>
      <c r="E170" s="182" t="s">
        <v>269</v>
      </c>
      <c r="F170" s="183" t="s">
        <v>270</v>
      </c>
      <c r="G170" s="184" t="s">
        <v>157</v>
      </c>
      <c r="H170" s="185">
        <v>0.007</v>
      </c>
      <c r="I170" s="186"/>
      <c r="J170" s="187">
        <f>ROUND(I170*H170,1)</f>
        <v>0</v>
      </c>
      <c r="K170" s="188"/>
      <c r="L170" s="189"/>
      <c r="M170" s="190" t="s">
        <v>1</v>
      </c>
      <c r="N170" s="191" t="s">
        <v>37</v>
      </c>
      <c r="P170" s="140">
        <f>O170*H170</f>
        <v>0</v>
      </c>
      <c r="Q170" s="140">
        <v>1</v>
      </c>
      <c r="R170" s="140">
        <f>Q170*H170</f>
        <v>0.007</v>
      </c>
      <c r="S170" s="140">
        <v>0</v>
      </c>
      <c r="T170" s="141">
        <f>S170*H170</f>
        <v>0</v>
      </c>
      <c r="AR170" s="142" t="s">
        <v>168</v>
      </c>
      <c r="AT170" s="142" t="s">
        <v>222</v>
      </c>
      <c r="AU170" s="142" t="s">
        <v>126</v>
      </c>
      <c r="AY170" s="2" t="s">
        <v>122</v>
      </c>
      <c r="BE170" s="143">
        <f>IF(N170="základní",J170,0)</f>
        <v>0</v>
      </c>
      <c r="BF170" s="143">
        <f>IF(N170="snížená",J170,0)</f>
        <v>0</v>
      </c>
      <c r="BG170" s="143">
        <f>IF(N170="zákl. přenesená",J170,0)</f>
        <v>0</v>
      </c>
      <c r="BH170" s="143">
        <f>IF(N170="sníž. přenesená",J170,0)</f>
        <v>0</v>
      </c>
      <c r="BI170" s="143">
        <f>IF(N170="nulová",J170,0)</f>
        <v>0</v>
      </c>
      <c r="BJ170" s="2" t="s">
        <v>126</v>
      </c>
      <c r="BK170" s="143">
        <f>ROUND(I170*H170,1)</f>
        <v>0</v>
      </c>
      <c r="BL170" s="2" t="s">
        <v>145</v>
      </c>
      <c r="BM170" s="142" t="s">
        <v>271</v>
      </c>
    </row>
    <row r="171" spans="2:51" s="153" customFormat="1" ht="10.2">
      <c r="B171" s="152"/>
      <c r="D171" s="146" t="s">
        <v>127</v>
      </c>
      <c r="F171" s="155" t="s">
        <v>393</v>
      </c>
      <c r="H171" s="156">
        <v>0.0066</v>
      </c>
      <c r="I171" s="157"/>
      <c r="L171" s="152"/>
      <c r="M171" s="158"/>
      <c r="T171" s="159"/>
      <c r="AT171" s="154" t="s">
        <v>127</v>
      </c>
      <c r="AU171" s="154" t="s">
        <v>126</v>
      </c>
      <c r="AV171" s="153" t="s">
        <v>126</v>
      </c>
      <c r="AW171" s="153" t="s">
        <v>4</v>
      </c>
      <c r="AX171" s="153" t="s">
        <v>19</v>
      </c>
      <c r="AY171" s="154" t="s">
        <v>122</v>
      </c>
    </row>
    <row r="172" spans="2:65" s="18" customFormat="1" ht="24.15" customHeight="1">
      <c r="B172" s="17"/>
      <c r="C172" s="130" t="s">
        <v>86</v>
      </c>
      <c r="D172" s="130" t="s">
        <v>123</v>
      </c>
      <c r="E172" s="131" t="s">
        <v>272</v>
      </c>
      <c r="F172" s="132" t="s">
        <v>273</v>
      </c>
      <c r="G172" s="133" t="s">
        <v>134</v>
      </c>
      <c r="H172" s="134">
        <v>16.98</v>
      </c>
      <c r="I172" s="135"/>
      <c r="J172" s="136">
        <f>ROUND(I172*H172,1)</f>
        <v>0</v>
      </c>
      <c r="K172" s="137"/>
      <c r="L172" s="17"/>
      <c r="M172" s="138" t="s">
        <v>1</v>
      </c>
      <c r="N172" s="139" t="s">
        <v>37</v>
      </c>
      <c r="P172" s="140">
        <f>O172*H172</f>
        <v>0</v>
      </c>
      <c r="Q172" s="140">
        <v>0.0004</v>
      </c>
      <c r="R172" s="140">
        <f>Q172*H172</f>
        <v>0.006792</v>
      </c>
      <c r="S172" s="140">
        <v>0</v>
      </c>
      <c r="T172" s="141">
        <f>S172*H172</f>
        <v>0</v>
      </c>
      <c r="AR172" s="142" t="s">
        <v>145</v>
      </c>
      <c r="AT172" s="142" t="s">
        <v>123</v>
      </c>
      <c r="AU172" s="142" t="s">
        <v>126</v>
      </c>
      <c r="AY172" s="2" t="s">
        <v>122</v>
      </c>
      <c r="BE172" s="143">
        <f>IF(N172="základní",J172,0)</f>
        <v>0</v>
      </c>
      <c r="BF172" s="143">
        <f>IF(N172="snížená",J172,0)</f>
        <v>0</v>
      </c>
      <c r="BG172" s="143">
        <f>IF(N172="zákl. přenesená",J172,0)</f>
        <v>0</v>
      </c>
      <c r="BH172" s="143">
        <f>IF(N172="sníž. přenesená",J172,0)</f>
        <v>0</v>
      </c>
      <c r="BI172" s="143">
        <f>IF(N172="nulová",J172,0)</f>
        <v>0</v>
      </c>
      <c r="BJ172" s="2" t="s">
        <v>126</v>
      </c>
      <c r="BK172" s="143">
        <f>ROUND(I172*H172,1)</f>
        <v>0</v>
      </c>
      <c r="BL172" s="2" t="s">
        <v>145</v>
      </c>
      <c r="BM172" s="142" t="s">
        <v>274</v>
      </c>
    </row>
    <row r="173" spans="2:51" s="153" customFormat="1" ht="10.2">
      <c r="B173" s="152"/>
      <c r="D173" s="146" t="s">
        <v>127</v>
      </c>
      <c r="E173" s="154" t="s">
        <v>1</v>
      </c>
      <c r="F173" s="155" t="s">
        <v>395</v>
      </c>
      <c r="H173" s="156">
        <v>16.98</v>
      </c>
      <c r="I173" s="157"/>
      <c r="L173" s="152"/>
      <c r="M173" s="158"/>
      <c r="T173" s="159"/>
      <c r="AT173" s="154" t="s">
        <v>127</v>
      </c>
      <c r="AU173" s="154" t="s">
        <v>126</v>
      </c>
      <c r="AV173" s="153" t="s">
        <v>126</v>
      </c>
      <c r="AW173" s="153" t="s">
        <v>28</v>
      </c>
      <c r="AX173" s="153" t="s">
        <v>71</v>
      </c>
      <c r="AY173" s="154" t="s">
        <v>122</v>
      </c>
    </row>
    <row r="174" spans="2:51" s="169" customFormat="1" ht="10.2">
      <c r="B174" s="168"/>
      <c r="D174" s="146" t="s">
        <v>127</v>
      </c>
      <c r="E174" s="170" t="s">
        <v>1</v>
      </c>
      <c r="F174" s="171" t="s">
        <v>130</v>
      </c>
      <c r="H174" s="172">
        <v>16.98</v>
      </c>
      <c r="I174" s="173"/>
      <c r="L174" s="168"/>
      <c r="M174" s="174"/>
      <c r="T174" s="175"/>
      <c r="AT174" s="170" t="s">
        <v>127</v>
      </c>
      <c r="AU174" s="170" t="s">
        <v>126</v>
      </c>
      <c r="AV174" s="169" t="s">
        <v>125</v>
      </c>
      <c r="AW174" s="169" t="s">
        <v>28</v>
      </c>
      <c r="AX174" s="169" t="s">
        <v>19</v>
      </c>
      <c r="AY174" s="170" t="s">
        <v>122</v>
      </c>
    </row>
    <row r="175" spans="2:63" s="118" customFormat="1" ht="22.95" customHeight="1">
      <c r="B175" s="117"/>
      <c r="D175" s="119" t="s">
        <v>70</v>
      </c>
      <c r="E175" s="128" t="s">
        <v>276</v>
      </c>
      <c r="F175" s="128" t="s">
        <v>277</v>
      </c>
      <c r="I175" s="121"/>
      <c r="J175" s="129">
        <f>BK175</f>
        <v>0</v>
      </c>
      <c r="L175" s="117"/>
      <c r="M175" s="123"/>
      <c r="P175" s="124">
        <f>SUM(P176:P184)</f>
        <v>0</v>
      </c>
      <c r="R175" s="124">
        <f>SUM(R176:R184)</f>
        <v>0.017159999999999998</v>
      </c>
      <c r="T175" s="125">
        <f>SUM(T176:T184)</f>
        <v>0</v>
      </c>
      <c r="AR175" s="119" t="s">
        <v>126</v>
      </c>
      <c r="AT175" s="126" t="s">
        <v>70</v>
      </c>
      <c r="AU175" s="126" t="s">
        <v>19</v>
      </c>
      <c r="AY175" s="119" t="s">
        <v>122</v>
      </c>
      <c r="BK175" s="127">
        <f>SUM(BK176:BK184)</f>
        <v>0</v>
      </c>
    </row>
    <row r="176" spans="2:65" s="18" customFormat="1" ht="24.15" customHeight="1">
      <c r="B176" s="17"/>
      <c r="C176" s="181" t="s">
        <v>278</v>
      </c>
      <c r="D176" s="181" t="s">
        <v>222</v>
      </c>
      <c r="E176" s="182" t="s">
        <v>279</v>
      </c>
      <c r="F176" s="183" t="s">
        <v>280</v>
      </c>
      <c r="G176" s="184" t="s">
        <v>134</v>
      </c>
      <c r="H176" s="185">
        <v>6.5</v>
      </c>
      <c r="I176" s="186"/>
      <c r="J176" s="187">
        <f>ROUND(I176*H176,1)</f>
        <v>0</v>
      </c>
      <c r="K176" s="188"/>
      <c r="L176" s="189"/>
      <c r="M176" s="190" t="s">
        <v>1</v>
      </c>
      <c r="N176" s="191" t="s">
        <v>37</v>
      </c>
      <c r="P176" s="140">
        <f>O176*H176</f>
        <v>0</v>
      </c>
      <c r="Q176" s="140">
        <v>0.0024</v>
      </c>
      <c r="R176" s="140">
        <f>Q176*H176</f>
        <v>0.0156</v>
      </c>
      <c r="S176" s="140">
        <v>0</v>
      </c>
      <c r="T176" s="141">
        <f>S176*H176</f>
        <v>0</v>
      </c>
      <c r="AR176" s="142" t="s">
        <v>168</v>
      </c>
      <c r="AT176" s="142" t="s">
        <v>222</v>
      </c>
      <c r="AU176" s="142" t="s">
        <v>126</v>
      </c>
      <c r="AY176" s="2" t="s">
        <v>122</v>
      </c>
      <c r="BE176" s="143">
        <f>IF(N176="základní",J176,0)</f>
        <v>0</v>
      </c>
      <c r="BF176" s="143">
        <f>IF(N176="snížená",J176,0)</f>
        <v>0</v>
      </c>
      <c r="BG176" s="143">
        <f>IF(N176="zákl. přenesená",J176,0)</f>
        <v>0</v>
      </c>
      <c r="BH176" s="143">
        <f>IF(N176="sníž. přenesená",J176,0)</f>
        <v>0</v>
      </c>
      <c r="BI176" s="143">
        <f>IF(N176="nulová",J176,0)</f>
        <v>0</v>
      </c>
      <c r="BJ176" s="2" t="s">
        <v>126</v>
      </c>
      <c r="BK176" s="143">
        <f>ROUND(I176*H176,1)</f>
        <v>0</v>
      </c>
      <c r="BL176" s="2" t="s">
        <v>145</v>
      </c>
      <c r="BM176" s="142" t="s">
        <v>281</v>
      </c>
    </row>
    <row r="177" spans="2:51" s="153" customFormat="1" ht="10.2">
      <c r="B177" s="152"/>
      <c r="D177" s="146" t="s">
        <v>127</v>
      </c>
      <c r="E177" s="154" t="s">
        <v>1</v>
      </c>
      <c r="F177" s="155" t="s">
        <v>392</v>
      </c>
      <c r="H177" s="156">
        <v>6.5</v>
      </c>
      <c r="I177" s="157"/>
      <c r="L177" s="152"/>
      <c r="M177" s="158"/>
      <c r="T177" s="159"/>
      <c r="AT177" s="154" t="s">
        <v>127</v>
      </c>
      <c r="AU177" s="154" t="s">
        <v>126</v>
      </c>
      <c r="AV177" s="153" t="s">
        <v>126</v>
      </c>
      <c r="AW177" s="153" t="s">
        <v>28</v>
      </c>
      <c r="AX177" s="153" t="s">
        <v>71</v>
      </c>
      <c r="AY177" s="154" t="s">
        <v>122</v>
      </c>
    </row>
    <row r="178" spans="2:51" s="169" customFormat="1" ht="10.2">
      <c r="B178" s="168"/>
      <c r="D178" s="146" t="s">
        <v>127</v>
      </c>
      <c r="E178" s="170" t="s">
        <v>1</v>
      </c>
      <c r="F178" s="171" t="s">
        <v>130</v>
      </c>
      <c r="H178" s="172">
        <v>6.5</v>
      </c>
      <c r="I178" s="173"/>
      <c r="L178" s="168"/>
      <c r="M178" s="174"/>
      <c r="T178" s="175"/>
      <c r="AT178" s="170" t="s">
        <v>127</v>
      </c>
      <c r="AU178" s="170" t="s">
        <v>126</v>
      </c>
      <c r="AV178" s="169" t="s">
        <v>125</v>
      </c>
      <c r="AW178" s="169" t="s">
        <v>28</v>
      </c>
      <c r="AX178" s="169" t="s">
        <v>19</v>
      </c>
      <c r="AY178" s="170" t="s">
        <v>122</v>
      </c>
    </row>
    <row r="179" spans="2:65" s="18" customFormat="1" ht="37.95" customHeight="1">
      <c r="B179" s="17"/>
      <c r="C179" s="130" t="s">
        <v>282</v>
      </c>
      <c r="D179" s="130" t="s">
        <v>123</v>
      </c>
      <c r="E179" s="131" t="s">
        <v>283</v>
      </c>
      <c r="F179" s="132" t="s">
        <v>284</v>
      </c>
      <c r="G179" s="133" t="s">
        <v>134</v>
      </c>
      <c r="H179" s="134">
        <v>6.5</v>
      </c>
      <c r="I179" s="135"/>
      <c r="J179" s="136">
        <f>ROUND(I179*H179,1)</f>
        <v>0</v>
      </c>
      <c r="K179" s="137"/>
      <c r="L179" s="17"/>
      <c r="M179" s="138" t="s">
        <v>1</v>
      </c>
      <c r="N179" s="139" t="s">
        <v>37</v>
      </c>
      <c r="P179" s="140">
        <f>O179*H179</f>
        <v>0</v>
      </c>
      <c r="Q179" s="140">
        <v>0.00024</v>
      </c>
      <c r="R179" s="140">
        <f>Q179*H179</f>
        <v>0.00156</v>
      </c>
      <c r="S179" s="140">
        <v>0</v>
      </c>
      <c r="T179" s="141">
        <f>S179*H179</f>
        <v>0</v>
      </c>
      <c r="AR179" s="142" t="s">
        <v>145</v>
      </c>
      <c r="AT179" s="142" t="s">
        <v>123</v>
      </c>
      <c r="AU179" s="142" t="s">
        <v>126</v>
      </c>
      <c r="AY179" s="2" t="s">
        <v>122</v>
      </c>
      <c r="BE179" s="143">
        <f>IF(N179="základní",J179,0)</f>
        <v>0</v>
      </c>
      <c r="BF179" s="143">
        <f>IF(N179="snížená",J179,0)</f>
        <v>0</v>
      </c>
      <c r="BG179" s="143">
        <f>IF(N179="zákl. přenesená",J179,0)</f>
        <v>0</v>
      </c>
      <c r="BH179" s="143">
        <f>IF(N179="sníž. přenesená",J179,0)</f>
        <v>0</v>
      </c>
      <c r="BI179" s="143">
        <f>IF(N179="nulová",J179,0)</f>
        <v>0</v>
      </c>
      <c r="BJ179" s="2" t="s">
        <v>126</v>
      </c>
      <c r="BK179" s="143">
        <f>ROUND(I179*H179,1)</f>
        <v>0</v>
      </c>
      <c r="BL179" s="2" t="s">
        <v>145</v>
      </c>
      <c r="BM179" s="142" t="s">
        <v>285</v>
      </c>
    </row>
    <row r="180" spans="2:51" s="153" customFormat="1" ht="10.2">
      <c r="B180" s="152"/>
      <c r="D180" s="146" t="s">
        <v>127</v>
      </c>
      <c r="E180" s="154" t="s">
        <v>1</v>
      </c>
      <c r="F180" s="155" t="s">
        <v>392</v>
      </c>
      <c r="H180" s="156">
        <v>6.5</v>
      </c>
      <c r="I180" s="157"/>
      <c r="L180" s="152"/>
      <c r="M180" s="158"/>
      <c r="T180" s="159"/>
      <c r="AT180" s="154" t="s">
        <v>127</v>
      </c>
      <c r="AU180" s="154" t="s">
        <v>126</v>
      </c>
      <c r="AV180" s="153" t="s">
        <v>126</v>
      </c>
      <c r="AW180" s="153" t="s">
        <v>28</v>
      </c>
      <c r="AX180" s="153" t="s">
        <v>71</v>
      </c>
      <c r="AY180" s="154" t="s">
        <v>122</v>
      </c>
    </row>
    <row r="181" spans="2:51" s="169" customFormat="1" ht="10.2">
      <c r="B181" s="168"/>
      <c r="D181" s="146" t="s">
        <v>127</v>
      </c>
      <c r="E181" s="170" t="s">
        <v>1</v>
      </c>
      <c r="F181" s="171" t="s">
        <v>130</v>
      </c>
      <c r="H181" s="172">
        <v>6.5</v>
      </c>
      <c r="I181" s="173"/>
      <c r="L181" s="168"/>
      <c r="M181" s="174"/>
      <c r="T181" s="175"/>
      <c r="AT181" s="170" t="s">
        <v>127</v>
      </c>
      <c r="AU181" s="170" t="s">
        <v>126</v>
      </c>
      <c r="AV181" s="169" t="s">
        <v>125</v>
      </c>
      <c r="AW181" s="169" t="s">
        <v>28</v>
      </c>
      <c r="AX181" s="169" t="s">
        <v>19</v>
      </c>
      <c r="AY181" s="170" t="s">
        <v>122</v>
      </c>
    </row>
    <row r="182" spans="2:65" s="18" customFormat="1" ht="24.15" customHeight="1">
      <c r="B182" s="17"/>
      <c r="C182" s="130" t="s">
        <v>286</v>
      </c>
      <c r="D182" s="130" t="s">
        <v>123</v>
      </c>
      <c r="E182" s="131" t="s">
        <v>287</v>
      </c>
      <c r="F182" s="132" t="s">
        <v>288</v>
      </c>
      <c r="G182" s="133" t="s">
        <v>134</v>
      </c>
      <c r="H182" s="134">
        <v>23.26</v>
      </c>
      <c r="I182" s="135"/>
      <c r="J182" s="136">
        <f>ROUND(I182*H182,1)</f>
        <v>0</v>
      </c>
      <c r="K182" s="137"/>
      <c r="L182" s="17"/>
      <c r="M182" s="138" t="s">
        <v>1</v>
      </c>
      <c r="N182" s="139" t="s">
        <v>37</v>
      </c>
      <c r="P182" s="140">
        <f>O182*H182</f>
        <v>0</v>
      </c>
      <c r="Q182" s="140">
        <v>0</v>
      </c>
      <c r="R182" s="140">
        <f>Q182*H182</f>
        <v>0</v>
      </c>
      <c r="S182" s="140">
        <v>0</v>
      </c>
      <c r="T182" s="141">
        <f>S182*H182</f>
        <v>0</v>
      </c>
      <c r="AR182" s="142" t="s">
        <v>145</v>
      </c>
      <c r="AT182" s="142" t="s">
        <v>123</v>
      </c>
      <c r="AU182" s="142" t="s">
        <v>126</v>
      </c>
      <c r="AY182" s="2" t="s">
        <v>122</v>
      </c>
      <c r="BE182" s="143">
        <f>IF(N182="základní",J182,0)</f>
        <v>0</v>
      </c>
      <c r="BF182" s="143">
        <f>IF(N182="snížená",J182,0)</f>
        <v>0</v>
      </c>
      <c r="BG182" s="143">
        <f>IF(N182="zákl. přenesená",J182,0)</f>
        <v>0</v>
      </c>
      <c r="BH182" s="143">
        <f>IF(N182="sníž. přenesená",J182,0)</f>
        <v>0</v>
      </c>
      <c r="BI182" s="143">
        <f>IF(N182="nulová",J182,0)</f>
        <v>0</v>
      </c>
      <c r="BJ182" s="2" t="s">
        <v>126</v>
      </c>
      <c r="BK182" s="143">
        <f>ROUND(I182*H182,1)</f>
        <v>0</v>
      </c>
      <c r="BL182" s="2" t="s">
        <v>145</v>
      </c>
      <c r="BM182" s="142" t="s">
        <v>289</v>
      </c>
    </row>
    <row r="183" spans="2:51" s="153" customFormat="1" ht="20.4">
      <c r="B183" s="152"/>
      <c r="D183" s="146" t="s">
        <v>127</v>
      </c>
      <c r="E183" s="154" t="s">
        <v>1</v>
      </c>
      <c r="F183" s="155" t="s">
        <v>396</v>
      </c>
      <c r="H183" s="156">
        <v>23.26</v>
      </c>
      <c r="I183" s="157"/>
      <c r="L183" s="152"/>
      <c r="M183" s="158"/>
      <c r="T183" s="159"/>
      <c r="AT183" s="154" t="s">
        <v>127</v>
      </c>
      <c r="AU183" s="154" t="s">
        <v>126</v>
      </c>
      <c r="AV183" s="153" t="s">
        <v>126</v>
      </c>
      <c r="AW183" s="153" t="s">
        <v>28</v>
      </c>
      <c r="AX183" s="153" t="s">
        <v>71</v>
      </c>
      <c r="AY183" s="154" t="s">
        <v>122</v>
      </c>
    </row>
    <row r="184" spans="2:51" s="169" customFormat="1" ht="10.2">
      <c r="B184" s="168"/>
      <c r="D184" s="146" t="s">
        <v>127</v>
      </c>
      <c r="E184" s="170" t="s">
        <v>1</v>
      </c>
      <c r="F184" s="171" t="s">
        <v>130</v>
      </c>
      <c r="H184" s="172">
        <v>23.26</v>
      </c>
      <c r="I184" s="173"/>
      <c r="L184" s="168"/>
      <c r="M184" s="174"/>
      <c r="T184" s="175"/>
      <c r="AT184" s="170" t="s">
        <v>127</v>
      </c>
      <c r="AU184" s="170" t="s">
        <v>126</v>
      </c>
      <c r="AV184" s="169" t="s">
        <v>125</v>
      </c>
      <c r="AW184" s="169" t="s">
        <v>28</v>
      </c>
      <c r="AX184" s="169" t="s">
        <v>19</v>
      </c>
      <c r="AY184" s="170" t="s">
        <v>122</v>
      </c>
    </row>
    <row r="185" spans="2:63" s="118" customFormat="1" ht="22.95" customHeight="1">
      <c r="B185" s="117"/>
      <c r="D185" s="119" t="s">
        <v>70</v>
      </c>
      <c r="E185" s="128" t="s">
        <v>174</v>
      </c>
      <c r="F185" s="128" t="s">
        <v>175</v>
      </c>
      <c r="I185" s="121"/>
      <c r="J185" s="129">
        <f>BK185</f>
        <v>0</v>
      </c>
      <c r="L185" s="117"/>
      <c r="M185" s="123"/>
      <c r="P185" s="124">
        <f>SUM(P186:P189)</f>
        <v>0</v>
      </c>
      <c r="R185" s="124">
        <f>SUM(R186:R189)</f>
        <v>0</v>
      </c>
      <c r="T185" s="125">
        <f>SUM(T186:T189)</f>
        <v>0</v>
      </c>
      <c r="AR185" s="119" t="s">
        <v>126</v>
      </c>
      <c r="AT185" s="126" t="s">
        <v>70</v>
      </c>
      <c r="AU185" s="126" t="s">
        <v>19</v>
      </c>
      <c r="AY185" s="119" t="s">
        <v>122</v>
      </c>
      <c r="BK185" s="127">
        <f>SUM(BK186:BK189)</f>
        <v>0</v>
      </c>
    </row>
    <row r="186" spans="2:65" s="18" customFormat="1" ht="44.25" customHeight="1">
      <c r="B186" s="17"/>
      <c r="C186" s="130" t="s">
        <v>290</v>
      </c>
      <c r="D186" s="130" t="s">
        <v>123</v>
      </c>
      <c r="E186" s="131" t="s">
        <v>384</v>
      </c>
      <c r="F186" s="132" t="s">
        <v>383</v>
      </c>
      <c r="G186" s="133" t="s">
        <v>134</v>
      </c>
      <c r="H186" s="134">
        <v>23.26</v>
      </c>
      <c r="I186" s="135"/>
      <c r="J186" s="136">
        <f>ROUND(I186*H186,1)</f>
        <v>0</v>
      </c>
      <c r="K186" s="137"/>
      <c r="L186" s="17"/>
      <c r="M186" s="138" t="s">
        <v>1</v>
      </c>
      <c r="N186" s="139" t="s">
        <v>37</v>
      </c>
      <c r="P186" s="140">
        <f>O186*H186</f>
        <v>0</v>
      </c>
      <c r="Q186" s="140">
        <v>0</v>
      </c>
      <c r="R186" s="140">
        <f>Q186*H186</f>
        <v>0</v>
      </c>
      <c r="S186" s="140">
        <v>0</v>
      </c>
      <c r="T186" s="141">
        <f>S186*H186</f>
        <v>0</v>
      </c>
      <c r="AR186" s="142" t="s">
        <v>145</v>
      </c>
      <c r="AT186" s="142" t="s">
        <v>123</v>
      </c>
      <c r="AU186" s="142" t="s">
        <v>126</v>
      </c>
      <c r="AY186" s="2" t="s">
        <v>122</v>
      </c>
      <c r="BE186" s="143">
        <f>IF(N186="základní",J186,0)</f>
        <v>0</v>
      </c>
      <c r="BF186" s="143">
        <f>IF(N186="snížená",J186,0)</f>
        <v>0</v>
      </c>
      <c r="BG186" s="143">
        <f>IF(N186="zákl. přenesená",J186,0)</f>
        <v>0</v>
      </c>
      <c r="BH186" s="143">
        <f>IF(N186="sníž. přenesená",J186,0)</f>
        <v>0</v>
      </c>
      <c r="BI186" s="143">
        <f>IF(N186="nulová",J186,0)</f>
        <v>0</v>
      </c>
      <c r="BJ186" s="2" t="s">
        <v>126</v>
      </c>
      <c r="BK186" s="143">
        <f>ROUND(I186*H186,1)</f>
        <v>0</v>
      </c>
      <c r="BL186" s="2" t="s">
        <v>145</v>
      </c>
      <c r="BM186" s="142" t="s">
        <v>291</v>
      </c>
    </row>
    <row r="187" spans="2:51" s="153" customFormat="1" ht="10.2">
      <c r="B187" s="152"/>
      <c r="D187" s="146" t="s">
        <v>127</v>
      </c>
      <c r="E187" s="154" t="s">
        <v>1</v>
      </c>
      <c r="F187" s="155" t="s">
        <v>385</v>
      </c>
      <c r="H187" s="156">
        <v>23.26</v>
      </c>
      <c r="I187" s="157"/>
      <c r="L187" s="152"/>
      <c r="M187" s="158"/>
      <c r="T187" s="159"/>
      <c r="AT187" s="154" t="s">
        <v>127</v>
      </c>
      <c r="AU187" s="154" t="s">
        <v>126</v>
      </c>
      <c r="AV187" s="153" t="s">
        <v>126</v>
      </c>
      <c r="AW187" s="153" t="s">
        <v>28</v>
      </c>
      <c r="AX187" s="153" t="s">
        <v>71</v>
      </c>
      <c r="AY187" s="154" t="s">
        <v>122</v>
      </c>
    </row>
    <row r="188" spans="2:51" s="169" customFormat="1" ht="10.2">
      <c r="B188" s="168"/>
      <c r="D188" s="146" t="s">
        <v>127</v>
      </c>
      <c r="E188" s="170" t="s">
        <v>1</v>
      </c>
      <c r="F188" s="171" t="s">
        <v>130</v>
      </c>
      <c r="H188" s="172">
        <v>23.26</v>
      </c>
      <c r="I188" s="173"/>
      <c r="L188" s="168"/>
      <c r="M188" s="174"/>
      <c r="T188" s="175"/>
      <c r="AT188" s="170" t="s">
        <v>127</v>
      </c>
      <c r="AU188" s="170" t="s">
        <v>126</v>
      </c>
      <c r="AV188" s="169" t="s">
        <v>125</v>
      </c>
      <c r="AW188" s="169" t="s">
        <v>28</v>
      </c>
      <c r="AX188" s="169" t="s">
        <v>19</v>
      </c>
      <c r="AY188" s="170" t="s">
        <v>122</v>
      </c>
    </row>
    <row r="189" spans="2:65" s="18" customFormat="1" ht="24.15" customHeight="1">
      <c r="B189" s="17"/>
      <c r="C189" s="130" t="s">
        <v>292</v>
      </c>
      <c r="D189" s="130" t="s">
        <v>123</v>
      </c>
      <c r="E189" s="131" t="s">
        <v>293</v>
      </c>
      <c r="F189" s="132" t="s">
        <v>294</v>
      </c>
      <c r="G189" s="133" t="s">
        <v>275</v>
      </c>
      <c r="H189" s="192">
        <v>48.1688</v>
      </c>
      <c r="I189" s="135"/>
      <c r="J189" s="136">
        <f>ROUND(I189*H189,1)</f>
        <v>0</v>
      </c>
      <c r="K189" s="137"/>
      <c r="L189" s="17"/>
      <c r="M189" s="138" t="s">
        <v>1</v>
      </c>
      <c r="N189" s="139" t="s">
        <v>37</v>
      </c>
      <c r="P189" s="140">
        <f>O189*H189</f>
        <v>0</v>
      </c>
      <c r="Q189" s="140">
        <v>0</v>
      </c>
      <c r="R189" s="140">
        <f>Q189*H189</f>
        <v>0</v>
      </c>
      <c r="S189" s="140">
        <v>0</v>
      </c>
      <c r="T189" s="141">
        <f>S189*H189</f>
        <v>0</v>
      </c>
      <c r="AR189" s="142" t="s">
        <v>145</v>
      </c>
      <c r="AT189" s="142" t="s">
        <v>123</v>
      </c>
      <c r="AU189" s="142" t="s">
        <v>126</v>
      </c>
      <c r="AY189" s="2" t="s">
        <v>122</v>
      </c>
      <c r="BE189" s="143">
        <f>IF(N189="základní",J189,0)</f>
        <v>0</v>
      </c>
      <c r="BF189" s="143">
        <f>IF(N189="snížená",J189,0)</f>
        <v>0</v>
      </c>
      <c r="BG189" s="143">
        <f>IF(N189="zákl. přenesená",J189,0)</f>
        <v>0</v>
      </c>
      <c r="BH189" s="143">
        <f>IF(N189="sníž. přenesená",J189,0)</f>
        <v>0</v>
      </c>
      <c r="BI189" s="143">
        <f>IF(N189="nulová",J189,0)</f>
        <v>0</v>
      </c>
      <c r="BJ189" s="2" t="s">
        <v>126</v>
      </c>
      <c r="BK189" s="143">
        <f>ROUND(I189*H189,1)</f>
        <v>0</v>
      </c>
      <c r="BL189" s="2" t="s">
        <v>145</v>
      </c>
      <c r="BM189" s="142" t="s">
        <v>295</v>
      </c>
    </row>
    <row r="190" spans="2:63" s="118" customFormat="1" ht="22.95" customHeight="1">
      <c r="B190" s="117"/>
      <c r="D190" s="119" t="s">
        <v>70</v>
      </c>
      <c r="E190" s="128" t="s">
        <v>296</v>
      </c>
      <c r="F190" s="128" t="s">
        <v>297</v>
      </c>
      <c r="I190" s="121"/>
      <c r="J190" s="129">
        <f>BK190</f>
        <v>0</v>
      </c>
      <c r="L190" s="117"/>
      <c r="M190" s="123"/>
      <c r="P190" s="124">
        <f>SUM(P191:P193)</f>
        <v>0</v>
      </c>
      <c r="R190" s="124">
        <f>SUM(R191:R193)</f>
        <v>0.2677746</v>
      </c>
      <c r="T190" s="125">
        <f>SUM(T191:T193)</f>
        <v>0</v>
      </c>
      <c r="AR190" s="119" t="s">
        <v>126</v>
      </c>
      <c r="AT190" s="126" t="s">
        <v>70</v>
      </c>
      <c r="AU190" s="126" t="s">
        <v>19</v>
      </c>
      <c r="AY190" s="119" t="s">
        <v>122</v>
      </c>
      <c r="BK190" s="127">
        <f>SUM(BK191:BK193)</f>
        <v>0</v>
      </c>
    </row>
    <row r="191" spans="2:65" s="18" customFormat="1" ht="33" customHeight="1">
      <c r="B191" s="17"/>
      <c r="C191" s="130" t="s">
        <v>298</v>
      </c>
      <c r="D191" s="130" t="s">
        <v>123</v>
      </c>
      <c r="E191" s="131" t="s">
        <v>299</v>
      </c>
      <c r="F191" s="132" t="s">
        <v>300</v>
      </c>
      <c r="G191" s="133" t="s">
        <v>134</v>
      </c>
      <c r="H191" s="134">
        <v>16.98</v>
      </c>
      <c r="I191" s="135"/>
      <c r="J191" s="136">
        <f>ROUND(I191*H191,1)</f>
        <v>0</v>
      </c>
      <c r="K191" s="137"/>
      <c r="L191" s="17"/>
      <c r="M191" s="138" t="s">
        <v>1</v>
      </c>
      <c r="N191" s="200" t="s">
        <v>37</v>
      </c>
      <c r="P191" s="140">
        <f>O191*H191</f>
        <v>0</v>
      </c>
      <c r="Q191" s="140">
        <v>0.01577</v>
      </c>
      <c r="R191" s="140">
        <f>Q191*H191</f>
        <v>0.2677746</v>
      </c>
      <c r="S191" s="140">
        <v>0</v>
      </c>
      <c r="T191" s="141">
        <f>S191*H191</f>
        <v>0</v>
      </c>
      <c r="AR191" s="142" t="s">
        <v>145</v>
      </c>
      <c r="AT191" s="142" t="s">
        <v>123</v>
      </c>
      <c r="AU191" s="142" t="s">
        <v>126</v>
      </c>
      <c r="AY191" s="2" t="s">
        <v>122</v>
      </c>
      <c r="BE191" s="143">
        <f>IF(N191="základní",J191,0)</f>
        <v>0</v>
      </c>
      <c r="BF191" s="143">
        <f>IF(N191="snížená",J191,0)</f>
        <v>0</v>
      </c>
      <c r="BG191" s="143">
        <f>IF(N191="zákl. přenesená",J191,0)</f>
        <v>0</v>
      </c>
      <c r="BH191" s="143">
        <f>IF(N191="sníž. přenesená",J191,0)</f>
        <v>0</v>
      </c>
      <c r="BI191" s="143">
        <f>IF(N191="nulová",J191,0)</f>
        <v>0</v>
      </c>
      <c r="BJ191" s="2" t="s">
        <v>126</v>
      </c>
      <c r="BK191" s="143">
        <f>ROUND(I191*H191,1)</f>
        <v>0</v>
      </c>
      <c r="BL191" s="2" t="s">
        <v>145</v>
      </c>
      <c r="BM191" s="142" t="s">
        <v>301</v>
      </c>
    </row>
    <row r="192" spans="2:51" s="153" customFormat="1" ht="10.2">
      <c r="B192" s="152"/>
      <c r="D192" s="146" t="s">
        <v>127</v>
      </c>
      <c r="E192" s="154" t="s">
        <v>1</v>
      </c>
      <c r="F192" s="155" t="s">
        <v>375</v>
      </c>
      <c r="H192" s="156">
        <v>16.98</v>
      </c>
      <c r="I192" s="157"/>
      <c r="L192" s="152"/>
      <c r="M192" s="158"/>
      <c r="T192" s="159"/>
      <c r="AT192" s="154" t="s">
        <v>127</v>
      </c>
      <c r="AU192" s="154" t="s">
        <v>126</v>
      </c>
      <c r="AV192" s="153" t="s">
        <v>126</v>
      </c>
      <c r="AW192" s="153" t="s">
        <v>28</v>
      </c>
      <c r="AX192" s="153" t="s">
        <v>71</v>
      </c>
      <c r="AY192" s="154" t="s">
        <v>122</v>
      </c>
    </row>
    <row r="193" spans="2:51" s="169" customFormat="1" ht="10.2">
      <c r="B193" s="168"/>
      <c r="D193" s="146" t="s">
        <v>127</v>
      </c>
      <c r="E193" s="170" t="s">
        <v>1</v>
      </c>
      <c r="F193" s="171" t="s">
        <v>130</v>
      </c>
      <c r="H193" s="172">
        <v>16.98</v>
      </c>
      <c r="I193" s="173"/>
      <c r="L193" s="168"/>
      <c r="M193" s="174"/>
      <c r="T193" s="175"/>
      <c r="AT193" s="170" t="s">
        <v>127</v>
      </c>
      <c r="AU193" s="170" t="s">
        <v>126</v>
      </c>
      <c r="AV193" s="169" t="s">
        <v>125</v>
      </c>
      <c r="AW193" s="169" t="s">
        <v>28</v>
      </c>
      <c r="AX193" s="169" t="s">
        <v>19</v>
      </c>
      <c r="AY193" s="170" t="s">
        <v>122</v>
      </c>
    </row>
    <row r="194" spans="2:63" s="118" customFormat="1" ht="22.95" customHeight="1">
      <c r="B194" s="117"/>
      <c r="D194" s="119" t="s">
        <v>70</v>
      </c>
      <c r="E194" s="128" t="s">
        <v>179</v>
      </c>
      <c r="F194" s="128" t="s">
        <v>180</v>
      </c>
      <c r="I194" s="121"/>
      <c r="J194" s="129">
        <f>BK194</f>
        <v>0</v>
      </c>
      <c r="L194" s="117"/>
      <c r="M194" s="123"/>
      <c r="P194" s="124">
        <f>SUM(P195:P201)</f>
        <v>0</v>
      </c>
      <c r="R194" s="124">
        <f>SUM(R195:R201)</f>
        <v>1.251044</v>
      </c>
      <c r="T194" s="125">
        <f>SUM(T195:T201)</f>
        <v>0</v>
      </c>
      <c r="AR194" s="119" t="s">
        <v>126</v>
      </c>
      <c r="AT194" s="126" t="s">
        <v>70</v>
      </c>
      <c r="AU194" s="126" t="s">
        <v>19</v>
      </c>
      <c r="AY194" s="119" t="s">
        <v>122</v>
      </c>
      <c r="BK194" s="127">
        <f>SUM(BK195:BK201)</f>
        <v>0</v>
      </c>
    </row>
    <row r="195" spans="2:65" s="18" customFormat="1" ht="33" customHeight="1">
      <c r="B195" s="17"/>
      <c r="C195" s="130" t="s">
        <v>302</v>
      </c>
      <c r="D195" s="130" t="s">
        <v>123</v>
      </c>
      <c r="E195" s="131" t="s">
        <v>303</v>
      </c>
      <c r="F195" s="132" t="s">
        <v>304</v>
      </c>
      <c r="G195" s="133" t="s">
        <v>149</v>
      </c>
      <c r="H195" s="134">
        <v>13</v>
      </c>
      <c r="I195" s="135"/>
      <c r="J195" s="136">
        <f>ROUND(I195*H195,1)</f>
        <v>0</v>
      </c>
      <c r="K195" s="137"/>
      <c r="L195" s="17"/>
      <c r="M195" s="138" t="s">
        <v>1</v>
      </c>
      <c r="N195" s="139" t="s">
        <v>37</v>
      </c>
      <c r="P195" s="140">
        <f>O195*H195</f>
        <v>0</v>
      </c>
      <c r="Q195" s="140">
        <v>0.00522</v>
      </c>
      <c r="R195" s="140">
        <f>Q195*H195</f>
        <v>0.06786</v>
      </c>
      <c r="S195" s="140">
        <v>0</v>
      </c>
      <c r="T195" s="141">
        <f>S195*H195</f>
        <v>0</v>
      </c>
      <c r="AR195" s="142" t="s">
        <v>145</v>
      </c>
      <c r="AT195" s="142" t="s">
        <v>123</v>
      </c>
      <c r="AU195" s="142" t="s">
        <v>126</v>
      </c>
      <c r="AY195" s="2" t="s">
        <v>122</v>
      </c>
      <c r="BE195" s="143">
        <f>IF(N195="základní",J195,0)</f>
        <v>0</v>
      </c>
      <c r="BF195" s="143">
        <f>IF(N195="snížená",J195,0)</f>
        <v>0</v>
      </c>
      <c r="BG195" s="143">
        <f>IF(N195="zákl. přenesená",J195,0)</f>
        <v>0</v>
      </c>
      <c r="BH195" s="143">
        <f>IF(N195="sníž. přenesená",J195,0)</f>
        <v>0</v>
      </c>
      <c r="BI195" s="143">
        <f>IF(N195="nulová",J195,0)</f>
        <v>0</v>
      </c>
      <c r="BJ195" s="2" t="s">
        <v>126</v>
      </c>
      <c r="BK195" s="143">
        <f>ROUND(I195*H195,1)</f>
        <v>0</v>
      </c>
      <c r="BL195" s="2" t="s">
        <v>145</v>
      </c>
      <c r="BM195" s="142" t="s">
        <v>305</v>
      </c>
    </row>
    <row r="196" spans="2:51" s="153" customFormat="1" ht="10.2">
      <c r="B196" s="152"/>
      <c r="D196" s="146" t="s">
        <v>127</v>
      </c>
      <c r="E196" s="154" t="s">
        <v>1</v>
      </c>
      <c r="F196" s="155" t="s">
        <v>376</v>
      </c>
      <c r="H196" s="156">
        <v>13</v>
      </c>
      <c r="I196" s="157"/>
      <c r="L196" s="152"/>
      <c r="M196" s="158"/>
      <c r="T196" s="159"/>
      <c r="AT196" s="154" t="s">
        <v>127</v>
      </c>
      <c r="AU196" s="154" t="s">
        <v>126</v>
      </c>
      <c r="AV196" s="153" t="s">
        <v>126</v>
      </c>
      <c r="AW196" s="153" t="s">
        <v>28</v>
      </c>
      <c r="AX196" s="153" t="s">
        <v>71</v>
      </c>
      <c r="AY196" s="154" t="s">
        <v>122</v>
      </c>
    </row>
    <row r="197" spans="2:51" s="169" customFormat="1" ht="10.2">
      <c r="B197" s="168"/>
      <c r="D197" s="146" t="s">
        <v>127</v>
      </c>
      <c r="E197" s="170" t="s">
        <v>1</v>
      </c>
      <c r="F197" s="171" t="s">
        <v>130</v>
      </c>
      <c r="H197" s="172">
        <v>13</v>
      </c>
      <c r="I197" s="173"/>
      <c r="L197" s="168"/>
      <c r="M197" s="174"/>
      <c r="T197" s="175"/>
      <c r="AT197" s="170" t="s">
        <v>127</v>
      </c>
      <c r="AU197" s="170" t="s">
        <v>126</v>
      </c>
      <c r="AV197" s="169" t="s">
        <v>125</v>
      </c>
      <c r="AW197" s="169" t="s">
        <v>28</v>
      </c>
      <c r="AX197" s="169" t="s">
        <v>19</v>
      </c>
      <c r="AY197" s="170" t="s">
        <v>122</v>
      </c>
    </row>
    <row r="198" spans="2:65" s="18" customFormat="1" ht="33" customHeight="1">
      <c r="B198" s="17"/>
      <c r="C198" s="130" t="s">
        <v>306</v>
      </c>
      <c r="D198" s="130" t="s">
        <v>123</v>
      </c>
      <c r="E198" s="131" t="s">
        <v>307</v>
      </c>
      <c r="F198" s="132" t="s">
        <v>386</v>
      </c>
      <c r="G198" s="133" t="s">
        <v>134</v>
      </c>
      <c r="H198" s="134">
        <v>202.6</v>
      </c>
      <c r="I198" s="135"/>
      <c r="J198" s="136">
        <f>ROUND(I198*H198,1)</f>
        <v>0</v>
      </c>
      <c r="K198" s="137"/>
      <c r="L198" s="17"/>
      <c r="M198" s="138" t="s">
        <v>1</v>
      </c>
      <c r="N198" s="139" t="s">
        <v>37</v>
      </c>
      <c r="P198" s="140">
        <f>O198*H198</f>
        <v>0</v>
      </c>
      <c r="Q198" s="140">
        <v>0.00584</v>
      </c>
      <c r="R198" s="140">
        <f>Q198*H198</f>
        <v>1.183184</v>
      </c>
      <c r="S198" s="140">
        <v>0</v>
      </c>
      <c r="T198" s="141">
        <f>S198*H198</f>
        <v>0</v>
      </c>
      <c r="AR198" s="142" t="s">
        <v>145</v>
      </c>
      <c r="AT198" s="142" t="s">
        <v>123</v>
      </c>
      <c r="AU198" s="142" t="s">
        <v>126</v>
      </c>
      <c r="AY198" s="2" t="s">
        <v>122</v>
      </c>
      <c r="BE198" s="143">
        <f>IF(N198="základní",J198,0)</f>
        <v>0</v>
      </c>
      <c r="BF198" s="143">
        <f>IF(N198="snížená",J198,0)</f>
        <v>0</v>
      </c>
      <c r="BG198" s="143">
        <f>IF(N198="zákl. přenesená",J198,0)</f>
        <v>0</v>
      </c>
      <c r="BH198" s="143">
        <f>IF(N198="sníž. přenesená",J198,0)</f>
        <v>0</v>
      </c>
      <c r="BI198" s="143">
        <f>IF(N198="nulová",J198,0)</f>
        <v>0</v>
      </c>
      <c r="BJ198" s="2" t="s">
        <v>126</v>
      </c>
      <c r="BK198" s="143">
        <f>ROUND(I198*H198,1)</f>
        <v>0</v>
      </c>
      <c r="BL198" s="2" t="s">
        <v>145</v>
      </c>
      <c r="BM198" s="142" t="s">
        <v>308</v>
      </c>
    </row>
    <row r="199" spans="2:51" s="153" customFormat="1" ht="10.2">
      <c r="B199" s="152"/>
      <c r="D199" s="146" t="s">
        <v>127</v>
      </c>
      <c r="E199" s="154" t="s">
        <v>1</v>
      </c>
      <c r="F199" s="155" t="s">
        <v>387</v>
      </c>
      <c r="H199" s="156">
        <v>202.6</v>
      </c>
      <c r="I199" s="157"/>
      <c r="L199" s="152"/>
      <c r="M199" s="158"/>
      <c r="T199" s="159"/>
      <c r="AT199" s="154" t="s">
        <v>127</v>
      </c>
      <c r="AU199" s="154" t="s">
        <v>126</v>
      </c>
      <c r="AV199" s="153" t="s">
        <v>126</v>
      </c>
      <c r="AW199" s="153" t="s">
        <v>28</v>
      </c>
      <c r="AX199" s="153" t="s">
        <v>71</v>
      </c>
      <c r="AY199" s="154" t="s">
        <v>122</v>
      </c>
    </row>
    <row r="200" spans="2:51" s="169" customFormat="1" ht="10.2">
      <c r="B200" s="168"/>
      <c r="D200" s="146" t="s">
        <v>127</v>
      </c>
      <c r="E200" s="170" t="s">
        <v>1</v>
      </c>
      <c r="F200" s="171" t="s">
        <v>130</v>
      </c>
      <c r="H200" s="172">
        <v>202.6</v>
      </c>
      <c r="I200" s="173"/>
      <c r="L200" s="168"/>
      <c r="M200" s="174"/>
      <c r="T200" s="175"/>
      <c r="AT200" s="170" t="s">
        <v>127</v>
      </c>
      <c r="AU200" s="170" t="s">
        <v>126</v>
      </c>
      <c r="AV200" s="169" t="s">
        <v>125</v>
      </c>
      <c r="AW200" s="169" t="s">
        <v>28</v>
      </c>
      <c r="AX200" s="169" t="s">
        <v>19</v>
      </c>
      <c r="AY200" s="170" t="s">
        <v>122</v>
      </c>
    </row>
    <row r="201" spans="2:65" s="18" customFormat="1" ht="24.15" customHeight="1">
      <c r="B201" s="17"/>
      <c r="C201" s="130" t="s">
        <v>309</v>
      </c>
      <c r="D201" s="130" t="s">
        <v>123</v>
      </c>
      <c r="E201" s="131" t="s">
        <v>310</v>
      </c>
      <c r="F201" s="132" t="s">
        <v>311</v>
      </c>
      <c r="G201" s="133" t="s">
        <v>275</v>
      </c>
      <c r="H201" s="192">
        <v>825.2901</v>
      </c>
      <c r="I201" s="135"/>
      <c r="J201" s="136">
        <f>ROUND(I201*H201,1)</f>
        <v>0</v>
      </c>
      <c r="K201" s="137"/>
      <c r="L201" s="17"/>
      <c r="M201" s="138" t="s">
        <v>1</v>
      </c>
      <c r="N201" s="139" t="s">
        <v>37</v>
      </c>
      <c r="P201" s="140">
        <f>O201*H201</f>
        <v>0</v>
      </c>
      <c r="Q201" s="140">
        <v>0</v>
      </c>
      <c r="R201" s="140">
        <f>Q201*H201</f>
        <v>0</v>
      </c>
      <c r="S201" s="140">
        <v>0</v>
      </c>
      <c r="T201" s="141">
        <f>S201*H201</f>
        <v>0</v>
      </c>
      <c r="AR201" s="142" t="s">
        <v>145</v>
      </c>
      <c r="AT201" s="142" t="s">
        <v>123</v>
      </c>
      <c r="AU201" s="142" t="s">
        <v>126</v>
      </c>
      <c r="AY201" s="2" t="s">
        <v>122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2" t="s">
        <v>126</v>
      </c>
      <c r="BK201" s="143">
        <f>ROUND(I201*H201,1)</f>
        <v>0</v>
      </c>
      <c r="BL201" s="2" t="s">
        <v>145</v>
      </c>
      <c r="BM201" s="142" t="s">
        <v>312</v>
      </c>
    </row>
    <row r="202" spans="2:63" s="118" customFormat="1" ht="22.95" customHeight="1">
      <c r="B202" s="117"/>
      <c r="D202" s="119" t="s">
        <v>70</v>
      </c>
      <c r="E202" s="128" t="s">
        <v>197</v>
      </c>
      <c r="F202" s="128" t="s">
        <v>198</v>
      </c>
      <c r="I202" s="121"/>
      <c r="J202" s="129">
        <f>BK202</f>
        <v>0</v>
      </c>
      <c r="L202" s="117"/>
      <c r="M202" s="123"/>
      <c r="P202" s="124">
        <f>SUM(P203:P204)</f>
        <v>0</v>
      </c>
      <c r="R202" s="124">
        <f>SUM(R203:R204)</f>
        <v>0</v>
      </c>
      <c r="T202" s="125">
        <f>SUM(T203:T204)</f>
        <v>0</v>
      </c>
      <c r="AR202" s="119" t="s">
        <v>126</v>
      </c>
      <c r="AT202" s="126" t="s">
        <v>70</v>
      </c>
      <c r="AU202" s="126" t="s">
        <v>19</v>
      </c>
      <c r="AY202" s="119" t="s">
        <v>122</v>
      </c>
      <c r="BK202" s="127">
        <f>SUM(BK203:BK204)</f>
        <v>0</v>
      </c>
    </row>
    <row r="203" spans="2:65" s="18" customFormat="1" ht="24.15" customHeight="1">
      <c r="B203" s="17"/>
      <c r="C203" s="130" t="s">
        <v>313</v>
      </c>
      <c r="D203" s="130" t="s">
        <v>123</v>
      </c>
      <c r="E203" s="131" t="s">
        <v>314</v>
      </c>
      <c r="F203" s="132" t="s">
        <v>377</v>
      </c>
      <c r="G203" s="133" t="s">
        <v>167</v>
      </c>
      <c r="H203" s="134">
        <v>1</v>
      </c>
      <c r="I203" s="135"/>
      <c r="J203" s="136">
        <f aca="true" t="shared" si="0" ref="J203:J204">ROUND(I203*H203,1)</f>
        <v>0</v>
      </c>
      <c r="K203" s="137"/>
      <c r="L203" s="17"/>
      <c r="M203" s="138" t="s">
        <v>1</v>
      </c>
      <c r="N203" s="139" t="s">
        <v>37</v>
      </c>
      <c r="P203" s="140">
        <f aca="true" t="shared" si="1" ref="P203:P204">O203*H203</f>
        <v>0</v>
      </c>
      <c r="Q203" s="140">
        <v>0</v>
      </c>
      <c r="R203" s="140">
        <f aca="true" t="shared" si="2" ref="R203:R204">Q203*H203</f>
        <v>0</v>
      </c>
      <c r="S203" s="140">
        <v>0</v>
      </c>
      <c r="T203" s="141">
        <f aca="true" t="shared" si="3" ref="T203:T204">S203*H203</f>
        <v>0</v>
      </c>
      <c r="AR203" s="142" t="s">
        <v>145</v>
      </c>
      <c r="AT203" s="142" t="s">
        <v>123</v>
      </c>
      <c r="AU203" s="142" t="s">
        <v>126</v>
      </c>
      <c r="AY203" s="2" t="s">
        <v>122</v>
      </c>
      <c r="BE203" s="143">
        <f aca="true" t="shared" si="4" ref="BE203:BE204">IF(N203="základní",J203,0)</f>
        <v>0</v>
      </c>
      <c r="BF203" s="143">
        <f aca="true" t="shared" si="5" ref="BF203:BF204">IF(N203="snížená",J203,0)</f>
        <v>0</v>
      </c>
      <c r="BG203" s="143">
        <f aca="true" t="shared" si="6" ref="BG203:BG204">IF(N203="zákl. přenesená",J203,0)</f>
        <v>0</v>
      </c>
      <c r="BH203" s="143">
        <f aca="true" t="shared" si="7" ref="BH203:BH204">IF(N203="sníž. přenesená",J203,0)</f>
        <v>0</v>
      </c>
      <c r="BI203" s="143">
        <f aca="true" t="shared" si="8" ref="BI203:BI204">IF(N203="nulová",J203,0)</f>
        <v>0</v>
      </c>
      <c r="BJ203" s="2" t="s">
        <v>126</v>
      </c>
      <c r="BK203" s="143">
        <f aca="true" t="shared" si="9" ref="BK203:BK204">ROUND(I203*H203,1)</f>
        <v>0</v>
      </c>
      <c r="BL203" s="2" t="s">
        <v>145</v>
      </c>
      <c r="BM203" s="142" t="s">
        <v>315</v>
      </c>
    </row>
    <row r="204" spans="2:65" s="18" customFormat="1" ht="24.15" customHeight="1">
      <c r="B204" s="17"/>
      <c r="C204" s="130" t="s">
        <v>316</v>
      </c>
      <c r="D204" s="130" t="s">
        <v>123</v>
      </c>
      <c r="E204" s="131" t="s">
        <v>317</v>
      </c>
      <c r="F204" s="132" t="s">
        <v>378</v>
      </c>
      <c r="G204" s="133" t="s">
        <v>167</v>
      </c>
      <c r="H204" s="134">
        <v>1</v>
      </c>
      <c r="I204" s="135"/>
      <c r="J204" s="136">
        <f t="shared" si="0"/>
        <v>0</v>
      </c>
      <c r="K204" s="137"/>
      <c r="L204" s="17"/>
      <c r="M204" s="138" t="s">
        <v>1</v>
      </c>
      <c r="N204" s="139" t="s">
        <v>37</v>
      </c>
      <c r="P204" s="140">
        <f t="shared" si="1"/>
        <v>0</v>
      </c>
      <c r="Q204" s="140">
        <v>0</v>
      </c>
      <c r="R204" s="140">
        <f t="shared" si="2"/>
        <v>0</v>
      </c>
      <c r="S204" s="140">
        <v>0</v>
      </c>
      <c r="T204" s="141">
        <f t="shared" si="3"/>
        <v>0</v>
      </c>
      <c r="AR204" s="142" t="s">
        <v>145</v>
      </c>
      <c r="AT204" s="142" t="s">
        <v>123</v>
      </c>
      <c r="AU204" s="142" t="s">
        <v>126</v>
      </c>
      <c r="AY204" s="2" t="s">
        <v>122</v>
      </c>
      <c r="BE204" s="143">
        <f t="shared" si="4"/>
        <v>0</v>
      </c>
      <c r="BF204" s="143">
        <f t="shared" si="5"/>
        <v>0</v>
      </c>
      <c r="BG204" s="143">
        <f t="shared" si="6"/>
        <v>0</v>
      </c>
      <c r="BH204" s="143">
        <f t="shared" si="7"/>
        <v>0</v>
      </c>
      <c r="BI204" s="143">
        <f t="shared" si="8"/>
        <v>0</v>
      </c>
      <c r="BJ204" s="2" t="s">
        <v>126</v>
      </c>
      <c r="BK204" s="143">
        <f t="shared" si="9"/>
        <v>0</v>
      </c>
      <c r="BL204" s="2" t="s">
        <v>145</v>
      </c>
      <c r="BM204" s="142" t="s">
        <v>318</v>
      </c>
    </row>
    <row r="205" spans="2:63" s="118" customFormat="1" ht="22.95" customHeight="1">
      <c r="B205" s="117"/>
      <c r="D205" s="119" t="s">
        <v>70</v>
      </c>
      <c r="E205" s="128" t="s">
        <v>205</v>
      </c>
      <c r="F205" s="128" t="s">
        <v>206</v>
      </c>
      <c r="I205" s="121"/>
      <c r="J205" s="129">
        <f>BK205</f>
        <v>0</v>
      </c>
      <c r="L205" s="117"/>
      <c r="M205" s="123"/>
      <c r="P205" s="124">
        <f>SUM(P206:P209)</f>
        <v>0</v>
      </c>
      <c r="R205" s="124">
        <f>SUM(R206:R209)</f>
        <v>7.7E-05</v>
      </c>
      <c r="T205" s="125">
        <f>SUM(T206:T209)</f>
        <v>0</v>
      </c>
      <c r="AR205" s="119" t="s">
        <v>126</v>
      </c>
      <c r="AT205" s="126" t="s">
        <v>70</v>
      </c>
      <c r="AU205" s="126" t="s">
        <v>19</v>
      </c>
      <c r="AY205" s="119" t="s">
        <v>122</v>
      </c>
      <c r="BK205" s="127">
        <f>SUM(BK206:BK209)</f>
        <v>0</v>
      </c>
    </row>
    <row r="206" spans="2:65" s="18" customFormat="1" ht="24.15" customHeight="1">
      <c r="B206" s="17"/>
      <c r="C206" s="130" t="s">
        <v>319</v>
      </c>
      <c r="D206" s="130" t="s">
        <v>123</v>
      </c>
      <c r="E206" s="131" t="s">
        <v>320</v>
      </c>
      <c r="F206" s="132" t="s">
        <v>379</v>
      </c>
      <c r="G206" s="133" t="s">
        <v>149</v>
      </c>
      <c r="H206" s="134">
        <v>1.1</v>
      </c>
      <c r="I206" s="135"/>
      <c r="J206" s="136">
        <f>ROUND(I206*H206,1)</f>
        <v>0</v>
      </c>
      <c r="K206" s="137"/>
      <c r="L206" s="17"/>
      <c r="M206" s="138" t="s">
        <v>1</v>
      </c>
      <c r="N206" s="139" t="s">
        <v>37</v>
      </c>
      <c r="P206" s="140">
        <f>O206*H206</f>
        <v>0</v>
      </c>
      <c r="Q206" s="140">
        <v>7E-05</v>
      </c>
      <c r="R206" s="140">
        <f>Q206*H206</f>
        <v>7.7E-05</v>
      </c>
      <c r="S206" s="140">
        <v>0</v>
      </c>
      <c r="T206" s="141">
        <f>S206*H206</f>
        <v>0</v>
      </c>
      <c r="AR206" s="142" t="s">
        <v>145</v>
      </c>
      <c r="AT206" s="142" t="s">
        <v>123</v>
      </c>
      <c r="AU206" s="142" t="s">
        <v>126</v>
      </c>
      <c r="AY206" s="2" t="s">
        <v>122</v>
      </c>
      <c r="BE206" s="143">
        <f>IF(N206="základní",J206,0)</f>
        <v>0</v>
      </c>
      <c r="BF206" s="143">
        <f>IF(N206="snížená",J206,0)</f>
        <v>0</v>
      </c>
      <c r="BG206" s="143">
        <f>IF(N206="zákl. přenesená",J206,0)</f>
        <v>0</v>
      </c>
      <c r="BH206" s="143">
        <f>IF(N206="sníž. přenesená",J206,0)</f>
        <v>0</v>
      </c>
      <c r="BI206" s="143">
        <f>IF(N206="nulová",J206,0)</f>
        <v>0</v>
      </c>
      <c r="BJ206" s="2" t="s">
        <v>126</v>
      </c>
      <c r="BK206" s="143">
        <f>ROUND(I206*H206,1)</f>
        <v>0</v>
      </c>
      <c r="BL206" s="2" t="s">
        <v>145</v>
      </c>
      <c r="BM206" s="142" t="s">
        <v>321</v>
      </c>
    </row>
    <row r="207" spans="2:51" s="153" customFormat="1" ht="10.2">
      <c r="B207" s="152"/>
      <c r="D207" s="146" t="s">
        <v>127</v>
      </c>
      <c r="E207" s="154" t="s">
        <v>1</v>
      </c>
      <c r="F207" s="155" t="s">
        <v>380</v>
      </c>
      <c r="H207" s="156">
        <v>1.1</v>
      </c>
      <c r="I207" s="157"/>
      <c r="L207" s="152"/>
      <c r="M207" s="158"/>
      <c r="T207" s="159"/>
      <c r="AT207" s="154" t="s">
        <v>127</v>
      </c>
      <c r="AU207" s="154" t="s">
        <v>126</v>
      </c>
      <c r="AV207" s="153" t="s">
        <v>126</v>
      </c>
      <c r="AW207" s="153" t="s">
        <v>28</v>
      </c>
      <c r="AX207" s="153" t="s">
        <v>71</v>
      </c>
      <c r="AY207" s="154" t="s">
        <v>122</v>
      </c>
    </row>
    <row r="208" spans="2:51" s="169" customFormat="1" ht="10.2">
      <c r="B208" s="168"/>
      <c r="D208" s="146" t="s">
        <v>127</v>
      </c>
      <c r="E208" s="170" t="s">
        <v>1</v>
      </c>
      <c r="F208" s="171" t="s">
        <v>130</v>
      </c>
      <c r="H208" s="172">
        <v>1.1</v>
      </c>
      <c r="I208" s="173"/>
      <c r="L208" s="168"/>
      <c r="M208" s="174"/>
      <c r="T208" s="175"/>
      <c r="AT208" s="170" t="s">
        <v>127</v>
      </c>
      <c r="AU208" s="170" t="s">
        <v>126</v>
      </c>
      <c r="AV208" s="169" t="s">
        <v>125</v>
      </c>
      <c r="AW208" s="169" t="s">
        <v>28</v>
      </c>
      <c r="AX208" s="169" t="s">
        <v>19</v>
      </c>
      <c r="AY208" s="170" t="s">
        <v>122</v>
      </c>
    </row>
    <row r="209" spans="2:65" s="18" customFormat="1" ht="24.15" customHeight="1">
      <c r="B209" s="17"/>
      <c r="C209" s="130" t="s">
        <v>322</v>
      </c>
      <c r="D209" s="130" t="s">
        <v>123</v>
      </c>
      <c r="E209" s="131" t="s">
        <v>323</v>
      </c>
      <c r="F209" s="132" t="s">
        <v>324</v>
      </c>
      <c r="G209" s="133" t="s">
        <v>275</v>
      </c>
      <c r="H209" s="192">
        <v>365.0615</v>
      </c>
      <c r="I209" s="135"/>
      <c r="J209" s="136">
        <f>ROUND(I209*H209,1)</f>
        <v>0</v>
      </c>
      <c r="K209" s="137"/>
      <c r="L209" s="17"/>
      <c r="M209" s="138" t="s">
        <v>1</v>
      </c>
      <c r="N209" s="139" t="s">
        <v>37</v>
      </c>
      <c r="P209" s="140">
        <f>O209*H209</f>
        <v>0</v>
      </c>
      <c r="Q209" s="140">
        <v>0</v>
      </c>
      <c r="R209" s="140">
        <f>Q209*H209</f>
        <v>0</v>
      </c>
      <c r="S209" s="140">
        <v>0</v>
      </c>
      <c r="T209" s="141">
        <f>S209*H209</f>
        <v>0</v>
      </c>
      <c r="AR209" s="142" t="s">
        <v>145</v>
      </c>
      <c r="AT209" s="142" t="s">
        <v>123</v>
      </c>
      <c r="AU209" s="142" t="s">
        <v>126</v>
      </c>
      <c r="AY209" s="2" t="s">
        <v>122</v>
      </c>
      <c r="BE209" s="143">
        <f>IF(N209="základní",J209,0)</f>
        <v>0</v>
      </c>
      <c r="BF209" s="143">
        <f>IF(N209="snížená",J209,0)</f>
        <v>0</v>
      </c>
      <c r="BG209" s="143">
        <f>IF(N209="zákl. přenesená",J209,0)</f>
        <v>0</v>
      </c>
      <c r="BH209" s="143">
        <f>IF(N209="sníž. přenesená",J209,0)</f>
        <v>0</v>
      </c>
      <c r="BI209" s="143">
        <f>IF(N209="nulová",J209,0)</f>
        <v>0</v>
      </c>
      <c r="BJ209" s="2" t="s">
        <v>126</v>
      </c>
      <c r="BK209" s="143">
        <f>ROUND(I209*H209,1)</f>
        <v>0</v>
      </c>
      <c r="BL209" s="2" t="s">
        <v>145</v>
      </c>
      <c r="BM209" s="142" t="s">
        <v>325</v>
      </c>
    </row>
    <row r="210" spans="2:63" s="118" customFormat="1" ht="22.95" customHeight="1">
      <c r="B210" s="117"/>
      <c r="D210" s="119" t="s">
        <v>70</v>
      </c>
      <c r="E210" s="128" t="s">
        <v>326</v>
      </c>
      <c r="F210" s="128" t="s">
        <v>327</v>
      </c>
      <c r="I210" s="121"/>
      <c r="J210" s="129">
        <f>BK210</f>
        <v>0</v>
      </c>
      <c r="L210" s="117"/>
      <c r="M210" s="123"/>
      <c r="P210" s="124">
        <f>SUM(P211:P219)</f>
        <v>0</v>
      </c>
      <c r="R210" s="124">
        <f>SUM(R211:R219)</f>
        <v>0.016738799999999998</v>
      </c>
      <c r="T210" s="125">
        <f>SUM(T211:T219)</f>
        <v>0</v>
      </c>
      <c r="AR210" s="119" t="s">
        <v>126</v>
      </c>
      <c r="AT210" s="126" t="s">
        <v>70</v>
      </c>
      <c r="AU210" s="126" t="s">
        <v>19</v>
      </c>
      <c r="AY210" s="119" t="s">
        <v>122</v>
      </c>
      <c r="BK210" s="127">
        <f>SUM(BK211:BK219)</f>
        <v>0</v>
      </c>
    </row>
    <row r="211" spans="2:65" s="18" customFormat="1" ht="21.75" customHeight="1">
      <c r="B211" s="17"/>
      <c r="C211" s="130" t="s">
        <v>328</v>
      </c>
      <c r="D211" s="130" t="s">
        <v>123</v>
      </c>
      <c r="E211" s="131" t="s">
        <v>329</v>
      </c>
      <c r="F211" s="132" t="s">
        <v>330</v>
      </c>
      <c r="G211" s="133" t="s">
        <v>134</v>
      </c>
      <c r="H211" s="134">
        <v>64.38</v>
      </c>
      <c r="I211" s="135"/>
      <c r="J211" s="136">
        <f>ROUND(I211*H211,1)</f>
        <v>0</v>
      </c>
      <c r="K211" s="137"/>
      <c r="L211" s="17"/>
      <c r="M211" s="138" t="s">
        <v>1</v>
      </c>
      <c r="N211" s="139" t="s">
        <v>37</v>
      </c>
      <c r="P211" s="140">
        <f>O211*H211</f>
        <v>0</v>
      </c>
      <c r="Q211" s="140">
        <v>0.00026</v>
      </c>
      <c r="R211" s="140">
        <f>Q211*H211</f>
        <v>0.016738799999999998</v>
      </c>
      <c r="S211" s="140">
        <v>0</v>
      </c>
      <c r="T211" s="141">
        <f>S211*H211</f>
        <v>0</v>
      </c>
      <c r="AR211" s="142" t="s">
        <v>145</v>
      </c>
      <c r="AT211" s="142" t="s">
        <v>123</v>
      </c>
      <c r="AU211" s="142" t="s">
        <v>126</v>
      </c>
      <c r="AY211" s="2" t="s">
        <v>122</v>
      </c>
      <c r="BE211" s="143">
        <f>IF(N211="základní",J211,0)</f>
        <v>0</v>
      </c>
      <c r="BF211" s="143">
        <f>IF(N211="snížená",J211,0)</f>
        <v>0</v>
      </c>
      <c r="BG211" s="143">
        <f>IF(N211="zákl. přenesená",J211,0)</f>
        <v>0</v>
      </c>
      <c r="BH211" s="143">
        <f>IF(N211="sníž. přenesená",J211,0)</f>
        <v>0</v>
      </c>
      <c r="BI211" s="143">
        <f>IF(N211="nulová",J211,0)</f>
        <v>0</v>
      </c>
      <c r="BJ211" s="2" t="s">
        <v>126</v>
      </c>
      <c r="BK211" s="143">
        <f>ROUND(I211*H211,1)</f>
        <v>0</v>
      </c>
      <c r="BL211" s="2" t="s">
        <v>145</v>
      </c>
      <c r="BM211" s="142" t="s">
        <v>331</v>
      </c>
    </row>
    <row r="212" spans="2:51" s="145" customFormat="1" ht="10.2">
      <c r="B212" s="144"/>
      <c r="D212" s="146" t="s">
        <v>127</v>
      </c>
      <c r="E212" s="147" t="s">
        <v>1</v>
      </c>
      <c r="F212" s="148" t="s">
        <v>332</v>
      </c>
      <c r="H212" s="147" t="s">
        <v>1</v>
      </c>
      <c r="I212" s="149"/>
      <c r="L212" s="144"/>
      <c r="M212" s="150"/>
      <c r="T212" s="151"/>
      <c r="AT212" s="147" t="s">
        <v>127</v>
      </c>
      <c r="AU212" s="147" t="s">
        <v>126</v>
      </c>
      <c r="AV212" s="145" t="s">
        <v>19</v>
      </c>
      <c r="AW212" s="145" t="s">
        <v>28</v>
      </c>
      <c r="AX212" s="145" t="s">
        <v>71</v>
      </c>
      <c r="AY212" s="147" t="s">
        <v>122</v>
      </c>
    </row>
    <row r="213" spans="2:51" s="153" customFormat="1" ht="10.2">
      <c r="B213" s="152"/>
      <c r="D213" s="146" t="s">
        <v>127</v>
      </c>
      <c r="E213" s="154" t="s">
        <v>1</v>
      </c>
      <c r="F213" s="155" t="s">
        <v>381</v>
      </c>
      <c r="H213" s="156">
        <v>22.32</v>
      </c>
      <c r="I213" s="157"/>
      <c r="L213" s="152"/>
      <c r="M213" s="158"/>
      <c r="T213" s="159"/>
      <c r="AT213" s="154" t="s">
        <v>127</v>
      </c>
      <c r="AU213" s="154" t="s">
        <v>126</v>
      </c>
      <c r="AV213" s="153" t="s">
        <v>126</v>
      </c>
      <c r="AW213" s="153" t="s">
        <v>28</v>
      </c>
      <c r="AX213" s="153" t="s">
        <v>71</v>
      </c>
      <c r="AY213" s="154" t="s">
        <v>122</v>
      </c>
    </row>
    <row r="214" spans="2:51" s="153" customFormat="1" ht="14.4" customHeight="1">
      <c r="B214" s="152"/>
      <c r="D214" s="146" t="s">
        <v>127</v>
      </c>
      <c r="E214" s="154" t="s">
        <v>1</v>
      </c>
      <c r="F214" s="155" t="s">
        <v>382</v>
      </c>
      <c r="H214" s="156">
        <v>22.08</v>
      </c>
      <c r="I214" s="157"/>
      <c r="L214" s="152"/>
      <c r="M214" s="158"/>
      <c r="T214" s="159"/>
      <c r="AT214" s="154" t="s">
        <v>127</v>
      </c>
      <c r="AU214" s="154" t="s">
        <v>126</v>
      </c>
      <c r="AV214" s="153" t="s">
        <v>126</v>
      </c>
      <c r="AW214" s="153" t="s">
        <v>28</v>
      </c>
      <c r="AX214" s="153" t="s">
        <v>71</v>
      </c>
      <c r="AY214" s="154" t="s">
        <v>122</v>
      </c>
    </row>
    <row r="215" spans="2:51" s="161" customFormat="1" ht="10.2">
      <c r="B215" s="160"/>
      <c r="D215" s="146" t="s">
        <v>127</v>
      </c>
      <c r="E215" s="162" t="s">
        <v>1</v>
      </c>
      <c r="F215" s="163" t="s">
        <v>128</v>
      </c>
      <c r="H215" s="164">
        <v>44.4</v>
      </c>
      <c r="I215" s="165"/>
      <c r="L215" s="160"/>
      <c r="M215" s="166"/>
      <c r="T215" s="167"/>
      <c r="AT215" s="162" t="s">
        <v>127</v>
      </c>
      <c r="AU215" s="162" t="s">
        <v>126</v>
      </c>
      <c r="AV215" s="161" t="s">
        <v>129</v>
      </c>
      <c r="AW215" s="161" t="s">
        <v>28</v>
      </c>
      <c r="AX215" s="161" t="s">
        <v>71</v>
      </c>
      <c r="AY215" s="162" t="s">
        <v>122</v>
      </c>
    </row>
    <row r="216" spans="2:51" s="145" customFormat="1" ht="10.2">
      <c r="B216" s="144"/>
      <c r="D216" s="146" t="s">
        <v>127</v>
      </c>
      <c r="E216" s="147" t="s">
        <v>1</v>
      </c>
      <c r="F216" s="148" t="s">
        <v>333</v>
      </c>
      <c r="H216" s="147"/>
      <c r="I216" s="149"/>
      <c r="L216" s="144"/>
      <c r="M216" s="150"/>
      <c r="T216" s="151"/>
      <c r="AT216" s="147" t="s">
        <v>127</v>
      </c>
      <c r="AU216" s="147" t="s">
        <v>126</v>
      </c>
      <c r="AV216" s="145" t="s">
        <v>19</v>
      </c>
      <c r="AW216" s="145" t="s">
        <v>28</v>
      </c>
      <c r="AX216" s="145" t="s">
        <v>71</v>
      </c>
      <c r="AY216" s="147" t="s">
        <v>122</v>
      </c>
    </row>
    <row r="217" spans="2:51" s="153" customFormat="1" ht="19.8" customHeight="1">
      <c r="B217" s="152"/>
      <c r="D217" s="146" t="s">
        <v>127</v>
      </c>
      <c r="E217" s="154" t="s">
        <v>1</v>
      </c>
      <c r="F217" s="155" t="s">
        <v>391</v>
      </c>
      <c r="H217" s="156">
        <v>16.98</v>
      </c>
      <c r="I217" s="157"/>
      <c r="L217" s="152"/>
      <c r="M217" s="158"/>
      <c r="T217" s="159"/>
      <c r="AT217" s="154" t="s">
        <v>127</v>
      </c>
      <c r="AU217" s="154" t="s">
        <v>126</v>
      </c>
      <c r="AV217" s="153" t="s">
        <v>126</v>
      </c>
      <c r="AW217" s="153" t="s">
        <v>28</v>
      </c>
      <c r="AX217" s="153" t="s">
        <v>71</v>
      </c>
      <c r="AY217" s="154" t="s">
        <v>122</v>
      </c>
    </row>
    <row r="218" spans="2:51" s="161" customFormat="1" ht="10.2">
      <c r="B218" s="160"/>
      <c r="D218" s="146" t="s">
        <v>127</v>
      </c>
      <c r="E218" s="162" t="s">
        <v>1</v>
      </c>
      <c r="F218" s="163" t="s">
        <v>128</v>
      </c>
      <c r="H218" s="164">
        <v>16.98</v>
      </c>
      <c r="I218" s="165"/>
      <c r="L218" s="160"/>
      <c r="M218" s="166"/>
      <c r="T218" s="167"/>
      <c r="AT218" s="162" t="s">
        <v>127</v>
      </c>
      <c r="AU218" s="162" t="s">
        <v>126</v>
      </c>
      <c r="AV218" s="161" t="s">
        <v>129</v>
      </c>
      <c r="AW218" s="161" t="s">
        <v>28</v>
      </c>
      <c r="AX218" s="161" t="s">
        <v>71</v>
      </c>
      <c r="AY218" s="162" t="s">
        <v>122</v>
      </c>
    </row>
    <row r="219" spans="2:51" s="169" customFormat="1" ht="10.2">
      <c r="B219" s="168"/>
      <c r="D219" s="146" t="s">
        <v>127</v>
      </c>
      <c r="E219" s="170" t="s">
        <v>1</v>
      </c>
      <c r="F219" s="171" t="s">
        <v>130</v>
      </c>
      <c r="H219" s="172">
        <v>64.38</v>
      </c>
      <c r="I219" s="173"/>
      <c r="L219" s="168"/>
      <c r="M219" s="174"/>
      <c r="T219" s="175"/>
      <c r="AT219" s="170" t="s">
        <v>127</v>
      </c>
      <c r="AU219" s="170" t="s">
        <v>126</v>
      </c>
      <c r="AV219" s="169" t="s">
        <v>125</v>
      </c>
      <c r="AW219" s="169" t="s">
        <v>28</v>
      </c>
      <c r="AX219" s="169" t="s">
        <v>19</v>
      </c>
      <c r="AY219" s="170" t="s">
        <v>122</v>
      </c>
    </row>
    <row r="220" spans="2:63" s="118" customFormat="1" ht="25.95" customHeight="1">
      <c r="B220" s="117"/>
      <c r="D220" s="119" t="s">
        <v>70</v>
      </c>
      <c r="E220" s="120" t="s">
        <v>209</v>
      </c>
      <c r="F220" s="120" t="s">
        <v>210</v>
      </c>
      <c r="I220" s="121"/>
      <c r="J220" s="122">
        <f>BK220</f>
        <v>0</v>
      </c>
      <c r="L220" s="117"/>
      <c r="M220" s="123"/>
      <c r="P220" s="124">
        <f>SUM(P221:P222)</f>
        <v>0</v>
      </c>
      <c r="R220" s="124">
        <f>SUM(R221:R222)</f>
        <v>0</v>
      </c>
      <c r="T220" s="125">
        <f>SUM(T221:T222)</f>
        <v>0</v>
      </c>
      <c r="AR220" s="119" t="s">
        <v>125</v>
      </c>
      <c r="AT220" s="126" t="s">
        <v>70</v>
      </c>
      <c r="AU220" s="126" t="s">
        <v>71</v>
      </c>
      <c r="AY220" s="119" t="s">
        <v>122</v>
      </c>
      <c r="BK220" s="127">
        <f>SUM(BK221:BK222)</f>
        <v>0</v>
      </c>
    </row>
    <row r="221" spans="2:65" s="18" customFormat="1" ht="66.75" customHeight="1">
      <c r="B221" s="17"/>
      <c r="C221" s="130" t="s">
        <v>334</v>
      </c>
      <c r="D221" s="130" t="s">
        <v>123</v>
      </c>
      <c r="E221" s="131" t="s">
        <v>335</v>
      </c>
      <c r="F221" s="132" t="s">
        <v>212</v>
      </c>
      <c r="G221" s="133" t="s">
        <v>167</v>
      </c>
      <c r="H221" s="134">
        <v>0</v>
      </c>
      <c r="I221" s="135">
        <v>0</v>
      </c>
      <c r="J221" s="136">
        <f>ROUND(I221*H221,1)</f>
        <v>0</v>
      </c>
      <c r="K221" s="137"/>
      <c r="L221" s="17"/>
      <c r="M221" s="138" t="s">
        <v>1</v>
      </c>
      <c r="N221" s="139" t="s">
        <v>37</v>
      </c>
      <c r="P221" s="140">
        <f>O221*H221</f>
        <v>0</v>
      </c>
      <c r="Q221" s="140">
        <v>0</v>
      </c>
      <c r="R221" s="140">
        <f>Q221*H221</f>
        <v>0</v>
      </c>
      <c r="S221" s="140">
        <v>0</v>
      </c>
      <c r="T221" s="141">
        <f>S221*H221</f>
        <v>0</v>
      </c>
      <c r="AR221" s="142" t="s">
        <v>213</v>
      </c>
      <c r="AT221" s="142" t="s">
        <v>123</v>
      </c>
      <c r="AU221" s="142" t="s">
        <v>19</v>
      </c>
      <c r="AY221" s="2" t="s">
        <v>122</v>
      </c>
      <c r="BE221" s="143">
        <f>IF(N221="základní",J221,0)</f>
        <v>0</v>
      </c>
      <c r="BF221" s="143">
        <f>IF(N221="snížená",J221,0)</f>
        <v>0</v>
      </c>
      <c r="BG221" s="143">
        <f>IF(N221="zákl. přenesená",J221,0)</f>
        <v>0</v>
      </c>
      <c r="BH221" s="143">
        <f>IF(N221="sníž. přenesená",J221,0)</f>
        <v>0</v>
      </c>
      <c r="BI221" s="143">
        <f>IF(N221="nulová",J221,0)</f>
        <v>0</v>
      </c>
      <c r="BJ221" s="2" t="s">
        <v>126</v>
      </c>
      <c r="BK221" s="143">
        <f>ROUND(I221*H221,1)</f>
        <v>0</v>
      </c>
      <c r="BL221" s="2" t="s">
        <v>213</v>
      </c>
      <c r="BM221" s="142" t="s">
        <v>336</v>
      </c>
    </row>
    <row r="222" spans="2:65" s="18" customFormat="1" ht="55.5" customHeight="1">
      <c r="B222" s="17"/>
      <c r="C222" s="130" t="s">
        <v>337</v>
      </c>
      <c r="D222" s="130" t="s">
        <v>123</v>
      </c>
      <c r="E222" s="131" t="s">
        <v>338</v>
      </c>
      <c r="F222" s="132" t="s">
        <v>368</v>
      </c>
      <c r="G222" s="133" t="s">
        <v>167</v>
      </c>
      <c r="H222" s="134">
        <v>0</v>
      </c>
      <c r="I222" s="135">
        <v>0</v>
      </c>
      <c r="J222" s="136">
        <f>ROUND(I222*H222,1)</f>
        <v>0</v>
      </c>
      <c r="K222" s="137"/>
      <c r="L222" s="17"/>
      <c r="M222" s="138" t="s">
        <v>1</v>
      </c>
      <c r="N222" s="139" t="s">
        <v>37</v>
      </c>
      <c r="P222" s="140">
        <f>O222*H222</f>
        <v>0</v>
      </c>
      <c r="Q222" s="140">
        <v>0</v>
      </c>
      <c r="R222" s="140">
        <f>Q222*H222</f>
        <v>0</v>
      </c>
      <c r="S222" s="140">
        <v>0</v>
      </c>
      <c r="T222" s="141">
        <f>S222*H222</f>
        <v>0</v>
      </c>
      <c r="AR222" s="142" t="s">
        <v>213</v>
      </c>
      <c r="AT222" s="142" t="s">
        <v>123</v>
      </c>
      <c r="AU222" s="142" t="s">
        <v>19</v>
      </c>
      <c r="AY222" s="2" t="s">
        <v>122</v>
      </c>
      <c r="BE222" s="143">
        <f>IF(N222="základní",J222,0)</f>
        <v>0</v>
      </c>
      <c r="BF222" s="143">
        <f>IF(N222="snížená",J222,0)</f>
        <v>0</v>
      </c>
      <c r="BG222" s="143">
        <f>IF(N222="zákl. přenesená",J222,0)</f>
        <v>0</v>
      </c>
      <c r="BH222" s="143">
        <f>IF(N222="sníž. přenesená",J222,0)</f>
        <v>0</v>
      </c>
      <c r="BI222" s="143">
        <f>IF(N222="nulová",J222,0)</f>
        <v>0</v>
      </c>
      <c r="BJ222" s="2" t="s">
        <v>126</v>
      </c>
      <c r="BK222" s="143">
        <f>ROUND(I222*H222,1)</f>
        <v>0</v>
      </c>
      <c r="BL222" s="2" t="s">
        <v>213</v>
      </c>
      <c r="BM222" s="142" t="s">
        <v>339</v>
      </c>
    </row>
    <row r="223" spans="2:12" s="18" customFormat="1" ht="6.9" customHeight="1">
      <c r="B223" s="31"/>
      <c r="C223" s="32"/>
      <c r="D223" s="32"/>
      <c r="E223" s="32"/>
      <c r="F223" s="32"/>
      <c r="G223" s="32"/>
      <c r="H223" s="32"/>
      <c r="I223" s="32"/>
      <c r="J223" s="32"/>
      <c r="K223" s="32"/>
      <c r="L223" s="17"/>
    </row>
  </sheetData>
  <mergeCells count="9">
    <mergeCell ref="E87:H87"/>
    <mergeCell ref="E120:H120"/>
    <mergeCell ref="E122:H122"/>
    <mergeCell ref="L2:V2"/>
    <mergeCell ref="E9:H9"/>
    <mergeCell ref="E18:H18"/>
    <mergeCell ref="E27:H27"/>
    <mergeCell ref="E85:H85"/>
    <mergeCell ref="E7:AD7"/>
  </mergeCells>
  <printOptions/>
  <pageMargins left="0.7" right="0.7" top="0.787401575" bottom="0.787401575" header="0.3" footer="0.3"/>
  <pageSetup horizontalDpi="600" verticalDpi="600" orientation="portrait" paperSize="9" scale="69" r:id="rId1"/>
  <rowBreaks count="6" manualBreakCount="6">
    <brk id="79" max="16383" man="1"/>
    <brk id="115" max="16383" man="1"/>
    <brk id="132" max="16383" man="1"/>
    <brk id="181" max="16383" man="1"/>
    <brk id="205" max="16383" man="1"/>
    <brk id="209" max="16383" man="1"/>
  </rowBreaks>
  <colBreaks count="1" manualBreakCount="1">
    <brk id="11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37009-AA94-4B16-838E-83598776DA09}">
  <dimension ref="B2:BM126"/>
  <sheetViews>
    <sheetView showGridLines="0" view="pageBreakPreview" zoomScaleSheetLayoutView="100" workbookViewId="0" topLeftCell="A1">
      <selection activeCell="I122" sqref="I122"/>
    </sheetView>
  </sheetViews>
  <sheetFormatPr defaultColWidth="9.140625" defaultRowHeight="15"/>
  <cols>
    <col min="1" max="1" width="7.140625" style="0" customWidth="1"/>
    <col min="2" max="2" width="0.99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8.421875" style="0" customWidth="1"/>
    <col min="7" max="7" width="6.421875" style="0" customWidth="1"/>
    <col min="8" max="8" width="12.00390625" style="0" customWidth="1"/>
    <col min="9" max="9" width="13.57421875" style="0" customWidth="1"/>
    <col min="10" max="10" width="19.140625" style="0" customWidth="1"/>
    <col min="11" max="11" width="19.140625" style="0" hidden="1" customWidth="1"/>
    <col min="12" max="12" width="8.00390625" style="0" customWidth="1"/>
    <col min="13" max="13" width="9.281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</cols>
  <sheetData>
    <row r="2" spans="12:46" ht="36.9" customHeight="1"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2" t="s">
        <v>85</v>
      </c>
    </row>
    <row r="3" spans="2:46" ht="6.9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19</v>
      </c>
    </row>
    <row r="4" spans="2:46" ht="24.9" customHeight="1">
      <c r="B4" s="5"/>
      <c r="D4" s="6" t="s">
        <v>88</v>
      </c>
      <c r="L4" s="5"/>
      <c r="M4" s="79" t="s">
        <v>11</v>
      </c>
      <c r="AT4" s="2" t="s">
        <v>4</v>
      </c>
    </row>
    <row r="5" spans="2:12" ht="6.9" customHeight="1">
      <c r="B5" s="5"/>
      <c r="L5" s="5"/>
    </row>
    <row r="6" spans="2:12" ht="12" customHeight="1">
      <c r="B6" s="5"/>
      <c r="D6" s="12" t="s">
        <v>16</v>
      </c>
      <c r="L6" s="5"/>
    </row>
    <row r="7" spans="2:30" ht="33.6" customHeight="1">
      <c r="B7" s="5"/>
      <c r="E7" s="232" t="s">
        <v>351</v>
      </c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</row>
    <row r="8" spans="2:12" s="18" customFormat="1" ht="12" customHeight="1">
      <c r="B8" s="17"/>
      <c r="D8" s="12" t="s">
        <v>89</v>
      </c>
      <c r="L8" s="17"/>
    </row>
    <row r="9" spans="2:12" s="18" customFormat="1" ht="16.5" customHeight="1">
      <c r="B9" s="17"/>
      <c r="E9" s="218" t="s">
        <v>340</v>
      </c>
      <c r="F9" s="239"/>
      <c r="G9" s="239"/>
      <c r="H9" s="239"/>
      <c r="L9" s="17"/>
    </row>
    <row r="10" spans="2:12" s="18" customFormat="1" ht="15">
      <c r="B10" s="17"/>
      <c r="L10" s="17"/>
    </row>
    <row r="11" spans="2:12" s="18" customFormat="1" ht="12" customHeight="1">
      <c r="B11" s="17"/>
      <c r="D11" s="12" t="s">
        <v>17</v>
      </c>
      <c r="F11" s="10" t="s">
        <v>1</v>
      </c>
      <c r="I11" s="12" t="s">
        <v>18</v>
      </c>
      <c r="J11" s="10" t="s">
        <v>1</v>
      </c>
      <c r="L11" s="17"/>
    </row>
    <row r="12" spans="2:12" s="18" customFormat="1" ht="12" customHeight="1">
      <c r="B12" s="17"/>
      <c r="D12" s="12" t="s">
        <v>20</v>
      </c>
      <c r="F12" s="10" t="s">
        <v>350</v>
      </c>
      <c r="I12" s="12" t="s">
        <v>21</v>
      </c>
      <c r="J12" s="13">
        <v>45138</v>
      </c>
      <c r="L12" s="17"/>
    </row>
    <row r="13" spans="2:12" s="18" customFormat="1" ht="10.95" customHeight="1">
      <c r="B13" s="17"/>
      <c r="L13" s="17"/>
    </row>
    <row r="14" spans="2:12" s="18" customFormat="1" ht="12" customHeight="1">
      <c r="B14" s="17"/>
      <c r="D14" s="12" t="s">
        <v>22</v>
      </c>
      <c r="I14" s="12" t="s">
        <v>23</v>
      </c>
      <c r="J14" s="10" t="s">
        <v>1</v>
      </c>
      <c r="L14" s="17"/>
    </row>
    <row r="15" spans="2:12" s="18" customFormat="1" ht="18" customHeight="1">
      <c r="B15" s="17"/>
      <c r="E15" s="10" t="s">
        <v>24</v>
      </c>
      <c r="I15" s="12" t="s">
        <v>25</v>
      </c>
      <c r="J15" s="10" t="s">
        <v>1</v>
      </c>
      <c r="L15" s="17"/>
    </row>
    <row r="16" spans="2:12" s="18" customFormat="1" ht="6.9" customHeight="1">
      <c r="B16" s="17"/>
      <c r="L16" s="17"/>
    </row>
    <row r="17" spans="2:12" s="18" customFormat="1" ht="12" customHeight="1">
      <c r="B17" s="17"/>
      <c r="D17" s="12" t="s">
        <v>26</v>
      </c>
      <c r="I17" s="12" t="s">
        <v>23</v>
      </c>
      <c r="J17" s="80"/>
      <c r="L17" s="17"/>
    </row>
    <row r="18" spans="2:12" s="18" customFormat="1" ht="18" customHeight="1">
      <c r="B18" s="17"/>
      <c r="E18" s="242"/>
      <c r="F18" s="242"/>
      <c r="G18" s="242"/>
      <c r="H18" s="242"/>
      <c r="I18" s="12" t="s">
        <v>25</v>
      </c>
      <c r="J18" s="80"/>
      <c r="L18" s="17"/>
    </row>
    <row r="19" spans="2:12" s="18" customFormat="1" ht="6.9" customHeight="1">
      <c r="B19" s="17"/>
      <c r="L19" s="17"/>
    </row>
    <row r="20" spans="2:12" s="18" customFormat="1" ht="12" customHeight="1">
      <c r="B20" s="17"/>
      <c r="D20" s="12" t="s">
        <v>27</v>
      </c>
      <c r="I20" s="12" t="s">
        <v>23</v>
      </c>
      <c r="J20" s="10" t="s">
        <v>1</v>
      </c>
      <c r="L20" s="17"/>
    </row>
    <row r="21" spans="2:12" s="18" customFormat="1" ht="18" customHeight="1">
      <c r="B21" s="17"/>
      <c r="E21" t="s">
        <v>352</v>
      </c>
      <c r="I21" s="12" t="s">
        <v>25</v>
      </c>
      <c r="J21" s="10" t="s">
        <v>1</v>
      </c>
      <c r="L21" s="17"/>
    </row>
    <row r="22" spans="2:12" s="18" customFormat="1" ht="6.9" customHeight="1">
      <c r="B22" s="17"/>
      <c r="L22" s="17"/>
    </row>
    <row r="23" spans="2:12" s="18" customFormat="1" ht="12" customHeight="1">
      <c r="B23" s="17"/>
      <c r="D23" s="12" t="s">
        <v>29</v>
      </c>
      <c r="I23" s="12" t="s">
        <v>23</v>
      </c>
      <c r="J23" s="10" t="s">
        <v>1</v>
      </c>
      <c r="L23" s="17"/>
    </row>
    <row r="24" spans="2:12" s="18" customFormat="1" ht="18" customHeight="1">
      <c r="B24" s="17"/>
      <c r="E24" s="10" t="s">
        <v>24</v>
      </c>
      <c r="I24" s="12" t="s">
        <v>25</v>
      </c>
      <c r="J24" s="10" t="s">
        <v>1</v>
      </c>
      <c r="L24" s="17"/>
    </row>
    <row r="25" spans="2:12" s="18" customFormat="1" ht="6.9" customHeight="1">
      <c r="B25" s="17"/>
      <c r="L25" s="17"/>
    </row>
    <row r="26" spans="2:12" s="18" customFormat="1" ht="12" customHeight="1">
      <c r="B26" s="17"/>
      <c r="D26" s="12" t="s">
        <v>30</v>
      </c>
      <c r="L26" s="17"/>
    </row>
    <row r="27" spans="2:12" s="82" customFormat="1" ht="16.5" customHeight="1">
      <c r="B27" s="81"/>
      <c r="E27" s="235" t="s">
        <v>1</v>
      </c>
      <c r="F27" s="235"/>
      <c r="G27" s="235"/>
      <c r="H27" s="235"/>
      <c r="L27" s="81"/>
    </row>
    <row r="28" spans="2:12" s="18" customFormat="1" ht="6.9" customHeight="1">
      <c r="B28" s="17"/>
      <c r="L28" s="17"/>
    </row>
    <row r="29" spans="2:12" s="18" customFormat="1" ht="6.9" customHeight="1">
      <c r="B29" s="17"/>
      <c r="D29" s="42"/>
      <c r="E29" s="42"/>
      <c r="F29" s="42"/>
      <c r="G29" s="42"/>
      <c r="H29" s="42"/>
      <c r="I29" s="42"/>
      <c r="J29" s="42"/>
      <c r="K29" s="42"/>
      <c r="L29" s="17"/>
    </row>
    <row r="30" spans="2:12" s="18" customFormat="1" ht="25.35" customHeight="1">
      <c r="B30" s="17"/>
      <c r="D30" s="83" t="s">
        <v>31</v>
      </c>
      <c r="J30" s="56">
        <f>ROUND(J119,0)</f>
        <v>0</v>
      </c>
      <c r="L30" s="17"/>
    </row>
    <row r="31" spans="2:12" s="18" customFormat="1" ht="6.9" customHeight="1">
      <c r="B31" s="17"/>
      <c r="D31" s="42"/>
      <c r="E31" s="42"/>
      <c r="F31" s="42"/>
      <c r="G31" s="42"/>
      <c r="H31" s="42"/>
      <c r="I31" s="42"/>
      <c r="J31" s="42"/>
      <c r="K31" s="42"/>
      <c r="L31" s="17"/>
    </row>
    <row r="32" spans="2:12" s="18" customFormat="1" ht="14.4" customHeight="1">
      <c r="B32" s="17"/>
      <c r="F32" s="21" t="s">
        <v>33</v>
      </c>
      <c r="I32" s="21" t="s">
        <v>32</v>
      </c>
      <c r="J32" s="21" t="s">
        <v>34</v>
      </c>
      <c r="L32" s="17"/>
    </row>
    <row r="33" spans="2:12" s="18" customFormat="1" ht="14.4" customHeight="1">
      <c r="B33" s="17"/>
      <c r="D33" s="44" t="s">
        <v>35</v>
      </c>
      <c r="E33" s="12" t="s">
        <v>36</v>
      </c>
      <c r="F33" s="84">
        <f>ROUND((SUM(BE119:BE125)),0)</f>
        <v>0</v>
      </c>
      <c r="I33" s="85">
        <v>0.21</v>
      </c>
      <c r="J33" s="84">
        <f>ROUND(((SUM(BE119:BE125))*I33),0)</f>
        <v>0</v>
      </c>
      <c r="L33" s="17"/>
    </row>
    <row r="34" spans="2:12" s="18" customFormat="1" ht="14.4" customHeight="1">
      <c r="B34" s="17"/>
      <c r="E34" s="12" t="s">
        <v>37</v>
      </c>
      <c r="F34" s="84">
        <f>ROUND((SUM(BF119:BF125)),0)</f>
        <v>0</v>
      </c>
      <c r="I34" s="85">
        <v>0.15</v>
      </c>
      <c r="J34" s="84">
        <f>ROUND(((SUM(BF119:BF125))*I34),0)</f>
        <v>0</v>
      </c>
      <c r="L34" s="17"/>
    </row>
    <row r="35" spans="2:12" s="18" customFormat="1" ht="14.4" customHeight="1" hidden="1">
      <c r="B35" s="17"/>
      <c r="E35" s="12" t="s">
        <v>38</v>
      </c>
      <c r="F35" s="84">
        <f>ROUND((SUM(BG119:BG125)),0)</f>
        <v>0</v>
      </c>
      <c r="I35" s="85">
        <v>0.21</v>
      </c>
      <c r="J35" s="84">
        <f>0</f>
        <v>0</v>
      </c>
      <c r="L35" s="17"/>
    </row>
    <row r="36" spans="2:12" s="18" customFormat="1" ht="14.4" customHeight="1" hidden="1">
      <c r="B36" s="17"/>
      <c r="E36" s="12" t="s">
        <v>39</v>
      </c>
      <c r="F36" s="84">
        <f>ROUND((SUM(BH119:BH125)),0)</f>
        <v>0</v>
      </c>
      <c r="I36" s="85">
        <v>0.15</v>
      </c>
      <c r="J36" s="84">
        <f>0</f>
        <v>0</v>
      </c>
      <c r="L36" s="17"/>
    </row>
    <row r="37" spans="2:12" s="18" customFormat="1" ht="14.4" customHeight="1" hidden="1">
      <c r="B37" s="17"/>
      <c r="E37" s="12" t="s">
        <v>40</v>
      </c>
      <c r="F37" s="84">
        <f>ROUND((SUM(BI119:BI125)),0)</f>
        <v>0</v>
      </c>
      <c r="I37" s="85">
        <v>0</v>
      </c>
      <c r="J37" s="84">
        <f>0</f>
        <v>0</v>
      </c>
      <c r="L37" s="17"/>
    </row>
    <row r="38" spans="2:12" s="18" customFormat="1" ht="6.9" customHeight="1">
      <c r="B38" s="17"/>
      <c r="L38" s="17"/>
    </row>
    <row r="39" spans="2:12" s="18" customFormat="1" ht="25.35" customHeight="1">
      <c r="B39" s="17"/>
      <c r="C39" s="86"/>
      <c r="D39" s="87" t="s">
        <v>41</v>
      </c>
      <c r="E39" s="46"/>
      <c r="F39" s="46"/>
      <c r="G39" s="88" t="s">
        <v>42</v>
      </c>
      <c r="H39" s="89" t="s">
        <v>43</v>
      </c>
      <c r="I39" s="46"/>
      <c r="J39" s="90">
        <f>SUM(J30:J37)</f>
        <v>0</v>
      </c>
      <c r="K39" s="91"/>
      <c r="L39" s="17"/>
    </row>
    <row r="40" spans="2:12" s="18" customFormat="1" ht="14.4" customHeight="1">
      <c r="B40" s="17"/>
      <c r="L40" s="17"/>
    </row>
    <row r="41" spans="2:12" ht="14.4" customHeight="1">
      <c r="B41" s="5"/>
      <c r="L41" s="5"/>
    </row>
    <row r="42" spans="2:12" ht="14.4" customHeight="1">
      <c r="B42" s="5"/>
      <c r="L42" s="5"/>
    </row>
    <row r="43" spans="2:12" ht="14.4" customHeight="1">
      <c r="B43" s="5"/>
      <c r="L43" s="5"/>
    </row>
    <row r="44" spans="2:12" ht="14.4" customHeight="1">
      <c r="B44" s="5"/>
      <c r="L44" s="5"/>
    </row>
    <row r="45" spans="2:12" ht="14.4" customHeight="1">
      <c r="B45" s="5"/>
      <c r="L45" s="5"/>
    </row>
    <row r="46" spans="2:12" ht="14.4" customHeight="1">
      <c r="B46" s="5"/>
      <c r="L46" s="5"/>
    </row>
    <row r="47" spans="2:12" ht="14.4" customHeight="1">
      <c r="B47" s="5"/>
      <c r="L47" s="5"/>
    </row>
    <row r="48" spans="2:12" ht="14.4" customHeight="1">
      <c r="B48" s="5"/>
      <c r="L48" s="5"/>
    </row>
    <row r="49" spans="2:12" ht="14.4" customHeight="1">
      <c r="B49" s="5"/>
      <c r="L49" s="5"/>
    </row>
    <row r="50" spans="2:12" s="18" customFormat="1" ht="14.4" customHeight="1">
      <c r="B50" s="17"/>
      <c r="D50" s="28" t="s">
        <v>44</v>
      </c>
      <c r="E50" s="29"/>
      <c r="F50" s="29"/>
      <c r="G50" s="28" t="s">
        <v>45</v>
      </c>
      <c r="H50" s="29"/>
      <c r="I50" s="29"/>
      <c r="J50" s="29"/>
      <c r="K50" s="29"/>
      <c r="L50" s="17"/>
    </row>
    <row r="51" spans="2:12" ht="15">
      <c r="B51" s="5"/>
      <c r="L51" s="5"/>
    </row>
    <row r="52" spans="2:12" ht="15">
      <c r="B52" s="5"/>
      <c r="L52" s="5"/>
    </row>
    <row r="53" spans="2:12" ht="15">
      <c r="B53" s="5"/>
      <c r="L53" s="5"/>
    </row>
    <row r="54" spans="2:12" ht="15">
      <c r="B54" s="5"/>
      <c r="L54" s="5"/>
    </row>
    <row r="55" spans="2:12" ht="15">
      <c r="B55" s="5"/>
      <c r="L55" s="5"/>
    </row>
    <row r="56" spans="2:12" ht="15">
      <c r="B56" s="5"/>
      <c r="L56" s="5"/>
    </row>
    <row r="57" spans="2:12" ht="15">
      <c r="B57" s="5"/>
      <c r="L57" s="5"/>
    </row>
    <row r="58" spans="2:12" ht="15">
      <c r="B58" s="5"/>
      <c r="L58" s="5"/>
    </row>
    <row r="59" spans="2:12" ht="15">
      <c r="B59" s="5"/>
      <c r="L59" s="5"/>
    </row>
    <row r="60" spans="2:12" ht="15">
      <c r="B60" s="5"/>
      <c r="L60" s="5"/>
    </row>
    <row r="61" spans="2:12" s="18" customFormat="1" ht="15">
      <c r="B61" s="17"/>
      <c r="D61" s="30" t="s">
        <v>46</v>
      </c>
      <c r="E61" s="20"/>
      <c r="F61" s="92" t="s">
        <v>47</v>
      </c>
      <c r="G61" s="30" t="s">
        <v>46</v>
      </c>
      <c r="H61" s="20"/>
      <c r="I61" s="20"/>
      <c r="J61" s="93" t="s">
        <v>47</v>
      </c>
      <c r="K61" s="20"/>
      <c r="L61" s="17"/>
    </row>
    <row r="62" spans="2:12" ht="15">
      <c r="B62" s="5"/>
      <c r="L62" s="5"/>
    </row>
    <row r="63" spans="2:12" ht="15">
      <c r="B63" s="5"/>
      <c r="L63" s="5"/>
    </row>
    <row r="64" spans="2:12" ht="15">
      <c r="B64" s="5"/>
      <c r="L64" s="5"/>
    </row>
    <row r="65" spans="2:12" s="18" customFormat="1" ht="15">
      <c r="B65" s="17"/>
      <c r="D65" s="28" t="s">
        <v>48</v>
      </c>
      <c r="E65" s="29"/>
      <c r="F65" s="29"/>
      <c r="G65" s="28" t="s">
        <v>49</v>
      </c>
      <c r="H65" s="29"/>
      <c r="I65" s="29"/>
      <c r="J65" s="29"/>
      <c r="K65" s="29"/>
      <c r="L65" s="17"/>
    </row>
    <row r="66" spans="2:12" ht="15">
      <c r="B66" s="5"/>
      <c r="L66" s="5"/>
    </row>
    <row r="67" spans="2:12" ht="15">
      <c r="B67" s="5"/>
      <c r="L67" s="5"/>
    </row>
    <row r="68" spans="2:12" ht="15">
      <c r="B68" s="5"/>
      <c r="L68" s="5"/>
    </row>
    <row r="69" spans="2:12" ht="15">
      <c r="B69" s="5"/>
      <c r="L69" s="5"/>
    </row>
    <row r="70" spans="2:12" ht="15">
      <c r="B70" s="5"/>
      <c r="L70" s="5"/>
    </row>
    <row r="71" spans="2:12" ht="15">
      <c r="B71" s="5"/>
      <c r="L71" s="5"/>
    </row>
    <row r="72" spans="2:12" ht="15">
      <c r="B72" s="5"/>
      <c r="L72" s="5"/>
    </row>
    <row r="73" spans="2:12" ht="15">
      <c r="B73" s="5"/>
      <c r="L73" s="5"/>
    </row>
    <row r="74" spans="2:12" ht="15">
      <c r="B74" s="5"/>
      <c r="L74" s="5"/>
    </row>
    <row r="75" spans="2:12" ht="15">
      <c r="B75" s="5"/>
      <c r="L75" s="5"/>
    </row>
    <row r="76" spans="2:12" s="18" customFormat="1" ht="15">
      <c r="B76" s="17"/>
      <c r="D76" s="30" t="s">
        <v>46</v>
      </c>
      <c r="E76" s="20"/>
      <c r="F76" s="92" t="s">
        <v>47</v>
      </c>
      <c r="G76" s="30" t="s">
        <v>46</v>
      </c>
      <c r="H76" s="20"/>
      <c r="I76" s="20"/>
      <c r="J76" s="93" t="s">
        <v>47</v>
      </c>
      <c r="K76" s="20"/>
      <c r="L76" s="17"/>
    </row>
    <row r="77" spans="2:12" s="18" customFormat="1" ht="14.4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17"/>
    </row>
    <row r="81" spans="2:12" s="18" customFormat="1" ht="6.9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17"/>
    </row>
    <row r="82" spans="2:12" s="18" customFormat="1" ht="24.9" customHeight="1">
      <c r="B82" s="17"/>
      <c r="C82" s="6" t="s">
        <v>91</v>
      </c>
      <c r="L82" s="17"/>
    </row>
    <row r="83" spans="2:12" s="18" customFormat="1" ht="6.9" customHeight="1">
      <c r="B83" s="17"/>
      <c r="L83" s="17"/>
    </row>
    <row r="84" spans="2:12" s="18" customFormat="1" ht="12" customHeight="1">
      <c r="B84" s="17"/>
      <c r="C84" s="12" t="s">
        <v>16</v>
      </c>
      <c r="L84" s="17"/>
    </row>
    <row r="85" spans="2:12" s="18" customFormat="1" ht="16.5" customHeight="1">
      <c r="B85" s="17"/>
      <c r="E85" s="240" t="str">
        <f>E7</f>
        <v>Stavební úpravy rodinného domu č.p. 399, 
      ul. Karlovarská 399/102, Řepy</v>
      </c>
      <c r="F85" s="241"/>
      <c r="G85" s="241"/>
      <c r="H85" s="241"/>
      <c r="L85" s="17"/>
    </row>
    <row r="86" spans="2:12" s="18" customFormat="1" ht="12" customHeight="1">
      <c r="B86" s="17"/>
      <c r="C86" s="12" t="s">
        <v>89</v>
      </c>
      <c r="L86" s="17"/>
    </row>
    <row r="87" spans="2:12" s="18" customFormat="1" ht="16.5" customHeight="1">
      <c r="B87" s="17"/>
      <c r="E87" s="218" t="str">
        <f>E9</f>
        <v>03 - Profese, dokončovací práce</v>
      </c>
      <c r="F87" s="239"/>
      <c r="G87" s="239"/>
      <c r="H87" s="239"/>
      <c r="L87" s="17"/>
    </row>
    <row r="88" spans="2:12" s="18" customFormat="1" ht="6.9" customHeight="1">
      <c r="B88" s="17"/>
      <c r="L88" s="17"/>
    </row>
    <row r="89" spans="2:12" s="18" customFormat="1" ht="12" customHeight="1">
      <c r="B89" s="17"/>
      <c r="C89" s="12" t="s">
        <v>20</v>
      </c>
      <c r="F89" s="10" t="str">
        <f>F12</f>
        <v>parc.č. 1348 kat.úz. Řepy</v>
      </c>
      <c r="I89" s="12" t="s">
        <v>21</v>
      </c>
      <c r="J89" s="41">
        <f>IF(J12="","",J12)</f>
        <v>45138</v>
      </c>
      <c r="L89" s="17"/>
    </row>
    <row r="90" spans="2:12" s="18" customFormat="1" ht="6.9" customHeight="1">
      <c r="B90" s="17"/>
      <c r="L90" s="17"/>
    </row>
    <row r="91" spans="2:12" s="18" customFormat="1" ht="25.65" customHeight="1">
      <c r="B91" s="17"/>
      <c r="C91" s="12" t="s">
        <v>22</v>
      </c>
      <c r="F91" s="10" t="str">
        <f>E15</f>
        <v xml:space="preserve"> </v>
      </c>
      <c r="I91" s="12" t="s">
        <v>27</v>
      </c>
      <c r="J91" s="15" t="str">
        <f>E21</f>
        <v>Ing.arch. Lubomír Meiner</v>
      </c>
      <c r="L91" s="17"/>
    </row>
    <row r="92" spans="2:12" s="18" customFormat="1" ht="15.15" customHeight="1">
      <c r="B92" s="17"/>
      <c r="C92" s="12" t="s">
        <v>26</v>
      </c>
      <c r="F92" s="10" t="str">
        <f>IF(E18="","",E18)</f>
        <v/>
      </c>
      <c r="I92" s="12" t="s">
        <v>29</v>
      </c>
      <c r="J92" s="15" t="str">
        <f>E24</f>
        <v xml:space="preserve"> </v>
      </c>
      <c r="L92" s="17"/>
    </row>
    <row r="93" spans="2:12" s="18" customFormat="1" ht="10.35" customHeight="1">
      <c r="B93" s="17"/>
      <c r="L93" s="17"/>
    </row>
    <row r="94" spans="2:12" s="18" customFormat="1" ht="29.25" customHeight="1">
      <c r="B94" s="17"/>
      <c r="C94" s="94" t="s">
        <v>92</v>
      </c>
      <c r="D94" s="86"/>
      <c r="E94" s="86"/>
      <c r="F94" s="86"/>
      <c r="G94" s="86"/>
      <c r="H94" s="86"/>
      <c r="I94" s="86"/>
      <c r="J94" s="95" t="s">
        <v>93</v>
      </c>
      <c r="K94" s="86"/>
      <c r="L94" s="17"/>
    </row>
    <row r="95" spans="2:12" s="18" customFormat="1" ht="10.35" customHeight="1">
      <c r="B95" s="17"/>
      <c r="L95" s="17"/>
    </row>
    <row r="96" spans="2:47" s="18" customFormat="1" ht="22.95" customHeight="1">
      <c r="B96" s="17"/>
      <c r="C96" s="96" t="s">
        <v>94</v>
      </c>
      <c r="J96" s="56">
        <f>J119</f>
        <v>0</v>
      </c>
      <c r="L96" s="17"/>
      <c r="AU96" s="2" t="s">
        <v>95</v>
      </c>
    </row>
    <row r="97" spans="2:12" s="98" customFormat="1" ht="24.9" customHeight="1">
      <c r="B97" s="97"/>
      <c r="D97" s="99" t="s">
        <v>99</v>
      </c>
      <c r="E97" s="100"/>
      <c r="F97" s="100"/>
      <c r="G97" s="100"/>
      <c r="H97" s="100"/>
      <c r="I97" s="100"/>
      <c r="J97" s="101">
        <f>J120</f>
        <v>0</v>
      </c>
      <c r="L97" s="97"/>
    </row>
    <row r="98" spans="2:12" s="103" customFormat="1" ht="19.95" customHeight="1">
      <c r="B98" s="102"/>
      <c r="D98" s="104" t="s">
        <v>341</v>
      </c>
      <c r="E98" s="105"/>
      <c r="F98" s="105"/>
      <c r="G98" s="105"/>
      <c r="H98" s="105"/>
      <c r="I98" s="105"/>
      <c r="J98" s="106">
        <f>J121</f>
        <v>0</v>
      </c>
      <c r="L98" s="102"/>
    </row>
    <row r="99" spans="2:12" s="98" customFormat="1" ht="24.9" customHeight="1">
      <c r="B99" s="97"/>
      <c r="D99" s="99" t="s">
        <v>106</v>
      </c>
      <c r="E99" s="100"/>
      <c r="F99" s="100"/>
      <c r="G99" s="100"/>
      <c r="H99" s="100"/>
      <c r="I99" s="100"/>
      <c r="J99" s="101">
        <f>J124</f>
        <v>0</v>
      </c>
      <c r="L99" s="97"/>
    </row>
    <row r="100" spans="2:12" s="18" customFormat="1" ht="21.75" customHeight="1">
      <c r="B100" s="17"/>
      <c r="L100" s="17"/>
    </row>
    <row r="101" spans="2:12" s="18" customFormat="1" ht="6.9" customHeight="1"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17"/>
    </row>
    <row r="105" spans="2:12" s="18" customFormat="1" ht="6.9" customHeight="1"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17"/>
    </row>
    <row r="106" spans="2:12" s="18" customFormat="1" ht="24.9" customHeight="1">
      <c r="B106" s="17"/>
      <c r="C106" s="6" t="s">
        <v>107</v>
      </c>
      <c r="L106" s="17"/>
    </row>
    <row r="107" spans="2:12" s="18" customFormat="1" ht="6.9" customHeight="1">
      <c r="B107" s="17"/>
      <c r="L107" s="17"/>
    </row>
    <row r="108" spans="2:12" s="18" customFormat="1" ht="12" customHeight="1">
      <c r="B108" s="17"/>
      <c r="C108" s="12" t="s">
        <v>16</v>
      </c>
      <c r="L108" s="17"/>
    </row>
    <row r="109" spans="2:12" s="18" customFormat="1" ht="16.5" customHeight="1">
      <c r="B109" s="17"/>
      <c r="E109" s="240" t="str">
        <f>E7</f>
        <v>Stavební úpravy rodinného domu č.p. 399, 
      ul. Karlovarská 399/102, Řepy</v>
      </c>
      <c r="F109" s="241"/>
      <c r="G109" s="241"/>
      <c r="H109" s="241"/>
      <c r="L109" s="17"/>
    </row>
    <row r="110" spans="2:12" s="18" customFormat="1" ht="12" customHeight="1">
      <c r="B110" s="17"/>
      <c r="C110" s="12" t="s">
        <v>89</v>
      </c>
      <c r="L110" s="17"/>
    </row>
    <row r="111" spans="2:12" s="18" customFormat="1" ht="16.5" customHeight="1">
      <c r="B111" s="17"/>
      <c r="E111" s="218" t="str">
        <f>E9</f>
        <v>03 - Profese, dokončovací práce</v>
      </c>
      <c r="F111" s="239"/>
      <c r="G111" s="239"/>
      <c r="H111" s="239"/>
      <c r="L111" s="17"/>
    </row>
    <row r="112" spans="2:12" s="18" customFormat="1" ht="6.9" customHeight="1">
      <c r="B112" s="17"/>
      <c r="L112" s="17"/>
    </row>
    <row r="113" spans="2:12" s="18" customFormat="1" ht="12" customHeight="1">
      <c r="B113" s="17"/>
      <c r="C113" s="12" t="s">
        <v>20</v>
      </c>
      <c r="F113" s="10" t="str">
        <f>F12</f>
        <v>parc.č. 1348 kat.úz. Řepy</v>
      </c>
      <c r="I113" s="12" t="s">
        <v>21</v>
      </c>
      <c r="J113" s="41">
        <f>IF(J12="","",J12)</f>
        <v>45138</v>
      </c>
      <c r="L113" s="17"/>
    </row>
    <row r="114" spans="2:12" s="18" customFormat="1" ht="6.9" customHeight="1">
      <c r="B114" s="17"/>
      <c r="L114" s="17"/>
    </row>
    <row r="115" spans="2:12" s="18" customFormat="1" ht="25.65" customHeight="1">
      <c r="B115" s="17"/>
      <c r="C115" s="12" t="s">
        <v>22</v>
      </c>
      <c r="F115" s="10" t="str">
        <f>E15</f>
        <v xml:space="preserve"> </v>
      </c>
      <c r="I115" s="12" t="s">
        <v>27</v>
      </c>
      <c r="J115" s="15" t="str">
        <f>E21</f>
        <v>Ing.arch. Lubomír Meiner</v>
      </c>
      <c r="L115" s="17"/>
    </row>
    <row r="116" spans="2:12" s="18" customFormat="1" ht="15.15" customHeight="1">
      <c r="B116" s="17"/>
      <c r="C116" s="12" t="s">
        <v>26</v>
      </c>
      <c r="F116" s="10" t="str">
        <f>IF(E18="","",E18)</f>
        <v/>
      </c>
      <c r="I116" s="12" t="s">
        <v>29</v>
      </c>
      <c r="J116" s="15" t="str">
        <f>E24</f>
        <v xml:space="preserve"> </v>
      </c>
      <c r="L116" s="17"/>
    </row>
    <row r="117" spans="2:12" s="18" customFormat="1" ht="10.35" customHeight="1">
      <c r="B117" s="17"/>
      <c r="L117" s="17"/>
    </row>
    <row r="118" spans="2:20" s="112" customFormat="1" ht="29.25" customHeight="1">
      <c r="B118" s="107"/>
      <c r="C118" s="108" t="s">
        <v>108</v>
      </c>
      <c r="D118" s="109" t="s">
        <v>56</v>
      </c>
      <c r="E118" s="109" t="s">
        <v>52</v>
      </c>
      <c r="F118" s="109" t="s">
        <v>53</v>
      </c>
      <c r="G118" s="109" t="s">
        <v>109</v>
      </c>
      <c r="H118" s="109" t="s">
        <v>110</v>
      </c>
      <c r="I118" s="109" t="s">
        <v>111</v>
      </c>
      <c r="J118" s="110" t="s">
        <v>93</v>
      </c>
      <c r="K118" s="111" t="s">
        <v>112</v>
      </c>
      <c r="L118" s="107"/>
      <c r="M118" s="48" t="s">
        <v>1</v>
      </c>
      <c r="N118" s="49" t="s">
        <v>35</v>
      </c>
      <c r="O118" s="49" t="s">
        <v>113</v>
      </c>
      <c r="P118" s="49" t="s">
        <v>114</v>
      </c>
      <c r="Q118" s="49" t="s">
        <v>115</v>
      </c>
      <c r="R118" s="49" t="s">
        <v>116</v>
      </c>
      <c r="S118" s="49" t="s">
        <v>117</v>
      </c>
      <c r="T118" s="50" t="s">
        <v>118</v>
      </c>
    </row>
    <row r="119" spans="2:63" s="18" customFormat="1" ht="22.95" customHeight="1">
      <c r="B119" s="17"/>
      <c r="C119" s="54" t="s">
        <v>119</v>
      </c>
      <c r="J119" s="113">
        <f>BK119</f>
        <v>0</v>
      </c>
      <c r="L119" s="17"/>
      <c r="M119" s="51"/>
      <c r="N119" s="42"/>
      <c r="O119" s="42"/>
      <c r="P119" s="114" t="e">
        <f>P120+P124</f>
        <v>#REF!</v>
      </c>
      <c r="Q119" s="42"/>
      <c r="R119" s="114" t="e">
        <f>R120+R124</f>
        <v>#REF!</v>
      </c>
      <c r="S119" s="42"/>
      <c r="T119" s="115" t="e">
        <f>T120+T124</f>
        <v>#REF!</v>
      </c>
      <c r="AT119" s="2" t="s">
        <v>70</v>
      </c>
      <c r="AU119" s="2" t="s">
        <v>95</v>
      </c>
      <c r="BK119" s="116">
        <f>BK120+BK124</f>
        <v>0</v>
      </c>
    </row>
    <row r="120" spans="2:63" s="118" customFormat="1" ht="25.95" customHeight="1">
      <c r="B120" s="117"/>
      <c r="D120" s="119" t="s">
        <v>70</v>
      </c>
      <c r="E120" s="120" t="s">
        <v>165</v>
      </c>
      <c r="F120" s="120" t="s">
        <v>166</v>
      </c>
      <c r="I120" s="121"/>
      <c r="J120" s="122">
        <f>BK120</f>
        <v>0</v>
      </c>
      <c r="L120" s="117"/>
      <c r="M120" s="123"/>
      <c r="P120" s="124" t="e">
        <f>#REF!+#REF!+#REF!+#REF!+#REF!+P121+#REF!+#REF!</f>
        <v>#REF!</v>
      </c>
      <c r="R120" s="124" t="e">
        <f>#REF!+#REF!+#REF!+#REF!+#REF!+R121+#REF!+#REF!</f>
        <v>#REF!</v>
      </c>
      <c r="T120" s="125" t="e">
        <f>#REF!+#REF!+#REF!+#REF!+#REF!+T121+#REF!+#REF!</f>
        <v>#REF!</v>
      </c>
      <c r="AR120" s="119" t="s">
        <v>126</v>
      </c>
      <c r="AT120" s="126" t="s">
        <v>70</v>
      </c>
      <c r="AU120" s="126" t="s">
        <v>71</v>
      </c>
      <c r="AY120" s="119" t="s">
        <v>122</v>
      </c>
      <c r="BK120" s="127">
        <f>BK121</f>
        <v>0</v>
      </c>
    </row>
    <row r="121" spans="2:63" s="118" customFormat="1" ht="22.95" customHeight="1">
      <c r="B121" s="117"/>
      <c r="D121" s="119" t="s">
        <v>70</v>
      </c>
      <c r="E121" s="128" t="s">
        <v>342</v>
      </c>
      <c r="F121" s="128" t="s">
        <v>343</v>
      </c>
      <c r="I121" s="121"/>
      <c r="J121" s="129">
        <f>BK121</f>
        <v>0</v>
      </c>
      <c r="L121" s="117"/>
      <c r="M121" s="123"/>
      <c r="P121" s="124">
        <f>P122</f>
        <v>0</v>
      </c>
      <c r="R121" s="124">
        <f>R122</f>
        <v>0</v>
      </c>
      <c r="T121" s="125">
        <f>T122</f>
        <v>0</v>
      </c>
      <c r="AR121" s="119" t="s">
        <v>126</v>
      </c>
      <c r="AT121" s="126" t="s">
        <v>70</v>
      </c>
      <c r="AU121" s="126" t="s">
        <v>19</v>
      </c>
      <c r="AY121" s="119" t="s">
        <v>122</v>
      </c>
      <c r="BK121" s="127">
        <f>BK122</f>
        <v>0</v>
      </c>
    </row>
    <row r="122" spans="2:65" s="18" customFormat="1" ht="16.5" customHeight="1">
      <c r="B122" s="17"/>
      <c r="C122" s="130" t="s">
        <v>138</v>
      </c>
      <c r="D122" s="130" t="s">
        <v>123</v>
      </c>
      <c r="E122" s="131" t="s">
        <v>344</v>
      </c>
      <c r="F122" s="132" t="s">
        <v>349</v>
      </c>
      <c r="G122" s="133" t="s">
        <v>167</v>
      </c>
      <c r="H122" s="134">
        <v>1</v>
      </c>
      <c r="I122" s="135"/>
      <c r="J122" s="136">
        <f>ROUND(I122*H122,1)</f>
        <v>0</v>
      </c>
      <c r="K122" s="137"/>
      <c r="L122" s="17"/>
      <c r="M122" s="138" t="s">
        <v>1</v>
      </c>
      <c r="N122" s="139" t="s">
        <v>37</v>
      </c>
      <c r="P122" s="140">
        <f>O122*H122</f>
        <v>0</v>
      </c>
      <c r="Q122" s="140">
        <v>0</v>
      </c>
      <c r="R122" s="140">
        <f>Q122*H122</f>
        <v>0</v>
      </c>
      <c r="S122" s="140">
        <v>0</v>
      </c>
      <c r="T122" s="141">
        <f>S122*H122</f>
        <v>0</v>
      </c>
      <c r="AR122" s="142" t="s">
        <v>145</v>
      </c>
      <c r="AT122" s="142" t="s">
        <v>123</v>
      </c>
      <c r="AU122" s="142" t="s">
        <v>126</v>
      </c>
      <c r="AY122" s="2" t="s">
        <v>122</v>
      </c>
      <c r="BE122" s="143">
        <f>IF(N122="základní",J122,0)</f>
        <v>0</v>
      </c>
      <c r="BF122" s="143">
        <f>IF(N122="snížená",J122,0)</f>
        <v>0</v>
      </c>
      <c r="BG122" s="143">
        <f>IF(N122="zákl. přenesená",J122,0)</f>
        <v>0</v>
      </c>
      <c r="BH122" s="143">
        <f>IF(N122="sníž. přenesená",J122,0)</f>
        <v>0</v>
      </c>
      <c r="BI122" s="143">
        <f>IF(N122="nulová",J122,0)</f>
        <v>0</v>
      </c>
      <c r="BJ122" s="2" t="s">
        <v>126</v>
      </c>
      <c r="BK122" s="143">
        <f>ROUND(I122*H122,1)</f>
        <v>0</v>
      </c>
      <c r="BL122" s="2" t="s">
        <v>145</v>
      </c>
      <c r="BM122" s="142" t="s">
        <v>345</v>
      </c>
    </row>
    <row r="123" spans="2:65" s="18" customFormat="1" ht="16.5" customHeight="1">
      <c r="B123" s="17"/>
      <c r="C123" s="193"/>
      <c r="D123" s="193"/>
      <c r="E123" s="194"/>
      <c r="F123" s="195" t="s">
        <v>390</v>
      </c>
      <c r="G123" s="196"/>
      <c r="H123" s="197"/>
      <c r="I123" s="198"/>
      <c r="J123" s="199"/>
      <c r="L123" s="17"/>
      <c r="M123" s="138"/>
      <c r="N123" s="139"/>
      <c r="P123" s="140"/>
      <c r="Q123" s="140"/>
      <c r="R123" s="140"/>
      <c r="S123" s="140"/>
      <c r="T123" s="141"/>
      <c r="AR123" s="142"/>
      <c r="AT123" s="142"/>
      <c r="AU123" s="142"/>
      <c r="AY123" s="2"/>
      <c r="BE123" s="143"/>
      <c r="BF123" s="143"/>
      <c r="BG123" s="143"/>
      <c r="BH123" s="143"/>
      <c r="BI123" s="143"/>
      <c r="BJ123" s="2"/>
      <c r="BK123" s="143"/>
      <c r="BL123" s="2"/>
      <c r="BM123" s="142"/>
    </row>
    <row r="124" spans="2:63" s="118" customFormat="1" ht="25.95" customHeight="1">
      <c r="B124" s="117"/>
      <c r="D124" s="119" t="s">
        <v>70</v>
      </c>
      <c r="E124" s="120" t="s">
        <v>209</v>
      </c>
      <c r="F124" s="120" t="s">
        <v>210</v>
      </c>
      <c r="I124" s="121"/>
      <c r="J124" s="122">
        <f>BK124</f>
        <v>0</v>
      </c>
      <c r="L124" s="117"/>
      <c r="M124" s="123"/>
      <c r="P124" s="124">
        <f>SUM(P125:P125)</f>
        <v>0</v>
      </c>
      <c r="R124" s="124">
        <f>SUM(R125:R125)</f>
        <v>0</v>
      </c>
      <c r="T124" s="125">
        <f>SUM(T125:T125)</f>
        <v>0</v>
      </c>
      <c r="AR124" s="119" t="s">
        <v>125</v>
      </c>
      <c r="AT124" s="126" t="s">
        <v>70</v>
      </c>
      <c r="AU124" s="126" t="s">
        <v>71</v>
      </c>
      <c r="AY124" s="119" t="s">
        <v>122</v>
      </c>
      <c r="BK124" s="127">
        <f>SUM(BK125:BK125)</f>
        <v>0</v>
      </c>
    </row>
    <row r="125" spans="2:65" s="18" customFormat="1" ht="49.2" customHeight="1">
      <c r="B125" s="17"/>
      <c r="C125" s="130" t="s">
        <v>9</v>
      </c>
      <c r="D125" s="130" t="s">
        <v>123</v>
      </c>
      <c r="E125" s="131" t="s">
        <v>346</v>
      </c>
      <c r="F125" s="132" t="s">
        <v>347</v>
      </c>
      <c r="G125" s="133" t="s">
        <v>167</v>
      </c>
      <c r="H125" s="134">
        <v>0</v>
      </c>
      <c r="I125" s="135"/>
      <c r="J125" s="136">
        <f>ROUND(I125*H125,1)</f>
        <v>0</v>
      </c>
      <c r="K125" s="137"/>
      <c r="L125" s="17"/>
      <c r="M125" s="138" t="s">
        <v>1</v>
      </c>
      <c r="N125" s="139" t="s">
        <v>37</v>
      </c>
      <c r="P125" s="140">
        <f>O125*H125</f>
        <v>0</v>
      </c>
      <c r="Q125" s="140">
        <v>0</v>
      </c>
      <c r="R125" s="140">
        <f>Q125*H125</f>
        <v>0</v>
      </c>
      <c r="S125" s="140">
        <v>0</v>
      </c>
      <c r="T125" s="141">
        <f>S125*H125</f>
        <v>0</v>
      </c>
      <c r="AR125" s="142" t="s">
        <v>213</v>
      </c>
      <c r="AT125" s="142" t="s">
        <v>123</v>
      </c>
      <c r="AU125" s="142" t="s">
        <v>19</v>
      </c>
      <c r="AY125" s="2" t="s">
        <v>122</v>
      </c>
      <c r="BE125" s="143">
        <f>IF(N125="základní",J125,0)</f>
        <v>0</v>
      </c>
      <c r="BF125" s="143">
        <f>IF(N125="snížená",J125,0)</f>
        <v>0</v>
      </c>
      <c r="BG125" s="143">
        <f>IF(N125="zákl. přenesená",J125,0)</f>
        <v>0</v>
      </c>
      <c r="BH125" s="143">
        <f>IF(N125="sníž. přenesená",J125,0)</f>
        <v>0</v>
      </c>
      <c r="BI125" s="143">
        <f>IF(N125="nulová",J125,0)</f>
        <v>0</v>
      </c>
      <c r="BJ125" s="2" t="s">
        <v>126</v>
      </c>
      <c r="BK125" s="143">
        <f>ROUND(I125*H125,1)</f>
        <v>0</v>
      </c>
      <c r="BL125" s="2" t="s">
        <v>213</v>
      </c>
      <c r="BM125" s="142" t="s">
        <v>348</v>
      </c>
    </row>
    <row r="126" spans="2:12" s="18" customFormat="1" ht="6.9" customHeight="1">
      <c r="B126" s="31"/>
      <c r="C126" s="32"/>
      <c r="D126" s="32"/>
      <c r="E126" s="32"/>
      <c r="F126" s="32"/>
      <c r="G126" s="32"/>
      <c r="H126" s="32"/>
      <c r="I126" s="32"/>
      <c r="J126" s="32"/>
      <c r="K126" s="32"/>
      <c r="L126" s="17"/>
    </row>
  </sheetData>
  <mergeCells count="9">
    <mergeCell ref="E87:H87"/>
    <mergeCell ref="E109:H109"/>
    <mergeCell ref="E111:H111"/>
    <mergeCell ref="L2:V2"/>
    <mergeCell ref="E9:H9"/>
    <mergeCell ref="E18:H18"/>
    <mergeCell ref="E27:H27"/>
    <mergeCell ref="E85:H85"/>
    <mergeCell ref="E7:AD7"/>
  </mergeCells>
  <printOptions/>
  <pageMargins left="0.7" right="0.7" top="0.787401575" bottom="0.787401575" header="0.3" footer="0.3"/>
  <pageSetup horizontalDpi="600" verticalDpi="600" orientation="portrait" paperSize="9" scale="63" r:id="rId1"/>
  <rowBreaks count="1" manualBreakCount="1">
    <brk id="79" max="16383" man="1"/>
  </rowBreaks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</dc:creator>
  <cp:keywords/>
  <dc:description/>
  <cp:lastModifiedBy>Václav Budil</cp:lastModifiedBy>
  <cp:lastPrinted>2023-07-31T06:20:56Z</cp:lastPrinted>
  <dcterms:created xsi:type="dcterms:W3CDTF">2023-07-26T09:40:20Z</dcterms:created>
  <dcterms:modified xsi:type="dcterms:W3CDTF">2023-11-22T12:18:35Z</dcterms:modified>
  <cp:category/>
  <cp:version/>
  <cp:contentType/>
  <cp:contentStatus/>
</cp:coreProperties>
</file>