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inecl\Desktop\"/>
    </mc:Choice>
  </mc:AlternateContent>
  <xr:revisionPtr revIDLastSave="0" documentId="13_ncr:1_{0A8A4B6D-66D1-432E-8C49-CDB851BF6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3 - 2025_02_11 Sprchy" sheetId="2" r:id="rId2"/>
  </sheets>
  <definedNames>
    <definedName name="_xlnm._FilterDatabase" localSheetId="1" hidden="1">'03 - 2025_02_11 Sprchy'!$C$84:$K$213</definedName>
    <definedName name="_xlnm.Print_Titles" localSheetId="1">'03 - 2025_02_11 Sprchy'!$84:$84</definedName>
    <definedName name="_xlnm.Print_Titles" localSheetId="0">'Rekapitulace stavby'!$52:$52</definedName>
    <definedName name="_xlnm.Print_Area" localSheetId="1">'03 - 2025_02_11 Sprchy'!$C$4:$J$37,'03 - 2025_02_11 Sprchy'!$C$43:$J$68,'03 - 2025_02_11 Sprchy'!$C$74:$K$213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67" i="2" l="1"/>
  <c r="J66" i="2"/>
  <c r="J215" i="2"/>
  <c r="J214" i="2" s="1"/>
  <c r="J68" i="2" s="1"/>
  <c r="J211" i="2"/>
  <c r="J210" i="2" s="1"/>
  <c r="J208" i="2"/>
  <c r="J207" i="2" s="1"/>
  <c r="J206" i="2" l="1"/>
  <c r="J65" i="2" s="1"/>
  <c r="J35" i="2" l="1"/>
  <c r="J34" i="2"/>
  <c r="AY55" i="1" s="1"/>
  <c r="J33" i="2"/>
  <c r="AX55" i="1" s="1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T108" i="2" s="1"/>
  <c r="R109" i="2"/>
  <c r="R108" i="2" s="1"/>
  <c r="P109" i="2"/>
  <c r="P108" i="2" s="1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F79" i="2"/>
  <c r="E77" i="2"/>
  <c r="J51" i="2"/>
  <c r="F48" i="2"/>
  <c r="E46" i="2"/>
  <c r="J19" i="2"/>
  <c r="E19" i="2"/>
  <c r="J50" i="2" s="1"/>
  <c r="J18" i="2"/>
  <c r="J16" i="2"/>
  <c r="E16" i="2"/>
  <c r="F82" i="2" s="1"/>
  <c r="J15" i="2"/>
  <c r="J13" i="2"/>
  <c r="E13" i="2"/>
  <c r="F50" i="2" s="1"/>
  <c r="J12" i="2"/>
  <c r="J79" i="2"/>
  <c r="L50" i="1"/>
  <c r="AM50" i="1"/>
  <c r="AM49" i="1"/>
  <c r="L49" i="1"/>
  <c r="AM47" i="1"/>
  <c r="L47" i="1"/>
  <c r="L45" i="1"/>
  <c r="L44" i="1"/>
  <c r="BK182" i="2"/>
  <c r="BK195" i="2"/>
  <c r="BK138" i="2"/>
  <c r="BK165" i="2"/>
  <c r="BK175" i="2"/>
  <c r="BK205" i="2"/>
  <c r="J135" i="2"/>
  <c r="J178" i="2"/>
  <c r="J123" i="2"/>
  <c r="J129" i="2"/>
  <c r="AS54" i="1"/>
  <c r="J117" i="2"/>
  <c r="BK199" i="2"/>
  <c r="BK142" i="2"/>
  <c r="J199" i="2"/>
  <c r="J150" i="2"/>
  <c r="J121" i="2"/>
  <c r="BK106" i="2"/>
  <c r="J97" i="2"/>
  <c r="J154" i="2"/>
  <c r="BK95" i="2"/>
  <c r="BK159" i="2"/>
  <c r="J102" i="2"/>
  <c r="J175" i="2"/>
  <c r="BK140" i="2"/>
  <c r="J104" i="2"/>
  <c r="BK102" i="2"/>
  <c r="BK129" i="2"/>
  <c r="J165" i="2"/>
  <c r="BK113" i="2"/>
  <c r="BK154" i="2"/>
  <c r="J113" i="2"/>
  <c r="J95" i="2"/>
  <c r="BK97" i="2"/>
  <c r="BK146" i="2"/>
  <c r="J205" i="2"/>
  <c r="J159" i="2"/>
  <c r="BK135" i="2"/>
  <c r="J138" i="2"/>
  <c r="J88" i="2"/>
  <c r="BK121" i="2"/>
  <c r="BK203" i="2"/>
  <c r="J140" i="2"/>
  <c r="J203" i="2"/>
  <c r="J146" i="2"/>
  <c r="BK109" i="2"/>
  <c r="BK123" i="2"/>
  <c r="J195" i="2"/>
  <c r="BK104" i="2"/>
  <c r="J143" i="2"/>
  <c r="BK88" i="2"/>
  <c r="BK143" i="2"/>
  <c r="J109" i="2"/>
  <c r="BK150" i="2"/>
  <c r="BK178" i="2"/>
  <c r="BK133" i="2"/>
  <c r="J182" i="2"/>
  <c r="J142" i="2"/>
  <c r="J127" i="2"/>
  <c r="J184" i="2"/>
  <c r="J106" i="2"/>
  <c r="J169" i="2"/>
  <c r="BK117" i="2"/>
  <c r="BK184" i="2"/>
  <c r="BK127" i="2"/>
  <c r="J133" i="2"/>
  <c r="BK92" i="2"/>
  <c r="BK169" i="2"/>
  <c r="J92" i="2"/>
  <c r="F34" i="2" l="1"/>
  <c r="BC55" i="1" s="1"/>
  <c r="BC54" i="1" s="1"/>
  <c r="W32" i="1" s="1"/>
  <c r="F35" i="2"/>
  <c r="BD55" i="1" s="1"/>
  <c r="BD54" i="1" s="1"/>
  <c r="W33" i="1" s="1"/>
  <c r="F33" i="2"/>
  <c r="BB55" i="1" s="1"/>
  <c r="BB54" i="1" s="1"/>
  <c r="AX54" i="1" s="1"/>
  <c r="T87" i="2"/>
  <c r="R94" i="2"/>
  <c r="P101" i="2"/>
  <c r="BK112" i="2"/>
  <c r="J112" i="2" s="1"/>
  <c r="J62" i="2" s="1"/>
  <c r="BK87" i="2"/>
  <c r="R87" i="2"/>
  <c r="P94" i="2"/>
  <c r="BK101" i="2"/>
  <c r="J101" i="2" s="1"/>
  <c r="J59" i="2" s="1"/>
  <c r="R101" i="2"/>
  <c r="P112" i="2"/>
  <c r="T112" i="2"/>
  <c r="P137" i="2"/>
  <c r="R137" i="2"/>
  <c r="T137" i="2"/>
  <c r="P145" i="2"/>
  <c r="P87" i="2"/>
  <c r="BK94" i="2"/>
  <c r="J94" i="2" s="1"/>
  <c r="J58" i="2" s="1"/>
  <c r="T94" i="2"/>
  <c r="T101" i="2"/>
  <c r="R112" i="2"/>
  <c r="BK137" i="2"/>
  <c r="J137" i="2" s="1"/>
  <c r="J63" i="2" s="1"/>
  <c r="BK145" i="2"/>
  <c r="J145" i="2" s="1"/>
  <c r="J64" i="2" s="1"/>
  <c r="R145" i="2"/>
  <c r="T145" i="2"/>
  <c r="BK108" i="2"/>
  <c r="J108" i="2" s="1"/>
  <c r="J60" i="2" s="1"/>
  <c r="F51" i="2"/>
  <c r="BE133" i="2"/>
  <c r="BE142" i="2"/>
  <c r="BE159" i="2"/>
  <c r="BE178" i="2"/>
  <c r="BE182" i="2"/>
  <c r="F81" i="2"/>
  <c r="BE117" i="2"/>
  <c r="BE127" i="2"/>
  <c r="BE140" i="2"/>
  <c r="BE143" i="2"/>
  <c r="BE154" i="2"/>
  <c r="BE169" i="2"/>
  <c r="BE175" i="2"/>
  <c r="BE184" i="2"/>
  <c r="J81" i="2"/>
  <c r="BE88" i="2"/>
  <c r="BE95" i="2"/>
  <c r="BE97" i="2"/>
  <c r="BE113" i="2"/>
  <c r="BE129" i="2"/>
  <c r="BE138" i="2"/>
  <c r="BE146" i="2"/>
  <c r="BE165" i="2"/>
  <c r="BE199" i="2"/>
  <c r="BE92" i="2"/>
  <c r="BE102" i="2"/>
  <c r="BE104" i="2"/>
  <c r="BE106" i="2"/>
  <c r="BE109" i="2"/>
  <c r="BE121" i="2"/>
  <c r="BE123" i="2"/>
  <c r="BE135" i="2"/>
  <c r="BE150" i="2"/>
  <c r="BE195" i="2"/>
  <c r="BE203" i="2"/>
  <c r="BE205" i="2"/>
  <c r="F32" i="2"/>
  <c r="BA55" i="1" s="1"/>
  <c r="BA54" i="1" s="1"/>
  <c r="W30" i="1" s="1"/>
  <c r="J32" i="2"/>
  <c r="AW55" i="1" s="1"/>
  <c r="P86" i="2" l="1"/>
  <c r="R111" i="2"/>
  <c r="P111" i="2"/>
  <c r="R86" i="2"/>
  <c r="T111" i="2"/>
  <c r="BK86" i="2"/>
  <c r="J86" i="2" s="1"/>
  <c r="T86" i="2"/>
  <c r="J87" i="2"/>
  <c r="J57" i="2" s="1"/>
  <c r="BK111" i="2"/>
  <c r="J111" i="2" s="1"/>
  <c r="J61" i="2" s="1"/>
  <c r="AW54" i="1"/>
  <c r="AK30" i="1" s="1"/>
  <c r="W31" i="1"/>
  <c r="AY54" i="1"/>
  <c r="J56" i="2" l="1"/>
  <c r="J85" i="2"/>
  <c r="J55" i="2" s="1"/>
  <c r="T85" i="2"/>
  <c r="P85" i="2"/>
  <c r="AU55" i="1" s="1"/>
  <c r="AU54" i="1" s="1"/>
  <c r="R85" i="2"/>
  <c r="BK85" i="2"/>
  <c r="J28" i="2" l="1"/>
  <c r="AG55" i="1" l="1"/>
  <c r="AG54" i="1" s="1"/>
  <c r="AK26" i="1" s="1"/>
  <c r="F31" i="2"/>
  <c r="J31" i="2" l="1"/>
  <c r="AZ55" i="1"/>
  <c r="AZ54" i="1" s="1"/>
  <c r="AV55" i="1" l="1"/>
  <c r="AT55" i="1" s="1"/>
  <c r="AN55" i="1" s="1"/>
  <c r="J37" i="2"/>
  <c r="W29" i="1"/>
  <c r="AV54" i="1"/>
  <c r="AK29" i="1" l="1"/>
  <c r="AK35" i="1" s="1"/>
  <c r="AT54" i="1"/>
  <c r="AN54" i="1" s="1"/>
</calcChain>
</file>

<file path=xl/sharedStrings.xml><?xml version="1.0" encoding="utf-8"?>
<sst xmlns="http://schemas.openxmlformats.org/spreadsheetml/2006/main" count="1390" uniqueCount="343">
  <si>
    <t>Export Komplet</t>
  </si>
  <si>
    <t>VZ</t>
  </si>
  <si>
    <t>2.0</t>
  </si>
  <si>
    <t/>
  </si>
  <si>
    <t>False</t>
  </si>
  <si>
    <t>{11130668-71c5-4882-9a0a-212eda9d1fc4}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</si>
  <si>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</si>
  <si>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</si>
  <si>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</si>
  <si>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</si>
  <si>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</si>
  <si>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</si>
  <si>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</si>
  <si>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</si>
  <si>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</si>
  <si>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</si>
  <si>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</si>
  <si>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</si>
  <si>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</si>
  <si>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</si>
  <si>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</si>
  <si>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</si>
  <si>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</si>
  <si>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</si>
  <si>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</si>
  <si>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</si>
  <si>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</si>
  <si>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</si>
  <si>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74909665</t>
  </si>
  <si>
    <t>Petr Sommer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</si>
  <si>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</si>
  <si>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</si>
  <si>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</si>
  <si>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</si>
  <si>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</si>
  <si>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</si>
  <si>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</si>
  <si>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</si>
  <si>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</si>
  <si>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</si>
  <si>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</si>
  <si>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</si>
  <si>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</si>
  <si>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</si>
  <si>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</si>
  <si>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</si>
  <si>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</si>
  <si>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</si>
  <si>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</si>
  <si>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</si>
  <si>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</si>
  <si>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</si>
  <si>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</si>
  <si>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</si>
  <si>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</si>
  <si>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</si>
  <si>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</si>
  <si>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</si>
  <si>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</si>
  <si>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</si>
  <si>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</si>
  <si>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</si>
  <si>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</si>
  <si>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</si>
  <si>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</si>
  <si>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</si>
  <si>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</si>
  <si>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</si>
  <si>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</si>
  <si>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</si>
  <si>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</si>
  <si>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</si>
  <si>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</si>
  <si>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</si>
  <si>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</si>
  <si>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</si>
  <si>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</si>
  <si>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</si>
  <si>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</si>
  <si>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</si>
  <si>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</si>
  <si>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</si>
  <si>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</si>
  <si>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</si>
  <si>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</si>
  <si>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</si>
  <si>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</si>
  <si>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</si>
  <si>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</si>
  <si>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</si>
  <si>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</si>
  <si>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</si>
  <si>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</si>
  <si>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</si>
  <si>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</si>
  <si>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</si>
  <si>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</si>
  <si>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</si>
  <si>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</si>
  <si>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</si>
  <si>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</si>
  <si>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</si>
  <si>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</si>
  <si>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</si>
  <si>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</si>
  <si>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</si>
  <si>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</si>
  <si>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612335112</t>
  </si>
  <si>
    <t>Cementová omítka rýh hladká ve stěnách, šířky rýhy přes 150 do 300 mm</t>
  </si>
  <si>
    <t>m2</t>
  </si>
  <si>
    <t>CS ÚRS 2024 02</t>
  </si>
  <si>
    <t>4</t>
  </si>
  <si>
    <t>859262755</t>
  </si>
  <si>
    <t>Online PSC</t>
  </si>
  <si>
    <t>https://podminky.urs.cz/item/CS_URS_2024_02/612335112</t>
  </si>
  <si>
    <t>VV</t>
  </si>
  <si>
    <t>8,5*0,5</t>
  </si>
  <si>
    <t>Součet</t>
  </si>
  <si>
    <t>619996145</t>
  </si>
  <si>
    <t>Ochrana stavebních konstrukcí a samostatných prvků včetně pozdějšího odstranění obalením geotextilií samostatných konstrukcí a prvků</t>
  </si>
  <si>
    <t>-1940584619</t>
  </si>
  <si>
    <t>https://podminky.urs.cz/item/CS_URS_2024_02/619996145</t>
  </si>
  <si>
    <t>9</t>
  </si>
  <si>
    <t>Ostatní konstrukce a práce, bourání</t>
  </si>
  <si>
    <t>3</t>
  </si>
  <si>
    <t>952902031</t>
  </si>
  <si>
    <t>Čištění budov při provádění oprav a udržovacích prací podlah hladkých omytím</t>
  </si>
  <si>
    <t>-933887401</t>
  </si>
  <si>
    <t>https://podminky.urs.cz/item/CS_URS_2024_02/952902031</t>
  </si>
  <si>
    <t>969041111</t>
  </si>
  <si>
    <t>Vybourání vnitřního potrubí včetně vysekání drážky plastového do DN 50</t>
  </si>
  <si>
    <t>m</t>
  </si>
  <si>
    <t>-1371341638</t>
  </si>
  <si>
    <t>https://podminky.urs.cz/item/CS_URS_2024_02/969041111</t>
  </si>
  <si>
    <t>17*0,5</t>
  </si>
  <si>
    <t>997</t>
  </si>
  <si>
    <t>Přesun sutě</t>
  </si>
  <si>
    <t>5</t>
  </si>
  <si>
    <t>997006512</t>
  </si>
  <si>
    <t>Vodorovná doprava suti na skládku s naložením na dopravní prostředek a složením přes 100 m do 1 km</t>
  </si>
  <si>
    <t>t</t>
  </si>
  <si>
    <t>548436378</t>
  </si>
  <si>
    <t>https://podminky.urs.cz/item/CS_URS_2024_02/997006512</t>
  </si>
  <si>
    <t>997006519</t>
  </si>
  <si>
    <t>Vodorovná doprava suti na skládku Příplatek k ceně -6512 za každý další i započatý 1 km</t>
  </si>
  <si>
    <t>1117491704</t>
  </si>
  <si>
    <t>https://podminky.urs.cz/item/CS_URS_2024_02/997006519</t>
  </si>
  <si>
    <t>7</t>
  </si>
  <si>
    <t>997013111</t>
  </si>
  <si>
    <t>Vnitrostaveništní doprava suti a vybouraných hmot vodorovně do 50 m s naložením základní pro budovy a haly výšky do 6 m</t>
  </si>
  <si>
    <t>623185325</t>
  </si>
  <si>
    <t>https://podminky.urs.cz/item/CS_URS_2024_02/997013111</t>
  </si>
  <si>
    <t>998</t>
  </si>
  <si>
    <t>Přesun hmot</t>
  </si>
  <si>
    <t>8</t>
  </si>
  <si>
    <t>998001123</t>
  </si>
  <si>
    <t>Přesun hmot pro demolice objektů výšky do 21 m</t>
  </si>
  <si>
    <t>446529755</t>
  </si>
  <si>
    <t>https://podminky.urs.cz/item/CS_URS_2024_02/998001123</t>
  </si>
  <si>
    <t>PSV</t>
  </si>
  <si>
    <t>Práce a dodávky PSV</t>
  </si>
  <si>
    <t>722</t>
  </si>
  <si>
    <t>Zdravotechnika - vnitřní vodovod</t>
  </si>
  <si>
    <t>722170804</t>
  </si>
  <si>
    <t>Demontáž rozvodů vody z plastů přes 25 do Ø 50 mm</t>
  </si>
  <si>
    <t>16</t>
  </si>
  <si>
    <t>-1764280399</t>
  </si>
  <si>
    <t>https://podminky.urs.cz/item/CS_URS_2024_02/722170804</t>
  </si>
  <si>
    <t>10</t>
  </si>
  <si>
    <t>722181851</t>
  </si>
  <si>
    <t>Demontáž ochrany potrubí termoizolačních trubic z trub, průměru do 45 mm</t>
  </si>
  <si>
    <t>-1864128605</t>
  </si>
  <si>
    <t>https://podminky.urs.cz/item/CS_URS_2024_02/722181851</t>
  </si>
  <si>
    <t>11</t>
  </si>
  <si>
    <t>722220851</t>
  </si>
  <si>
    <t>Demontáž armatur závitových s jedním závitem do G 3/4</t>
  </si>
  <si>
    <t>kus</t>
  </si>
  <si>
    <t>844803515</t>
  </si>
  <si>
    <t>https://podminky.urs.cz/item/CS_URS_2024_02/722220851</t>
  </si>
  <si>
    <t>722176113</t>
  </si>
  <si>
    <t>Montáž potrubí z plastových trub svařovaných polyfuzně D přes 20 do 25 mm</t>
  </si>
  <si>
    <t>1690891544</t>
  </si>
  <si>
    <t>https://podminky.urs.cz/item/CS_URS_2024_02/722176113</t>
  </si>
  <si>
    <t>13</t>
  </si>
  <si>
    <t>M</t>
  </si>
  <si>
    <t>28615105</t>
  </si>
  <si>
    <t>trubka tlaková PPR řada PN 10 25x2,3x4000mm</t>
  </si>
  <si>
    <t>32</t>
  </si>
  <si>
    <t>-1826140859</t>
  </si>
  <si>
    <t>8,5*1,03 'Přepočtené koeficientem množství</t>
  </si>
  <si>
    <t>14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</si>
  <si>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</si>
  <si>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</si>
  <si>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713350512</t>
  </si>
  <si>
    <t>https://podminky.urs.cz/item/CS_URS_2024_02/722181231</t>
  </si>
  <si>
    <t>15</t>
  </si>
  <si>
    <t>722220121</t>
  </si>
  <si>
    <t>Armatury s jedním závitem nástěnky pro baterii G 1/2"</t>
  </si>
  <si>
    <t>pár</t>
  </si>
  <si>
    <t>-74676055</t>
  </si>
  <si>
    <t>https://podminky.urs.cz/item/CS_URS_2024_02/722220121</t>
  </si>
  <si>
    <t>998722101</t>
  </si>
  <si>
    <t>Přesun hmot pro vnitřní vodovod stanovený z hmotnosti přesunovaného materiálu vodorovná dopravní vzdálenost do 50 m základní v objektech výšky do 6 m</t>
  </si>
  <si>
    <t>1705508104</t>
  </si>
  <si>
    <t>https://podminky.urs.cz/item/CS_URS_2024_02/998722101</t>
  </si>
  <si>
    <t>725</t>
  </si>
  <si>
    <t>Zdravotechnika - zařizovací předměty</t>
  </si>
  <si>
    <t>17</t>
  </si>
  <si>
    <t>725820801</t>
  </si>
  <si>
    <t>Demontáž baterií nástěnných do G 3/4</t>
  </si>
  <si>
    <t>soubor</t>
  </si>
  <si>
    <t>25409225</t>
  </si>
  <si>
    <t>https://podminky.urs.cz/item/CS_URS_2024_02/725820801</t>
  </si>
  <si>
    <t>18</t>
  </si>
  <si>
    <t>725849414</t>
  </si>
  <si>
    <t>Baterie sprchové montáž nástěnných baterií automatických</t>
  </si>
  <si>
    <t>-2097490027</t>
  </si>
  <si>
    <t>https://podminky.urs.cz/item/CS_URS_2024_02/725849414</t>
  </si>
  <si>
    <t>19</t>
  </si>
  <si>
    <t>55145522</t>
  </si>
  <si>
    <t>baterie sprchová automatická pro tepelně upravenou vodu</t>
  </si>
  <si>
    <t>527757927</t>
  </si>
  <si>
    <t>20</t>
  </si>
  <si>
    <t>998725101</t>
  </si>
  <si>
    <t>Přesun hmot pro zařizovací předměty stanovený z hmotnosti přesunovaného materiálu vodorovná dopravní vzdálenost do 50 m základní v objektech výšky do 6 m</t>
  </si>
  <si>
    <t>-2085572060</t>
  </si>
  <si>
    <t>https://podminky.urs.cz/item/CS_URS_2024_02/998725101</t>
  </si>
  <si>
    <t>781</t>
  </si>
  <si>
    <t>Dokončovací práce - obklady</t>
  </si>
  <si>
    <t>781473810</t>
  </si>
  <si>
    <t>Demontáž obkladů z dlaždic keramických lepených</t>
  </si>
  <si>
    <t>138405576</t>
  </si>
  <si>
    <t>https://podminky.urs.cz/item/CS_URS_2024_02/781473810</t>
  </si>
  <si>
    <t>6,64+6,64</t>
  </si>
  <si>
    <t>22</t>
  </si>
  <si>
    <t>781121011</t>
  </si>
  <si>
    <t>Příprava podkladu před provedením obkladu nátěr penetrační na stěnu</t>
  </si>
  <si>
    <t>-1692500736</t>
  </si>
  <si>
    <t>https://podminky.urs.cz/item/CS_URS_2024_02/781121011</t>
  </si>
  <si>
    <t>23</t>
  </si>
  <si>
    <t>781151031</t>
  </si>
  <si>
    <t>Příprava podkladu před provedením obkladu celoplošné vyrovnání podkladu stěrkou, tloušťky 3 mm</t>
  </si>
  <si>
    <t>158085741</t>
  </si>
  <si>
    <t>https://podminky.urs.cz/item/CS_URS_2024_02/781151031</t>
  </si>
  <si>
    <t>příprava pouze v okolí baterií</t>
  </si>
  <si>
    <t>24</t>
  </si>
  <si>
    <t>781151041</t>
  </si>
  <si>
    <t>Příprava podkladu před provedením obkladu celoplošné vyrovnání podkladu příplatek za každý další 1 mm tloušťky přes 3 mm</t>
  </si>
  <si>
    <t>-1311837306</t>
  </si>
  <si>
    <t>https://podminky.urs.cz/item/CS_URS_2024_02/781151041</t>
  </si>
  <si>
    <t>reprofilační malta se zálivkou z latexu</t>
  </si>
  <si>
    <t>celková tloušťka vysprávky cca 40mm</t>
  </si>
  <si>
    <t>(0,5*0,5)*17</t>
  </si>
  <si>
    <t>4,25*37</t>
  </si>
  <si>
    <t>25</t>
  </si>
  <si>
    <t>58581289</t>
  </si>
  <si>
    <t>stěrka cementová samonivelační vyrovnávací pod povlakové krytiny a dlažby</t>
  </si>
  <si>
    <t>kg</t>
  </si>
  <si>
    <t>-1583683425</t>
  </si>
  <si>
    <t>plocha x 1,6kg/mm/m2</t>
  </si>
  <si>
    <t>((0,5*0,5)*17)*40</t>
  </si>
  <si>
    <t>170*1,3</t>
  </si>
  <si>
    <t>26</t>
  </si>
  <si>
    <t>781131207</t>
  </si>
  <si>
    <t>Izolace stěny pod obklad montáž izolace nátěrem nebo stěrkou ve dvou vrstvách</t>
  </si>
  <si>
    <t>-860047365</t>
  </si>
  <si>
    <t>https://podminky.urs.cz/item/CS_URS_2024_02/781131207</t>
  </si>
  <si>
    <t>P</t>
  </si>
  <si>
    <t>Poznámka k položce:_x000D_
IZOLACE DVOUSLOŽKOVÁ</t>
  </si>
  <si>
    <t>27</t>
  </si>
  <si>
    <t>24551275</t>
  </si>
  <si>
    <t>stěrka minerální hydroizolační 2-složková cementem pojená</t>
  </si>
  <si>
    <t>524493404</t>
  </si>
  <si>
    <t>Poznámka k položce:_x000D_
Spotřeba: 1,75 kg/m2</t>
  </si>
  <si>
    <t>28</t>
  </si>
  <si>
    <t>781472221</t>
  </si>
  <si>
    <t>Montáž keramických obkladů stěn lepených cementovým flexibilním lepidlem hladkých přes 35 do 45 ks/m2</t>
  </si>
  <si>
    <t>1409589989</t>
  </si>
  <si>
    <t>https://podminky.urs.cz/item/CS_URS_2024_02/781472221</t>
  </si>
  <si>
    <t>29</t>
  </si>
  <si>
    <t>59761213</t>
  </si>
  <si>
    <t>-1730629271</t>
  </si>
  <si>
    <t>13,28*1,1 'Přepočtené koeficientem množství</t>
  </si>
  <si>
    <t>30</t>
  </si>
  <si>
    <t>781495116</t>
  </si>
  <si>
    <t>Obklad - dokončující práce ostatní práce spárování epoxidem</t>
  </si>
  <si>
    <t>1243863649</t>
  </si>
  <si>
    <t>https://podminky.urs.cz/item/CS_URS_2024_02/781495116</t>
  </si>
  <si>
    <t>spárování mozaiky celoplošně</t>
  </si>
  <si>
    <t>počet vodorovných spár</t>
  </si>
  <si>
    <t>500/40</t>
  </si>
  <si>
    <t>12,5*(2,375+3,937+1,901+2,4+1,875+3,960)</t>
  </si>
  <si>
    <t>počet svislých spár</t>
  </si>
  <si>
    <t>(2,375+3,937+1,901+2,4+1,875+3,960)/0,04</t>
  </si>
  <si>
    <t>411,20*0,5</t>
  </si>
  <si>
    <t>celková délka v mb</t>
  </si>
  <si>
    <t>205,6+205,6</t>
  </si>
  <si>
    <t>31</t>
  </si>
  <si>
    <t>58582204</t>
  </si>
  <si>
    <t>hmota spárovací epoxidová dvousložková,chemicky odolná, šedá</t>
  </si>
  <si>
    <t>1953540198</t>
  </si>
  <si>
    <t>objem spáry</t>
  </si>
  <si>
    <t>(0,0025*0,003)*411,2</t>
  </si>
  <si>
    <t>0,003*2500</t>
  </si>
  <si>
    <t>781495211</t>
  </si>
  <si>
    <t>Čištění vnitřních ploch po provedení obkladu stěn chemickými prostředky</t>
  </si>
  <si>
    <t>173776133</t>
  </si>
  <si>
    <t>https://podminky.urs.cz/item/CS_URS_2024_02/781495211</t>
  </si>
  <si>
    <t>33</t>
  </si>
  <si>
    <t>998781101</t>
  </si>
  <si>
    <t>Přesun hmot pro obklady keramické stanovený z hmotnosti přesunovaného materiálu vodorovná dopravní vzdálenost do 50 m základní v objektech výšky do 6 m</t>
  </si>
  <si>
    <t>-40144389</t>
  </si>
  <si>
    <t>https://podminky.urs.cz/item/CS_URS_2024_02/998781101</t>
  </si>
  <si>
    <t>34</t>
  </si>
  <si>
    <t>998781192</t>
  </si>
  <si>
    <t>Přesun hmot pro obklady keramické stanovený z hmotnosti přesunovaného materiálu vodorovná dopravní vzdálenost do 50 m Příplatek k cenám za zvětšený přesun přes vymezenou vodorovnou dopravní vzdálenost do 100 m</t>
  </si>
  <si>
    <t>660764612</t>
  </si>
  <si>
    <t>Sportovní centrum Řepy, Na Chobotě 1420, Praha 6 - Řepy</t>
  </si>
  <si>
    <t>Městská část Praha 17, Odbor územního rozvoje a investic. Žalanského 291/12b, 163 02 Praha - Řepy</t>
  </si>
  <si>
    <t>Ing. Arch. Jakub Kuthan</t>
  </si>
  <si>
    <t>CZ00231223</t>
  </si>
  <si>
    <t>VRN</t>
  </si>
  <si>
    <t>Vedlejší rozpočtové náklady</t>
  </si>
  <si>
    <t>VRN2</t>
  </si>
  <si>
    <t>Příprava staveniště</t>
  </si>
  <si>
    <t>020001000</t>
  </si>
  <si>
    <t>https://podminky.urs.cz/item/CS_URS_2024_02/020001000</t>
  </si>
  <si>
    <t>VRN3</t>
  </si>
  <si>
    <t>Zařízení staveniště</t>
  </si>
  <si>
    <t>030001000</t>
  </si>
  <si>
    <t>https://podminky.urs.cz/item/CS_URS_2024_02/030001000</t>
  </si>
  <si>
    <t>Poznámka k položce:
Veškeré náklady spojené s vybudováním, provozem a odstraněním zařízení staveniště.</t>
  </si>
  <si>
    <t>VRN9</t>
  </si>
  <si>
    <t>Ostatní náklady</t>
  </si>
  <si>
    <t>094002000</t>
  </si>
  <si>
    <t>Ostatní náklady související s výstavbou</t>
  </si>
  <si>
    <t>https://podminky.urs.cz/item/CS_URS_2024_02/094002000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</si>
  <si>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</si>
  <si>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</si>
  <si>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</si>
  <si>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VRN9 - Ostatní náklady</t>
  </si>
  <si>
    <t>2025_02_11 Sprchy</t>
  </si>
  <si>
    <t>mozaika keramická nemrazuvzdorná lepená na síti R10/A povrch hladký/matný tl do 10mm základní prvek do 200ks/m2 (keramický obklad cca 300x600mm)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</si>
</sst>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24" xfId="0" applyFont="1" applyBorder="1" applyAlignment="1">
      <alignment vertical="center"/>
    </xf>
    <xf numFmtId="0" fontId="32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10" fillId="0" borderId="24" xfId="0" applyFont="1" applyBorder="1" applyAlignment="1">
      <alignment horizontal="left" vertical="center" wrapText="1"/>
    </xf>
    <xf numFmtId="167" fontId="10" fillId="0" borderId="24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001123" TargetMode="External"/><Relationship Id="rId13" Type="http://schemas.openxmlformats.org/officeDocument/2006/relationships/hyperlink" Target="https://podminky.urs.cz/item/CS_URS_2024_02/722181231" TargetMode="External"/><Relationship Id="rId18" Type="http://schemas.openxmlformats.org/officeDocument/2006/relationships/hyperlink" Target="https://podminky.urs.cz/item/CS_URS_2024_02/998725101" TargetMode="External"/><Relationship Id="rId26" Type="http://schemas.openxmlformats.org/officeDocument/2006/relationships/hyperlink" Target="https://podminky.urs.cz/item/CS_URS_2024_02/781495211" TargetMode="External"/><Relationship Id="rId3" Type="http://schemas.openxmlformats.org/officeDocument/2006/relationships/hyperlink" Target="https://podminky.urs.cz/item/CS_URS_2024_02/952902031" TargetMode="External"/><Relationship Id="rId21" Type="http://schemas.openxmlformats.org/officeDocument/2006/relationships/hyperlink" Target="https://podminky.urs.cz/item/CS_URS_2024_02/781151031" TargetMode="External"/><Relationship Id="rId7" Type="http://schemas.openxmlformats.org/officeDocument/2006/relationships/hyperlink" Target="https://podminky.urs.cz/item/CS_URS_2024_02/997013111" TargetMode="External"/><Relationship Id="rId12" Type="http://schemas.openxmlformats.org/officeDocument/2006/relationships/hyperlink" Target="https://podminky.urs.cz/item/CS_URS_2024_02/722176113" TargetMode="External"/><Relationship Id="rId17" Type="http://schemas.openxmlformats.org/officeDocument/2006/relationships/hyperlink" Target="https://podminky.urs.cz/item/CS_URS_2024_02/725849414" TargetMode="External"/><Relationship Id="rId25" Type="http://schemas.openxmlformats.org/officeDocument/2006/relationships/hyperlink" Target="https://podminky.urs.cz/item/CS_URS_2024_02/781495116" TargetMode="External"/><Relationship Id="rId2" Type="http://schemas.openxmlformats.org/officeDocument/2006/relationships/hyperlink" Target="https://podminky.urs.cz/item/CS_URS_2024_02/619996145" TargetMode="External"/><Relationship Id="rId16" Type="http://schemas.openxmlformats.org/officeDocument/2006/relationships/hyperlink" Target="https://podminky.urs.cz/item/CS_URS_2024_02/725820801" TargetMode="External"/><Relationship Id="rId20" Type="http://schemas.openxmlformats.org/officeDocument/2006/relationships/hyperlink" Target="https://podminky.urs.cz/item/CS_URS_2024_02/781121011" TargetMode="External"/><Relationship Id="rId29" Type="http://schemas.openxmlformats.org/officeDocument/2006/relationships/hyperlink" Target="https://podminky.urs.cz/item/CS_URS_2024_02/722181851" TargetMode="External"/><Relationship Id="rId1" Type="http://schemas.openxmlformats.org/officeDocument/2006/relationships/hyperlink" Target="https://podminky.urs.cz/item/CS_URS_2024_02/612335112" TargetMode="External"/><Relationship Id="rId6" Type="http://schemas.openxmlformats.org/officeDocument/2006/relationships/hyperlink" Target="https://podminky.urs.cz/item/CS_URS_2024_02/997006519" TargetMode="External"/><Relationship Id="rId11" Type="http://schemas.openxmlformats.org/officeDocument/2006/relationships/hyperlink" Target="https://podminky.urs.cz/item/CS_URS_2024_02/722220851" TargetMode="External"/><Relationship Id="rId24" Type="http://schemas.openxmlformats.org/officeDocument/2006/relationships/hyperlink" Target="https://podminky.urs.cz/item/CS_URS_2024_02/781472221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997006512" TargetMode="External"/><Relationship Id="rId15" Type="http://schemas.openxmlformats.org/officeDocument/2006/relationships/hyperlink" Target="https://podminky.urs.cz/item/CS_URS_2024_02/998722101" TargetMode="External"/><Relationship Id="rId23" Type="http://schemas.openxmlformats.org/officeDocument/2006/relationships/hyperlink" Target="https://podminky.urs.cz/item/CS_URS_2024_02/781131207" TargetMode="External"/><Relationship Id="rId28" Type="http://schemas.openxmlformats.org/officeDocument/2006/relationships/hyperlink" Target="https://podminky.urs.cz/item/CS_URS_2024_02/722170804" TargetMode="External"/><Relationship Id="rId10" Type="http://schemas.openxmlformats.org/officeDocument/2006/relationships/hyperlink" Target="https://podminky.urs.cz/item/CS_URS_2024_02/722181851" TargetMode="External"/><Relationship Id="rId19" Type="http://schemas.openxmlformats.org/officeDocument/2006/relationships/hyperlink" Target="https://podminky.urs.cz/item/CS_URS_2024_02/781473810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podminky.urs.cz/item/CS_URS_2024_02/969041111" TargetMode="External"/><Relationship Id="rId9" Type="http://schemas.openxmlformats.org/officeDocument/2006/relationships/hyperlink" Target="https://podminky.urs.cz/item/CS_URS_2024_02/722170804" TargetMode="External"/><Relationship Id="rId14" Type="http://schemas.openxmlformats.org/officeDocument/2006/relationships/hyperlink" Target="https://podminky.urs.cz/item/CS_URS_2024_02/722220121" TargetMode="External"/><Relationship Id="rId22" Type="http://schemas.openxmlformats.org/officeDocument/2006/relationships/hyperlink" Target="https://podminky.urs.cz/item/CS_URS_2024_02/781151041" TargetMode="External"/><Relationship Id="rId27" Type="http://schemas.openxmlformats.org/officeDocument/2006/relationships/hyperlink" Target="https://podminky.urs.cz/item/CS_URS_2024_02/998781101" TargetMode="External"/><Relationship Id="rId30" Type="http://schemas.openxmlformats.org/officeDocument/2006/relationships/hyperlink" Target="https://podminky.urs.cz/item/CS_URS_2024_02/722181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W802" sqref="W80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7" t="s">
        <v>6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>
      <c r="B5" s="19"/>
      <c r="D5" s="22" t="s">
        <v>13</v>
      </c>
      <c r="K5" s="172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9"/>
      <c r="BS5" s="16" t="s">
        <v>7</v>
      </c>
    </row>
    <row r="6" spans="1:74" ht="36.950000000000003" customHeight="1">
      <c r="B6" s="19"/>
      <c r="D6" s="24" t="s">
        <v>15</v>
      </c>
      <c r="K6" s="174" t="s">
        <v>341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9"/>
      <c r="BS6" s="16" t="s">
        <v>7</v>
      </c>
    </row>
    <row r="7" spans="1:74" ht="12" customHeight="1">
      <c r="B7" s="19"/>
      <c r="D7" s="25" t="s">
        <v>16</v>
      </c>
      <c r="K7" s="23" t="s">
        <v>3</v>
      </c>
      <c r="AK7" s="25" t="s">
        <v>17</v>
      </c>
      <c r="AN7" s="23" t="s">
        <v>3</v>
      </c>
      <c r="AR7" s="19"/>
      <c r="BS7" s="16" t="s">
        <v>7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171">
        <v>45699</v>
      </c>
      <c r="AR8" s="19"/>
      <c r="BS8" s="16" t="s">
        <v>7</v>
      </c>
    </row>
    <row r="9" spans="1:74" ht="14.45" customHeight="1">
      <c r="B9" s="19"/>
      <c r="E9" s="23" t="s">
        <v>317</v>
      </c>
      <c r="AR9" s="19"/>
      <c r="BS9" s="16" t="s">
        <v>7</v>
      </c>
    </row>
    <row r="10" spans="1:74" ht="12" customHeight="1">
      <c r="B10" s="19"/>
      <c r="D10" s="25" t="s">
        <v>21</v>
      </c>
      <c r="AK10" s="25" t="s">
        <v>22</v>
      </c>
      <c r="AN10" s="23">
        <v>231223</v>
      </c>
      <c r="AR10" s="19"/>
      <c r="BS10" s="16" t="s">
        <v>7</v>
      </c>
    </row>
    <row r="11" spans="1:74" ht="18.600000000000001" customHeight="1">
      <c r="B11" s="19"/>
      <c r="E11" s="23" t="s">
        <v>318</v>
      </c>
      <c r="AK11" s="25" t="s">
        <v>23</v>
      </c>
      <c r="AN11" s="23" t="s">
        <v>320</v>
      </c>
      <c r="AR11" s="19"/>
      <c r="BS11" s="16" t="s">
        <v>7</v>
      </c>
    </row>
    <row r="12" spans="1:74" ht="6.95" customHeight="1">
      <c r="B12" s="19"/>
      <c r="AR12" s="19"/>
      <c r="BS12" s="16" t="s">
        <v>7</v>
      </c>
    </row>
    <row r="13" spans="1:74" ht="12" customHeight="1">
      <c r="B13" s="19"/>
      <c r="D13" s="25" t="s">
        <v>24</v>
      </c>
      <c r="AK13" s="25" t="s">
        <v>22</v>
      </c>
      <c r="AN13" s="23" t="s">
        <v>3</v>
      </c>
      <c r="AR13" s="19"/>
      <c r="BS13" s="16" t="s">
        <v>7</v>
      </c>
    </row>
    <row r="14" spans="1:74" ht="12.75">
      <c r="B14" s="19"/>
      <c r="E14" s="23" t="s">
        <v>19</v>
      </c>
      <c r="AK14" s="25" t="s">
        <v>23</v>
      </c>
      <c r="AN14" s="23" t="s">
        <v>3</v>
      </c>
      <c r="AR14" s="19"/>
      <c r="BS14" s="16" t="s">
        <v>7</v>
      </c>
    </row>
    <row r="15" spans="1:74" ht="6.95" customHeight="1">
      <c r="B15" s="19"/>
      <c r="AR15" s="19"/>
      <c r="BS15" s="16" t="s">
        <v>4</v>
      </c>
    </row>
    <row r="16" spans="1:74" ht="12" customHeight="1">
      <c r="B16" s="19"/>
      <c r="D16" s="25" t="s">
        <v>25</v>
      </c>
      <c r="AK16" s="25" t="s">
        <v>22</v>
      </c>
      <c r="AN16" s="23" t="s">
        <v>3</v>
      </c>
      <c r="AR16" s="19"/>
      <c r="BS16" s="16" t="s">
        <v>4</v>
      </c>
    </row>
    <row r="17" spans="2:71" ht="18.600000000000001" customHeight="1">
      <c r="B17" s="19"/>
      <c r="E17" s="23" t="s">
        <v>319</v>
      </c>
      <c r="AK17" s="25" t="s">
        <v>23</v>
      </c>
      <c r="AN17" s="23" t="s">
        <v>3</v>
      </c>
      <c r="AR17" s="19"/>
      <c r="BS17" s="16" t="s">
        <v>26</v>
      </c>
    </row>
    <row r="18" spans="2:71" ht="6.95" customHeight="1">
      <c r="B18" s="19"/>
      <c r="AR18" s="19"/>
      <c r="BS18" s="16" t="s">
        <v>7</v>
      </c>
    </row>
    <row r="19" spans="2:71" ht="12" customHeight="1">
      <c r="B19" s="19"/>
      <c r="D19" s="25" t="s">
        <v>27</v>
      </c>
      <c r="AK19" s="25" t="s">
        <v>22</v>
      </c>
      <c r="AN19" s="23" t="s">
        <v>28</v>
      </c>
      <c r="AR19" s="19"/>
      <c r="BS19" s="16" t="s">
        <v>7</v>
      </c>
    </row>
    <row r="20" spans="2:71" ht="18.600000000000001" customHeight="1">
      <c r="B20" s="19"/>
      <c r="E20" s="23" t="s">
        <v>29</v>
      </c>
      <c r="AK20" s="25" t="s">
        <v>23</v>
      </c>
      <c r="AN20" s="23" t="s">
        <v>3</v>
      </c>
      <c r="AR20" s="19"/>
      <c r="BS20" s="16" t="s">
        <v>4</v>
      </c>
    </row>
    <row r="21" spans="2:71" ht="6.95" customHeight="1">
      <c r="B21" s="19"/>
      <c r="AR21" s="19"/>
    </row>
    <row r="22" spans="2:71" ht="12" customHeight="1">
      <c r="B22" s="19"/>
      <c r="D22" s="25" t="s">
        <v>30</v>
      </c>
      <c r="AR22" s="19"/>
    </row>
    <row r="23" spans="2:71" ht="47.25" customHeight="1">
      <c r="B23" s="19"/>
      <c r="E23" s="175" t="s">
        <v>31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6.1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6">
        <f>ROUND(AG54,2)</f>
        <v>0</v>
      </c>
      <c r="AL26" s="177"/>
      <c r="AM26" s="177"/>
      <c r="AN26" s="177"/>
      <c r="AO26" s="177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78" t="s">
        <v>33</v>
      </c>
      <c r="M28" s="178"/>
      <c r="N28" s="178"/>
      <c r="O28" s="178"/>
      <c r="P28" s="178"/>
      <c r="W28" s="178" t="s">
        <v>34</v>
      </c>
      <c r="X28" s="178"/>
      <c r="Y28" s="178"/>
      <c r="Z28" s="178"/>
      <c r="AA28" s="178"/>
      <c r="AB28" s="178"/>
      <c r="AC28" s="178"/>
      <c r="AD28" s="178"/>
      <c r="AE28" s="178"/>
      <c r="AK28" s="178" t="s">
        <v>35</v>
      </c>
      <c r="AL28" s="178"/>
      <c r="AM28" s="178"/>
      <c r="AN28" s="178"/>
      <c r="AO28" s="178"/>
      <c r="AR28" s="28"/>
    </row>
    <row r="29" spans="2:71" s="2" customFormat="1" ht="14.45" customHeight="1">
      <c r="B29" s="32"/>
      <c r="D29" s="25" t="s">
        <v>36</v>
      </c>
      <c r="F29" s="25" t="s">
        <v>37</v>
      </c>
      <c r="L29" s="181">
        <v>0.21</v>
      </c>
      <c r="M29" s="180"/>
      <c r="N29" s="180"/>
      <c r="O29" s="180"/>
      <c r="P29" s="180"/>
      <c r="W29" s="179">
        <f>ROUND(AZ54,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ROUND(AV54, 2)</f>
        <v>0</v>
      </c>
      <c r="AL29" s="180"/>
      <c r="AM29" s="180"/>
      <c r="AN29" s="180"/>
      <c r="AO29" s="180"/>
      <c r="AR29" s="32"/>
    </row>
    <row r="30" spans="2:71" s="2" customFormat="1" ht="14.45" customHeight="1">
      <c r="B30" s="32"/>
      <c r="F30" s="25" t="s">
        <v>38</v>
      </c>
      <c r="L30" s="181">
        <v>0.12</v>
      </c>
      <c r="M30" s="180"/>
      <c r="N30" s="180"/>
      <c r="O30" s="180"/>
      <c r="P30" s="180"/>
      <c r="W30" s="179">
        <f>ROUND(BA54,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ROUND(AW54, 2)</f>
        <v>0</v>
      </c>
      <c r="AL30" s="180"/>
      <c r="AM30" s="180"/>
      <c r="AN30" s="180"/>
      <c r="AO30" s="180"/>
      <c r="AR30" s="32"/>
    </row>
    <row r="31" spans="2:71" s="2" customFormat="1" ht="14.45" hidden="1" customHeight="1">
      <c r="B31" s="32"/>
      <c r="F31" s="25" t="s">
        <v>39</v>
      </c>
      <c r="L31" s="181">
        <v>0.21</v>
      </c>
      <c r="M31" s="180"/>
      <c r="N31" s="180"/>
      <c r="O31" s="180"/>
      <c r="P31" s="180"/>
      <c r="W31" s="179">
        <f>ROUND(BB54,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2"/>
    </row>
    <row r="32" spans="2:71" s="2" customFormat="1" ht="14.45" hidden="1" customHeight="1">
      <c r="B32" s="32"/>
      <c r="F32" s="25" t="s">
        <v>40</v>
      </c>
      <c r="L32" s="181">
        <v>0.12</v>
      </c>
      <c r="M32" s="180"/>
      <c r="N32" s="180"/>
      <c r="O32" s="180"/>
      <c r="P32" s="180"/>
      <c r="W32" s="179">
        <f>ROUND(BC54,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2"/>
    </row>
    <row r="33" spans="2:44" s="2" customFormat="1" ht="14.45" hidden="1" customHeight="1">
      <c r="B33" s="32"/>
      <c r="F33" s="25" t="s">
        <v>41</v>
      </c>
      <c r="L33" s="181">
        <v>0</v>
      </c>
      <c r="M33" s="180"/>
      <c r="N33" s="180"/>
      <c r="O33" s="180"/>
      <c r="P33" s="180"/>
      <c r="W33" s="179">
        <f>ROUND(BD54,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2"/>
    </row>
    <row r="34" spans="2:44" s="1" customFormat="1" ht="6.95" customHeight="1">
      <c r="B34" s="28"/>
      <c r="AR34" s="28"/>
    </row>
    <row r="35" spans="2:44" s="1" customFormat="1" ht="26.1" customHeight="1">
      <c r="B35" s="28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201" t="s">
        <v>44</v>
      </c>
      <c r="Y35" s="202"/>
      <c r="Z35" s="202"/>
      <c r="AA35" s="202"/>
      <c r="AB35" s="202"/>
      <c r="AC35" s="35"/>
      <c r="AD35" s="35"/>
      <c r="AE35" s="35"/>
      <c r="AF35" s="35"/>
      <c r="AG35" s="35"/>
      <c r="AH35" s="35"/>
      <c r="AI35" s="35"/>
      <c r="AJ35" s="35"/>
      <c r="AK35" s="203">
        <f>SUM(AK26:AK33)</f>
        <v>0</v>
      </c>
      <c r="AL35" s="202"/>
      <c r="AM35" s="202"/>
      <c r="AN35" s="202"/>
      <c r="AO35" s="204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>
      <c r="B42" s="28"/>
      <c r="C42" s="20" t="s">
        <v>45</v>
      </c>
      <c r="AR42" s="28"/>
    </row>
    <row r="43" spans="2:44" s="1" customFormat="1" ht="6.95" customHeight="1">
      <c r="B43" s="28"/>
      <c r="AR43" s="28"/>
    </row>
    <row r="44" spans="2:44" s="3" customFormat="1" ht="12" customHeight="1">
      <c r="B44" s="41"/>
      <c r="C44" s="25" t="s">
        <v>13</v>
      </c>
      <c r="L44" s="3" t="str">
        <f>K5</f>
        <v>03</v>
      </c>
      <c r="AR44" s="41"/>
    </row>
    <row r="45" spans="2:44" s="4" customFormat="1" ht="36.950000000000003" customHeight="1">
      <c r="B45" s="42"/>
      <c r="C45" s="43" t="s">
        <v>15</v>
      </c>
      <c r="L45" s="192" t="str">
        <f>K6</f>
        <v>2025_02_11 Sprchy</v>
      </c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R45" s="42"/>
    </row>
    <row r="46" spans="2:44" s="1" customFormat="1" ht="6.95" customHeight="1">
      <c r="B46" s="28"/>
      <c r="AR46" s="28"/>
    </row>
    <row r="47" spans="2:44" s="1" customFormat="1" ht="12" customHeight="1">
      <c r="B47" s="28"/>
      <c r="C47" s="25" t="s">
        <v>18</v>
      </c>
      <c r="L47" s="44" t="str">
        <f>IF(K8="","",K8)</f>
        <v xml:space="preserve"> </v>
      </c>
      <c r="AI47" s="25" t="s">
        <v>20</v>
      </c>
      <c r="AM47" s="194">
        <f>IF(AN8= "","",AN8)</f>
        <v>45699</v>
      </c>
      <c r="AN47" s="194"/>
      <c r="AR47" s="28"/>
    </row>
    <row r="48" spans="2:44" s="1" customFormat="1" ht="6.95" customHeight="1">
      <c r="B48" s="28"/>
      <c r="AR48" s="28"/>
    </row>
    <row r="49" spans="1:90" s="1" customFormat="1" ht="15.2" customHeight="1">
      <c r="B49" s="28"/>
      <c r="C49" s="25" t="s">
        <v>21</v>
      </c>
      <c r="L49" s="3" t="str">
        <f>IF(E11= "","",E11)</f>
        <v>Městská část Praha 17, Odbor územního rozvoje a investic. Žalanského 291/12b, 163 02 Praha - Řepy</v>
      </c>
      <c r="AI49" s="25" t="s">
        <v>25</v>
      </c>
      <c r="AM49" s="195" t="str">
        <f>IF(E17="","",E17)</f>
        <v>Ing. Arch. Jakub Kuthan</v>
      </c>
      <c r="AN49" s="196"/>
      <c r="AO49" s="196"/>
      <c r="AP49" s="196"/>
      <c r="AR49" s="28"/>
      <c r="AS49" s="197" t="s">
        <v>46</v>
      </c>
      <c r="AT49" s="198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0" s="1" customFormat="1" ht="15.2" customHeight="1">
      <c r="B50" s="28"/>
      <c r="C50" s="25" t="s">
        <v>24</v>
      </c>
      <c r="L50" s="3" t="str">
        <f>IF(E14="","",E14)</f>
        <v xml:space="preserve"> </v>
      </c>
      <c r="AI50" s="25" t="s">
        <v>27</v>
      </c>
      <c r="AM50" s="195" t="str">
        <f>IF(E20="","",E20)</f>
        <v>Petr Sommer</v>
      </c>
      <c r="AN50" s="196"/>
      <c r="AO50" s="196"/>
      <c r="AP50" s="196"/>
      <c r="AR50" s="28"/>
      <c r="AS50" s="199"/>
      <c r="AT50" s="200"/>
      <c r="BD50" s="48"/>
    </row>
    <row r="51" spans="1:90" s="1" customFormat="1" ht="10.7" customHeight="1">
      <c r="B51" s="28"/>
      <c r="AR51" s="28"/>
      <c r="AS51" s="199"/>
      <c r="AT51" s="200"/>
      <c r="BD51" s="48"/>
    </row>
    <row r="52" spans="1:90" s="1" customFormat="1" ht="29.25" customHeight="1">
      <c r="B52" s="28"/>
      <c r="C52" s="188" t="s">
        <v>47</v>
      </c>
      <c r="D52" s="189"/>
      <c r="E52" s="189"/>
      <c r="F52" s="189"/>
      <c r="G52" s="189"/>
      <c r="H52" s="49"/>
      <c r="I52" s="190" t="s">
        <v>48</v>
      </c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91" t="s">
        <v>49</v>
      </c>
      <c r="AH52" s="189"/>
      <c r="AI52" s="189"/>
      <c r="AJ52" s="189"/>
      <c r="AK52" s="189"/>
      <c r="AL52" s="189"/>
      <c r="AM52" s="189"/>
      <c r="AN52" s="190" t="s">
        <v>50</v>
      </c>
      <c r="AO52" s="189"/>
      <c r="AP52" s="189"/>
      <c r="AQ52" s="50" t="s">
        <v>51</v>
      </c>
      <c r="AR52" s="28"/>
      <c r="AS52" s="51" t="s">
        <v>52</v>
      </c>
      <c r="AT52" s="52" t="s">
        <v>53</v>
      </c>
      <c r="AU52" s="52" t="s">
        <v>54</v>
      </c>
      <c r="AV52" s="52" t="s">
        <v>55</v>
      </c>
      <c r="AW52" s="52" t="s">
        <v>56</v>
      </c>
      <c r="AX52" s="52" t="s">
        <v>57</v>
      </c>
      <c r="AY52" s="52" t="s">
        <v>58</v>
      </c>
      <c r="AZ52" s="52" t="s">
        <v>59</v>
      </c>
      <c r="BA52" s="52" t="s">
        <v>60</v>
      </c>
      <c r="BB52" s="52" t="s">
        <v>61</v>
      </c>
      <c r="BC52" s="52" t="s">
        <v>62</v>
      </c>
      <c r="BD52" s="53" t="s">
        <v>63</v>
      </c>
    </row>
    <row r="53" spans="1:90" s="1" customFormat="1" ht="10.7" customHeight="1">
      <c r="B53" s="28"/>
      <c r="AR53" s="28"/>
      <c r="AS53" s="54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0" s="5" customFormat="1" ht="32.450000000000003" customHeight="1">
      <c r="B54" s="55"/>
      <c r="C54" s="56" t="s">
        <v>64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85">
        <f>ROUND(AG55,2)</f>
        <v>0</v>
      </c>
      <c r="AH54" s="185"/>
      <c r="AI54" s="185"/>
      <c r="AJ54" s="185"/>
      <c r="AK54" s="185"/>
      <c r="AL54" s="185"/>
      <c r="AM54" s="185"/>
      <c r="AN54" s="186">
        <f>SUM(AG54,AT54)</f>
        <v>0</v>
      </c>
      <c r="AO54" s="186"/>
      <c r="AP54" s="186"/>
      <c r="AQ54" s="59" t="s">
        <v>3</v>
      </c>
      <c r="AR54" s="55"/>
      <c r="AS54" s="60">
        <f>ROUND(AS55,2)</f>
        <v>0</v>
      </c>
      <c r="AT54" s="61">
        <f>ROUND(SUM(AV54:AW54),2)</f>
        <v>0</v>
      </c>
      <c r="AU54" s="62">
        <f>ROUND(AU55,5)</f>
        <v>111.21299999999999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ROUND(AZ55,2)</f>
        <v>0</v>
      </c>
      <c r="BA54" s="61">
        <f>ROUND(BA55,2)</f>
        <v>0</v>
      </c>
      <c r="BB54" s="61">
        <f>ROUND(BB55,2)</f>
        <v>0</v>
      </c>
      <c r="BC54" s="61">
        <f>ROUND(BC55,2)</f>
        <v>0</v>
      </c>
      <c r="BD54" s="63">
        <f>ROUND(BD55,2)</f>
        <v>0</v>
      </c>
      <c r="BS54" s="64" t="s">
        <v>65</v>
      </c>
      <c r="BT54" s="64" t="s">
        <v>66</v>
      </c>
      <c r="BV54" s="64" t="s">
        <v>67</v>
      </c>
      <c r="BW54" s="64" t="s">
        <v>5</v>
      </c>
      <c r="BX54" s="64" t="s">
        <v>68</v>
      </c>
      <c r="CL54" s="64" t="s">
        <v>3</v>
      </c>
    </row>
    <row r="55" spans="1:90" s="6" customFormat="1" ht="16.5" customHeight="1">
      <c r="A55" s="65" t="s">
        <v>69</v>
      </c>
      <c r="B55" s="66"/>
      <c r="C55" s="67"/>
      <c r="D55" s="184" t="s">
        <v>14</v>
      </c>
      <c r="E55" s="184"/>
      <c r="F55" s="184"/>
      <c r="G55" s="184"/>
      <c r="H55" s="184"/>
      <c r="I55" s="68"/>
      <c r="J55" s="184" t="s">
        <v>341</v>
      </c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2">
        <f>'03 - 2025_02_11 Sprchy'!J28</f>
        <v>0</v>
      </c>
      <c r="AH55" s="183"/>
      <c r="AI55" s="183"/>
      <c r="AJ55" s="183"/>
      <c r="AK55" s="183"/>
      <c r="AL55" s="183"/>
      <c r="AM55" s="183"/>
      <c r="AN55" s="182">
        <f>SUM(AG55,AT55)</f>
        <v>0</v>
      </c>
      <c r="AO55" s="183"/>
      <c r="AP55" s="183"/>
      <c r="AQ55" s="69" t="s">
        <v>70</v>
      </c>
      <c r="AR55" s="66"/>
      <c r="AS55" s="70">
        <v>0</v>
      </c>
      <c r="AT55" s="71">
        <f>ROUND(SUM(AV55:AW55),2)</f>
        <v>0</v>
      </c>
      <c r="AU55" s="72">
        <f>'03 - 2025_02_11 Sprchy'!P85</f>
        <v>111.21299999999999</v>
      </c>
      <c r="AV55" s="71">
        <f>'03 - 2025_02_11 Sprchy'!J31</f>
        <v>0</v>
      </c>
      <c r="AW55" s="71">
        <f>'03 - 2025_02_11 Sprchy'!J32</f>
        <v>0</v>
      </c>
      <c r="AX55" s="71">
        <f>'03 - 2025_02_11 Sprchy'!J33</f>
        <v>0</v>
      </c>
      <c r="AY55" s="71">
        <f>'03 - 2025_02_11 Sprchy'!J34</f>
        <v>0</v>
      </c>
      <c r="AZ55" s="71">
        <f>'03 - 2025_02_11 Sprchy'!F31</f>
        <v>0</v>
      </c>
      <c r="BA55" s="71">
        <f>'03 - 2025_02_11 Sprchy'!F32</f>
        <v>0</v>
      </c>
      <c r="BB55" s="71">
        <f>'03 - 2025_02_11 Sprchy'!F33</f>
        <v>0</v>
      </c>
      <c r="BC55" s="71">
        <f>'03 - 2025_02_11 Sprchy'!F34</f>
        <v>0</v>
      </c>
      <c r="BD55" s="73">
        <f>'03 - 2025_02_11 Sprchy'!F35</f>
        <v>0</v>
      </c>
      <c r="BT55" s="74" t="s">
        <v>71</v>
      </c>
      <c r="BU55" s="74" t="s">
        <v>72</v>
      </c>
      <c r="BV55" s="74" t="s">
        <v>67</v>
      </c>
      <c r="BW55" s="74" t="s">
        <v>5</v>
      </c>
      <c r="BX55" s="74" t="s">
        <v>68</v>
      </c>
      <c r="CL55" s="74" t="s">
        <v>3</v>
      </c>
    </row>
    <row r="56" spans="1:90" s="1" customFormat="1" ht="30" customHeight="1">
      <c r="B56" s="28"/>
      <c r="AR56" s="28"/>
    </row>
    <row r="57" spans="1:90" s="1" customFormat="1" ht="6.95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mergeCells count="40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03 - 2024_10_11 Sprchy'!C2" display="/" xr:uid="{00000000-0004-0000-0000-000000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7"/>
  <sheetViews>
    <sheetView showGridLines="0" workbookViewId="0">
      <selection activeCell="W171" sqref="W17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6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5" customHeight="1">
      <c r="B4" s="19"/>
      <c r="D4" s="20" t="s">
        <v>74</v>
      </c>
      <c r="L4" s="19"/>
      <c r="M4" s="75" t="s">
        <v>11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28"/>
      <c r="D6" s="25" t="s">
        <v>15</v>
      </c>
      <c r="L6" s="28"/>
    </row>
    <row r="7" spans="2:46" s="1" customFormat="1" ht="16.5" customHeight="1">
      <c r="B7" s="28"/>
      <c r="E7" s="192" t="s">
        <v>341</v>
      </c>
      <c r="F7" s="205"/>
      <c r="G7" s="205"/>
      <c r="H7" s="205"/>
      <c r="L7" s="28"/>
    </row>
    <row r="8" spans="2:46" s="1" customFormat="1">
      <c r="B8" s="28"/>
      <c r="L8" s="28"/>
    </row>
    <row r="9" spans="2:46" s="1" customFormat="1" ht="12" customHeight="1">
      <c r="B9" s="28"/>
      <c r="D9" s="25" t="s">
        <v>16</v>
      </c>
      <c r="F9" s="23" t="s">
        <v>3</v>
      </c>
      <c r="I9" s="25" t="s">
        <v>17</v>
      </c>
      <c r="J9" s="23" t="s">
        <v>3</v>
      </c>
      <c r="L9" s="28"/>
    </row>
    <row r="10" spans="2:46" s="1" customFormat="1" ht="12" customHeight="1">
      <c r="B10" s="28"/>
      <c r="D10" s="25" t="s">
        <v>18</v>
      </c>
      <c r="F10" s="23" t="s">
        <v>19</v>
      </c>
      <c r="I10" s="25" t="s">
        <v>20</v>
      </c>
      <c r="J10" s="45">
        <v>45699</v>
      </c>
      <c r="L10" s="28"/>
    </row>
    <row r="11" spans="2:46" s="1" customFormat="1" ht="10.7" customHeight="1">
      <c r="B11" s="28"/>
      <c r="L11" s="28"/>
    </row>
    <row r="12" spans="2:46" s="1" customFormat="1" ht="12" customHeight="1">
      <c r="B12" s="28"/>
      <c r="D12" s="25" t="s">
        <v>21</v>
      </c>
      <c r="I12" s="25" t="s">
        <v>22</v>
      </c>
      <c r="J12" s="23">
        <f>IF('Rekapitulace stavby'!AN10="","",'Rekapitulace stavby'!AN10)</f>
        <v>231223</v>
      </c>
      <c r="L12" s="28"/>
    </row>
    <row r="13" spans="2:46" s="1" customFormat="1" ht="18" customHeight="1">
      <c r="B13" s="28"/>
      <c r="E13" s="23" t="str">
        <f>IF('Rekapitulace stavby'!E11="","",'Rekapitulace stavby'!E11)</f>
        <v>Městská část Praha 17, Odbor územního rozvoje a investic. Žalanského 291/12b, 163 02 Praha - Řepy</v>
      </c>
      <c r="I13" s="25" t="s">
        <v>23</v>
      </c>
      <c r="J13" s="23" t="str">
        <f>IF('Rekapitulace stavby'!AN11="","",'Rekapitulace stavby'!AN11)</f>
        <v>CZ00231223</v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5" t="s">
        <v>24</v>
      </c>
      <c r="I15" s="25" t="s">
        <v>22</v>
      </c>
      <c r="J15" s="23" t="str">
        <f>'Rekapitulace stavby'!AN13</f>
        <v/>
      </c>
      <c r="L15" s="28"/>
    </row>
    <row r="16" spans="2:46" s="1" customFormat="1" ht="18" customHeight="1">
      <c r="B16" s="28"/>
      <c r="E16" s="172" t="str">
        <f>'Rekapitulace stavby'!E14</f>
        <v xml:space="preserve"> </v>
      </c>
      <c r="F16" s="172"/>
      <c r="G16" s="172"/>
      <c r="H16" s="172"/>
      <c r="I16" s="25" t="s">
        <v>23</v>
      </c>
      <c r="J16" s="23" t="str">
        <f>'Rekapitulace stavby'!AN14</f>
        <v/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5" t="s">
        <v>25</v>
      </c>
      <c r="I18" s="25" t="s">
        <v>22</v>
      </c>
      <c r="J18" s="23" t="str">
        <f>IF('Rekapitulace stavby'!AN16="","",'Rekapitulace stavby'!AN16)</f>
        <v/>
      </c>
      <c r="L18" s="28"/>
    </row>
    <row r="19" spans="2:12" s="1" customFormat="1" ht="18" customHeight="1">
      <c r="B19" s="28"/>
      <c r="E19" s="23" t="str">
        <f>IF('Rekapitulace stavby'!E17="","",'Rekapitulace stavby'!E17)</f>
        <v>Ing. Arch. Jakub Kuthan</v>
      </c>
      <c r="I19" s="25" t="s">
        <v>23</v>
      </c>
      <c r="J19" s="23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5" t="s">
        <v>27</v>
      </c>
      <c r="I21" s="25" t="s">
        <v>22</v>
      </c>
      <c r="J21" s="23" t="s">
        <v>28</v>
      </c>
      <c r="L21" s="28"/>
    </row>
    <row r="22" spans="2:12" s="1" customFormat="1" ht="18" customHeight="1">
      <c r="B22" s="28"/>
      <c r="E22" s="23" t="s">
        <v>29</v>
      </c>
      <c r="I22" s="25" t="s">
        <v>23</v>
      </c>
      <c r="J22" s="23" t="s">
        <v>3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5" t="s">
        <v>30</v>
      </c>
      <c r="L24" s="28"/>
    </row>
    <row r="25" spans="2:12" s="7" customFormat="1" ht="47.25" customHeight="1">
      <c r="B25" s="76"/>
      <c r="E25" s="175" t="s">
        <v>31</v>
      </c>
      <c r="F25" s="175"/>
      <c r="G25" s="175"/>
      <c r="H25" s="175"/>
      <c r="L25" s="76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6"/>
      <c r="E27" s="46"/>
      <c r="F27" s="46"/>
      <c r="G27" s="46"/>
      <c r="H27" s="46"/>
      <c r="I27" s="46"/>
      <c r="J27" s="46"/>
      <c r="K27" s="46"/>
      <c r="L27" s="28"/>
    </row>
    <row r="28" spans="2:12" s="1" customFormat="1" ht="25.35" customHeight="1">
      <c r="B28" s="28"/>
      <c r="D28" s="77" t="s">
        <v>32</v>
      </c>
      <c r="J28" s="58">
        <f>ROUND(J85, 2)</f>
        <v>0</v>
      </c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14.45" customHeight="1">
      <c r="B30" s="28"/>
      <c r="F30" s="31" t="s">
        <v>34</v>
      </c>
      <c r="I30" s="31" t="s">
        <v>33</v>
      </c>
      <c r="J30" s="31" t="s">
        <v>35</v>
      </c>
      <c r="L30" s="28"/>
    </row>
    <row r="31" spans="2:12" s="1" customFormat="1" ht="14.45" customHeight="1">
      <c r="B31" s="28"/>
      <c r="D31" s="78" t="s">
        <v>36</v>
      </c>
      <c r="E31" s="25" t="s">
        <v>37</v>
      </c>
      <c r="F31" s="79">
        <f>J28</f>
        <v>0</v>
      </c>
      <c r="I31" s="80">
        <v>0.21</v>
      </c>
      <c r="J31" s="79">
        <f>F31*0.21</f>
        <v>0</v>
      </c>
      <c r="L31" s="28"/>
    </row>
    <row r="32" spans="2:12" s="1" customFormat="1" ht="14.45" customHeight="1">
      <c r="B32" s="28"/>
      <c r="E32" s="25" t="s">
        <v>38</v>
      </c>
      <c r="F32" s="79">
        <f>ROUND((SUM(BF85:BF213)),  2)</f>
        <v>0</v>
      </c>
      <c r="I32" s="80">
        <v>0.12</v>
      </c>
      <c r="J32" s="79">
        <f>ROUND(((SUM(BF85:BF213))*I32),  2)</f>
        <v>0</v>
      </c>
      <c r="L32" s="28"/>
    </row>
    <row r="33" spans="2:12" s="1" customFormat="1" ht="14.45" hidden="1" customHeight="1">
      <c r="B33" s="28"/>
      <c r="E33" s="25" t="s">
        <v>39</v>
      </c>
      <c r="F33" s="79">
        <f>ROUND((SUM(BG85:BG213)),  2)</f>
        <v>0</v>
      </c>
      <c r="I33" s="80">
        <v>0.21</v>
      </c>
      <c r="J33" s="79">
        <f>0</f>
        <v>0</v>
      </c>
      <c r="L33" s="28"/>
    </row>
    <row r="34" spans="2:12" s="1" customFormat="1" ht="14.45" hidden="1" customHeight="1">
      <c r="B34" s="28"/>
      <c r="E34" s="25" t="s">
        <v>40</v>
      </c>
      <c r="F34" s="79">
        <f>ROUND((SUM(BH85:BH213)),  2)</f>
        <v>0</v>
      </c>
      <c r="I34" s="80">
        <v>0.12</v>
      </c>
      <c r="J34" s="79">
        <f>0</f>
        <v>0</v>
      </c>
      <c r="L34" s="28"/>
    </row>
    <row r="35" spans="2:12" s="1" customFormat="1" ht="14.45" hidden="1" customHeight="1">
      <c r="B35" s="28"/>
      <c r="E35" s="25" t="s">
        <v>41</v>
      </c>
      <c r="F35" s="79">
        <f>ROUND((SUM(BI85:BI213)),  2)</f>
        <v>0</v>
      </c>
      <c r="I35" s="80">
        <v>0</v>
      </c>
      <c r="J35" s="79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1"/>
      <c r="D37" s="82" t="s">
        <v>42</v>
      </c>
      <c r="E37" s="49"/>
      <c r="F37" s="49"/>
      <c r="G37" s="83" t="s">
        <v>43</v>
      </c>
      <c r="H37" s="84" t="s">
        <v>44</v>
      </c>
      <c r="I37" s="49"/>
      <c r="J37" s="85">
        <f>SUM(J28:J35)</f>
        <v>0</v>
      </c>
      <c r="K37" s="86"/>
      <c r="L37" s="28"/>
    </row>
    <row r="38" spans="2:12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28"/>
    </row>
    <row r="42" spans="2:12" s="1" customFormat="1" ht="6.9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28"/>
    </row>
    <row r="43" spans="2:12" s="1" customFormat="1" ht="24.95" customHeight="1">
      <c r="B43" s="28"/>
      <c r="C43" s="20" t="s">
        <v>75</v>
      </c>
      <c r="L43" s="28"/>
    </row>
    <row r="44" spans="2:12" s="1" customFormat="1" ht="6.95" customHeight="1">
      <c r="B44" s="28"/>
      <c r="L44" s="28"/>
    </row>
    <row r="45" spans="2:12" s="1" customFormat="1" ht="12" customHeight="1">
      <c r="B45" s="28"/>
      <c r="C45" s="25" t="s">
        <v>15</v>
      </c>
      <c r="L45" s="28"/>
    </row>
    <row r="46" spans="2:12" s="1" customFormat="1" ht="16.5" customHeight="1">
      <c r="B46" s="28"/>
      <c r="E46" s="192" t="str">
        <f>E7</f>
        <v>2025_02_11 Sprchy</v>
      </c>
      <c r="F46" s="205"/>
      <c r="G46" s="205"/>
      <c r="H46" s="205"/>
      <c r="L46" s="28"/>
    </row>
    <row r="47" spans="2:12" s="1" customFormat="1" ht="6.95" customHeight="1">
      <c r="B47" s="28"/>
      <c r="L47" s="28"/>
    </row>
    <row r="48" spans="2:12" s="1" customFormat="1" ht="12" customHeight="1">
      <c r="B48" s="28"/>
      <c r="C48" s="25" t="s">
        <v>18</v>
      </c>
      <c r="F48" s="23" t="str">
        <f>F10</f>
        <v xml:space="preserve"> </v>
      </c>
      <c r="I48" s="25" t="s">
        <v>20</v>
      </c>
      <c r="J48" s="45">
        <v>45699</v>
      </c>
      <c r="L48" s="28"/>
    </row>
    <row r="49" spans="2:47" s="1" customFormat="1" ht="6.95" customHeight="1">
      <c r="B49" s="28"/>
      <c r="L49" s="28"/>
    </row>
    <row r="50" spans="2:47" s="1" customFormat="1" ht="15.2" customHeight="1">
      <c r="B50" s="28"/>
      <c r="C50" s="25" t="s">
        <v>21</v>
      </c>
      <c r="F50" s="23" t="str">
        <f>E13</f>
        <v>Městská část Praha 17, Odbor územního rozvoje a investic. Žalanského 291/12b, 163 02 Praha - Řepy</v>
      </c>
      <c r="I50" s="25" t="s">
        <v>25</v>
      </c>
      <c r="J50" s="26" t="str">
        <f>E19</f>
        <v>Ing. Arch. Jakub Kuthan</v>
      </c>
      <c r="L50" s="28"/>
    </row>
    <row r="51" spans="2:47" s="1" customFormat="1" ht="15.2" customHeight="1">
      <c r="B51" s="28"/>
      <c r="C51" s="25" t="s">
        <v>24</v>
      </c>
      <c r="F51" s="23" t="str">
        <f>IF(E16="","",E16)</f>
        <v xml:space="preserve"> </v>
      </c>
      <c r="I51" s="25" t="s">
        <v>27</v>
      </c>
      <c r="J51" s="26" t="str">
        <f>E22</f>
        <v>Petr Sommer</v>
      </c>
      <c r="L51" s="28"/>
    </row>
    <row r="52" spans="2:47" s="1" customFormat="1" ht="10.35" customHeight="1">
      <c r="B52" s="28"/>
      <c r="L52" s="28"/>
    </row>
    <row r="53" spans="2:47" s="1" customFormat="1" ht="29.25" customHeight="1">
      <c r="B53" s="28"/>
      <c r="C53" s="87" t="s">
        <v>76</v>
      </c>
      <c r="D53" s="81"/>
      <c r="E53" s="81"/>
      <c r="F53" s="81"/>
      <c r="G53" s="81"/>
      <c r="H53" s="81"/>
      <c r="I53" s="81"/>
      <c r="J53" s="88" t="s">
        <v>77</v>
      </c>
      <c r="K53" s="81"/>
      <c r="L53" s="28"/>
    </row>
    <row r="54" spans="2:47" s="1" customFormat="1" ht="10.35" customHeight="1">
      <c r="B54" s="28"/>
      <c r="L54" s="28"/>
    </row>
    <row r="55" spans="2:47" s="1" customFormat="1" ht="22.7" customHeight="1">
      <c r="B55" s="28"/>
      <c r="C55" s="89" t="s">
        <v>64</v>
      </c>
      <c r="J55" s="58">
        <f>J85</f>
        <v>0</v>
      </c>
      <c r="L55" s="28"/>
      <c r="AU55" s="16" t="s">
        <v>78</v>
      </c>
    </row>
    <row r="56" spans="2:47" s="8" customFormat="1" ht="24.95" customHeight="1">
      <c r="B56" s="90"/>
      <c r="D56" s="91" t="s">
        <v>79</v>
      </c>
      <c r="E56" s="92"/>
      <c r="F56" s="92"/>
      <c r="G56" s="92"/>
      <c r="H56" s="92"/>
      <c r="I56" s="92"/>
      <c r="J56" s="93">
        <f>J86</f>
        <v>0</v>
      </c>
      <c r="L56" s="90"/>
    </row>
    <row r="57" spans="2:47" s="9" customFormat="1" ht="20.100000000000001" customHeight="1">
      <c r="B57" s="94"/>
      <c r="D57" s="95" t="s">
        <v>80</v>
      </c>
      <c r="E57" s="96"/>
      <c r="F57" s="96"/>
      <c r="G57" s="96"/>
      <c r="H57" s="96"/>
      <c r="I57" s="96"/>
      <c r="J57" s="97">
        <f>J87</f>
        <v>0</v>
      </c>
      <c r="L57" s="94"/>
    </row>
    <row r="58" spans="2:47" s="9" customFormat="1" ht="20.100000000000001" customHeight="1">
      <c r="B58" s="94"/>
      <c r="D58" s="95" t="s">
        <v>81</v>
      </c>
      <c r="E58" s="96"/>
      <c r="F58" s="96"/>
      <c r="G58" s="96"/>
      <c r="H58" s="96"/>
      <c r="I58" s="96"/>
      <c r="J58" s="97">
        <f>J94</f>
        <v>0</v>
      </c>
      <c r="L58" s="94"/>
    </row>
    <row r="59" spans="2:47" s="9" customFormat="1" ht="20.100000000000001" customHeight="1">
      <c r="B59" s="94"/>
      <c r="D59" s="95" t="s">
        <v>82</v>
      </c>
      <c r="E59" s="96"/>
      <c r="F59" s="96"/>
      <c r="G59" s="96"/>
      <c r="H59" s="96"/>
      <c r="I59" s="96"/>
      <c r="J59" s="97">
        <f>J101</f>
        <v>0</v>
      </c>
      <c r="L59" s="94"/>
    </row>
    <row r="60" spans="2:47" s="9" customFormat="1" ht="20.100000000000001" customHeight="1">
      <c r="B60" s="94"/>
      <c r="D60" s="95" t="s">
        <v>83</v>
      </c>
      <c r="E60" s="96"/>
      <c r="F60" s="96"/>
      <c r="G60" s="96"/>
      <c r="H60" s="96"/>
      <c r="I60" s="96"/>
      <c r="J60" s="97">
        <f>J108</f>
        <v>0</v>
      </c>
      <c r="L60" s="94"/>
    </row>
    <row r="61" spans="2:47" s="8" customFormat="1" ht="24.95" customHeight="1">
      <c r="B61" s="90"/>
      <c r="D61" s="91" t="s">
        <v>84</v>
      </c>
      <c r="E61" s="92"/>
      <c r="F61" s="92"/>
      <c r="G61" s="92"/>
      <c r="H61" s="92"/>
      <c r="I61" s="92"/>
      <c r="J61" s="93">
        <f>J111</f>
        <v>0</v>
      </c>
      <c r="L61" s="90"/>
    </row>
    <row r="62" spans="2:47" s="9" customFormat="1" ht="20.100000000000001" customHeight="1">
      <c r="B62" s="94"/>
      <c r="D62" s="95" t="s">
        <v>85</v>
      </c>
      <c r="E62" s="96"/>
      <c r="F62" s="96"/>
      <c r="G62" s="96"/>
      <c r="H62" s="96"/>
      <c r="I62" s="96"/>
      <c r="J62" s="97">
        <f>J112</f>
        <v>0</v>
      </c>
      <c r="L62" s="94"/>
    </row>
    <row r="63" spans="2:47" s="9" customFormat="1" ht="20.100000000000001" customHeight="1">
      <c r="B63" s="94"/>
      <c r="D63" s="95" t="s">
        <v>86</v>
      </c>
      <c r="E63" s="96"/>
      <c r="F63" s="96"/>
      <c r="G63" s="96"/>
      <c r="H63" s="96"/>
      <c r="I63" s="96"/>
      <c r="J63" s="97">
        <f>J137</f>
        <v>0</v>
      </c>
      <c r="L63" s="94"/>
    </row>
    <row r="64" spans="2:47" s="9" customFormat="1" ht="20.100000000000001" customHeight="1">
      <c r="B64" s="94"/>
      <c r="D64" s="95" t="s">
        <v>87</v>
      </c>
      <c r="E64" s="96"/>
      <c r="F64" s="96"/>
      <c r="G64" s="96"/>
      <c r="H64" s="96"/>
      <c r="I64" s="96"/>
      <c r="J64" s="97">
        <f>J145</f>
        <v>0</v>
      </c>
      <c r="L64" s="94"/>
    </row>
    <row r="65" spans="2:12" s="9" customFormat="1" ht="20.100000000000001" customHeight="1">
      <c r="B65" s="94"/>
      <c r="D65" s="91" t="s">
        <v>337</v>
      </c>
      <c r="E65" s="92"/>
      <c r="F65" s="92"/>
      <c r="G65" s="92"/>
      <c r="H65" s="92"/>
      <c r="I65" s="92"/>
      <c r="J65" s="93">
        <f>J206</f>
        <v>0</v>
      </c>
      <c r="L65" s="94"/>
    </row>
    <row r="66" spans="2:12" s="9" customFormat="1" ht="20.100000000000001" customHeight="1">
      <c r="B66" s="94"/>
      <c r="D66" s="95" t="s">
        <v>338</v>
      </c>
      <c r="E66" s="96"/>
      <c r="F66" s="96"/>
      <c r="G66" s="96"/>
      <c r="H66" s="96"/>
      <c r="I66" s="96"/>
      <c r="J66" s="97">
        <f>J207</f>
        <v>0</v>
      </c>
      <c r="L66" s="94"/>
    </row>
    <row r="67" spans="2:12" s="9" customFormat="1" ht="20.100000000000001" customHeight="1">
      <c r="B67" s="94"/>
      <c r="D67" s="95" t="s">
        <v>339</v>
      </c>
      <c r="E67" s="96"/>
      <c r="F67" s="96"/>
      <c r="G67" s="96"/>
      <c r="H67" s="96"/>
      <c r="I67" s="96"/>
      <c r="J67" s="97">
        <f>J210</f>
        <v>0</v>
      </c>
      <c r="L67" s="94"/>
    </row>
    <row r="68" spans="2:12" s="9" customFormat="1" ht="20.100000000000001" customHeight="1">
      <c r="B68" s="94"/>
      <c r="D68" s="95" t="s">
        <v>340</v>
      </c>
      <c r="E68" s="96"/>
      <c r="F68" s="96"/>
      <c r="G68" s="96"/>
      <c r="H68" s="96"/>
      <c r="I68" s="96"/>
      <c r="J68" s="97">
        <f>J214</f>
        <v>0</v>
      </c>
      <c r="L68" s="94"/>
    </row>
    <row r="69" spans="2:12" s="1" customFormat="1" ht="6.95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28"/>
    </row>
    <row r="73" spans="2:12" s="1" customFormat="1" ht="6.95" customHeight="1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28"/>
    </row>
    <row r="74" spans="2:12" s="1" customFormat="1" ht="24.95" customHeight="1">
      <c r="B74" s="28"/>
      <c r="C74" s="20" t="s">
        <v>88</v>
      </c>
      <c r="L74" s="28"/>
    </row>
    <row r="75" spans="2:12" s="1" customFormat="1" ht="6.95" customHeight="1">
      <c r="B75" s="28"/>
      <c r="L75" s="28"/>
    </row>
    <row r="76" spans="2:12" s="1" customFormat="1" ht="12" customHeight="1">
      <c r="B76" s="28"/>
      <c r="C76" s="25" t="s">
        <v>15</v>
      </c>
      <c r="L76" s="28"/>
    </row>
    <row r="77" spans="2:12" s="1" customFormat="1" ht="16.5" customHeight="1">
      <c r="B77" s="28"/>
      <c r="E77" s="192" t="str">
        <f>E7</f>
        <v>2025_02_11 Sprchy</v>
      </c>
      <c r="F77" s="205"/>
      <c r="G77" s="205"/>
      <c r="H77" s="205"/>
      <c r="L77" s="28"/>
    </row>
    <row r="78" spans="2:12" s="1" customFormat="1" ht="6.95" customHeight="1">
      <c r="B78" s="28"/>
      <c r="L78" s="28"/>
    </row>
    <row r="79" spans="2:12" s="1" customFormat="1" ht="12" customHeight="1">
      <c r="B79" s="28"/>
      <c r="C79" s="25" t="s">
        <v>18</v>
      </c>
      <c r="F79" s="23" t="str">
        <f>F10</f>
        <v xml:space="preserve"> </v>
      </c>
      <c r="I79" s="25" t="s">
        <v>20</v>
      </c>
      <c r="J79" s="45">
        <f>IF(J10="","",J10)</f>
        <v>45699</v>
      </c>
      <c r="L79" s="28"/>
    </row>
    <row r="80" spans="2:12" s="1" customFormat="1" ht="6.95" customHeight="1">
      <c r="B80" s="28"/>
      <c r="L80" s="28"/>
    </row>
    <row r="81" spans="2:65" s="1" customFormat="1" ht="15.2" customHeight="1">
      <c r="B81" s="28"/>
      <c r="C81" s="25" t="s">
        <v>21</v>
      </c>
      <c r="F81" s="23" t="str">
        <f>E13</f>
        <v>Městská část Praha 17, Odbor územního rozvoje a investic. Žalanského 291/12b, 163 02 Praha - Řepy</v>
      </c>
      <c r="I81" s="25" t="s">
        <v>25</v>
      </c>
      <c r="J81" s="26" t="str">
        <f>E19</f>
        <v>Ing. Arch. Jakub Kuthan</v>
      </c>
      <c r="L81" s="28"/>
    </row>
    <row r="82" spans="2:65" s="1" customFormat="1" ht="15.2" customHeight="1">
      <c r="B82" s="28"/>
      <c r="C82" s="25" t="s">
        <v>24</v>
      </c>
      <c r="F82" s="23" t="str">
        <f>IF(E16="","",E16)</f>
        <v xml:space="preserve"> </v>
      </c>
      <c r="I82" s="25" t="s">
        <v>27</v>
      </c>
      <c r="J82" s="26" t="str">
        <f>E22</f>
        <v>Petr Sommer</v>
      </c>
      <c r="L82" s="28"/>
    </row>
    <row r="83" spans="2:65" s="1" customFormat="1" ht="10.35" customHeight="1">
      <c r="B83" s="28"/>
      <c r="L83" s="28"/>
    </row>
    <row r="84" spans="2:65" s="10" customFormat="1" ht="29.25" customHeight="1">
      <c r="B84" s="98"/>
      <c r="C84" s="99" t="s">
        <v>89</v>
      </c>
      <c r="D84" s="100" t="s">
        <v>51</v>
      </c>
      <c r="E84" s="100" t="s">
        <v>47</v>
      </c>
      <c r="F84" s="100" t="s">
        <v>48</v>
      </c>
      <c r="G84" s="100" t="s">
        <v>90</v>
      </c>
      <c r="H84" s="100" t="s">
        <v>91</v>
      </c>
      <c r="I84" s="100" t="s">
        <v>92</v>
      </c>
      <c r="J84" s="100" t="s">
        <v>77</v>
      </c>
      <c r="K84" s="101" t="s">
        <v>93</v>
      </c>
      <c r="L84" s="98"/>
      <c r="M84" s="51" t="s">
        <v>3</v>
      </c>
      <c r="N84" s="52" t="s">
        <v>36</v>
      </c>
      <c r="O84" s="52" t="s">
        <v>94</v>
      </c>
      <c r="P84" s="52" t="s">
        <v>95</v>
      </c>
      <c r="Q84" s="52" t="s">
        <v>96</v>
      </c>
      <c r="R84" s="52" t="s">
        <v>97</v>
      </c>
      <c r="S84" s="52" t="s">
        <v>98</v>
      </c>
      <c r="T84" s="53" t="s">
        <v>99</v>
      </c>
    </row>
    <row r="85" spans="2:65" s="1" customFormat="1" ht="22.7" customHeight="1">
      <c r="B85" s="28"/>
      <c r="C85" s="56" t="s">
        <v>100</v>
      </c>
      <c r="J85" s="102">
        <f>J86+J111+J206</f>
        <v>0</v>
      </c>
      <c r="L85" s="28"/>
      <c r="M85" s="54"/>
      <c r="N85" s="46"/>
      <c r="O85" s="46"/>
      <c r="P85" s="103">
        <f>P86+P111</f>
        <v>111.21299999999999</v>
      </c>
      <c r="Q85" s="46"/>
      <c r="R85" s="103">
        <f>R86+R111</f>
        <v>1.2440408000000001</v>
      </c>
      <c r="S85" s="46"/>
      <c r="T85" s="104">
        <f>T86+T111</f>
        <v>0.59771099999999999</v>
      </c>
      <c r="AT85" s="16" t="s">
        <v>65</v>
      </c>
      <c r="AU85" s="16" t="s">
        <v>78</v>
      </c>
      <c r="BK85" s="105">
        <f>BK86+BK111</f>
        <v>0</v>
      </c>
    </row>
    <row r="86" spans="2:65" s="11" customFormat="1" ht="26.1" customHeight="1">
      <c r="B86" s="106"/>
      <c r="D86" s="107" t="s">
        <v>65</v>
      </c>
      <c r="E86" s="108" t="s">
        <v>101</v>
      </c>
      <c r="F86" s="108" t="s">
        <v>102</v>
      </c>
      <c r="J86" s="109">
        <f>BK86</f>
        <v>0</v>
      </c>
      <c r="L86" s="106"/>
      <c r="M86" s="110"/>
      <c r="P86" s="111">
        <f>P87+P94+P101+P108</f>
        <v>22.441824</v>
      </c>
      <c r="R86" s="111">
        <f>R87+R94+R101+R108</f>
        <v>0.22644999999999998</v>
      </c>
      <c r="T86" s="112">
        <f>T87+T94+T101+T108</f>
        <v>0.21870000000000001</v>
      </c>
      <c r="AR86" s="107" t="s">
        <v>71</v>
      </c>
      <c r="AT86" s="113" t="s">
        <v>65</v>
      </c>
      <c r="AU86" s="113" t="s">
        <v>66</v>
      </c>
      <c r="AY86" s="107" t="s">
        <v>103</v>
      </c>
      <c r="BK86" s="114">
        <f>BK87+BK94+BK101+BK108</f>
        <v>0</v>
      </c>
    </row>
    <row r="87" spans="2:65" s="11" customFormat="1" ht="22.7" customHeight="1">
      <c r="B87" s="106"/>
      <c r="D87" s="107" t="s">
        <v>65</v>
      </c>
      <c r="E87" s="115" t="s">
        <v>104</v>
      </c>
      <c r="F87" s="115" t="s">
        <v>105</v>
      </c>
      <c r="J87" s="116">
        <f>BK87</f>
        <v>0</v>
      </c>
      <c r="L87" s="106"/>
      <c r="M87" s="110"/>
      <c r="P87" s="111">
        <f>SUM(P88:P93)</f>
        <v>14.879999999999999</v>
      </c>
      <c r="R87" s="111">
        <f>SUM(R88:R93)</f>
        <v>0.22344999999999998</v>
      </c>
      <c r="T87" s="112">
        <f>SUM(T88:T93)</f>
        <v>0.2</v>
      </c>
      <c r="AR87" s="107" t="s">
        <v>71</v>
      </c>
      <c r="AT87" s="113" t="s">
        <v>65</v>
      </c>
      <c r="AU87" s="113" t="s">
        <v>71</v>
      </c>
      <c r="AY87" s="107" t="s">
        <v>103</v>
      </c>
      <c r="BK87" s="114">
        <f>SUM(BK88:BK93)</f>
        <v>0</v>
      </c>
    </row>
    <row r="88" spans="2:65" s="1" customFormat="1" ht="16.5" customHeight="1">
      <c r="B88" s="117"/>
      <c r="C88" s="118" t="s">
        <v>71</v>
      </c>
      <c r="D88" s="118" t="s">
        <v>106</v>
      </c>
      <c r="E88" s="119" t="s">
        <v>107</v>
      </c>
      <c r="F88" s="120" t="s">
        <v>108</v>
      </c>
      <c r="G88" s="121" t="s">
        <v>109</v>
      </c>
      <c r="H88" s="122">
        <v>4.25</v>
      </c>
      <c r="I88" s="123">
        <v>0</v>
      </c>
      <c r="J88" s="123">
        <f>ROUND(I88*H88,2)</f>
        <v>0</v>
      </c>
      <c r="K88" s="120" t="s">
        <v>110</v>
      </c>
      <c r="L88" s="28"/>
      <c r="M88" s="124" t="s">
        <v>3</v>
      </c>
      <c r="N88" s="125" t="s">
        <v>37</v>
      </c>
      <c r="O88" s="126">
        <v>1.36</v>
      </c>
      <c r="P88" s="126">
        <f>O88*H88</f>
        <v>5.78</v>
      </c>
      <c r="Q88" s="126">
        <v>4.7399999999999998E-2</v>
      </c>
      <c r="R88" s="126">
        <f>Q88*H88</f>
        <v>0.20144999999999999</v>
      </c>
      <c r="S88" s="126">
        <v>0</v>
      </c>
      <c r="T88" s="127">
        <f>S88*H88</f>
        <v>0</v>
      </c>
      <c r="AR88" s="128" t="s">
        <v>111</v>
      </c>
      <c r="AT88" s="128" t="s">
        <v>106</v>
      </c>
      <c r="AU88" s="128" t="s">
        <v>73</v>
      </c>
      <c r="AY88" s="16" t="s">
        <v>103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6" t="s">
        <v>71</v>
      </c>
      <c r="BK88" s="129">
        <f>ROUND(I88*H88,2)</f>
        <v>0</v>
      </c>
      <c r="BL88" s="16" t="s">
        <v>111</v>
      </c>
      <c r="BM88" s="128" t="s">
        <v>112</v>
      </c>
    </row>
    <row r="89" spans="2:65" s="1" customFormat="1">
      <c r="B89" s="28"/>
      <c r="D89" s="130" t="s">
        <v>113</v>
      </c>
      <c r="F89" s="131" t="s">
        <v>114</v>
      </c>
      <c r="L89" s="28"/>
      <c r="M89" s="132"/>
      <c r="T89" s="48"/>
      <c r="AT89" s="16" t="s">
        <v>113</v>
      </c>
      <c r="AU89" s="16" t="s">
        <v>73</v>
      </c>
    </row>
    <row r="90" spans="2:65" s="12" customFormat="1">
      <c r="B90" s="133"/>
      <c r="D90" s="134" t="s">
        <v>115</v>
      </c>
      <c r="E90" s="135" t="s">
        <v>3</v>
      </c>
      <c r="F90" s="136" t="s">
        <v>116</v>
      </c>
      <c r="H90" s="137">
        <v>4.25</v>
      </c>
      <c r="L90" s="133"/>
      <c r="M90" s="138"/>
      <c r="T90" s="139"/>
      <c r="AT90" s="135" t="s">
        <v>115</v>
      </c>
      <c r="AU90" s="135" t="s">
        <v>73</v>
      </c>
      <c r="AV90" s="12" t="s">
        <v>73</v>
      </c>
      <c r="AW90" s="12" t="s">
        <v>26</v>
      </c>
      <c r="AX90" s="12" t="s">
        <v>66</v>
      </c>
      <c r="AY90" s="135" t="s">
        <v>103</v>
      </c>
    </row>
    <row r="91" spans="2:65" s="13" customFormat="1">
      <c r="B91" s="140"/>
      <c r="D91" s="134" t="s">
        <v>115</v>
      </c>
      <c r="E91" s="141" t="s">
        <v>3</v>
      </c>
      <c r="F91" s="142" t="s">
        <v>117</v>
      </c>
      <c r="H91" s="143">
        <v>4.25</v>
      </c>
      <c r="L91" s="140"/>
      <c r="M91" s="144"/>
      <c r="T91" s="145"/>
      <c r="AT91" s="141" t="s">
        <v>115</v>
      </c>
      <c r="AU91" s="141" t="s">
        <v>73</v>
      </c>
      <c r="AV91" s="13" t="s">
        <v>111</v>
      </c>
      <c r="AW91" s="13" t="s">
        <v>26</v>
      </c>
      <c r="AX91" s="13" t="s">
        <v>71</v>
      </c>
      <c r="AY91" s="141" t="s">
        <v>103</v>
      </c>
    </row>
    <row r="92" spans="2:65" s="1" customFormat="1" ht="24.2" customHeight="1">
      <c r="B92" s="117"/>
      <c r="C92" s="118" t="s">
        <v>73</v>
      </c>
      <c r="D92" s="118" t="s">
        <v>106</v>
      </c>
      <c r="E92" s="119" t="s">
        <v>118</v>
      </c>
      <c r="F92" s="120" t="s">
        <v>119</v>
      </c>
      <c r="G92" s="121" t="s">
        <v>109</v>
      </c>
      <c r="H92" s="122">
        <v>100</v>
      </c>
      <c r="I92" s="123">
        <v>0</v>
      </c>
      <c r="J92" s="123">
        <f>ROUND(I92*H92,2)</f>
        <v>0</v>
      </c>
      <c r="K92" s="120" t="s">
        <v>110</v>
      </c>
      <c r="L92" s="28"/>
      <c r="M92" s="124" t="s">
        <v>3</v>
      </c>
      <c r="N92" s="125" t="s">
        <v>37</v>
      </c>
      <c r="O92" s="126">
        <v>9.0999999999999998E-2</v>
      </c>
      <c r="P92" s="126">
        <f>O92*H92</f>
        <v>9.1</v>
      </c>
      <c r="Q92" s="126">
        <v>2.2000000000000001E-4</v>
      </c>
      <c r="R92" s="126">
        <f>Q92*H92</f>
        <v>2.2000000000000002E-2</v>
      </c>
      <c r="S92" s="126">
        <v>2E-3</v>
      </c>
      <c r="T92" s="127">
        <f>S92*H92</f>
        <v>0.2</v>
      </c>
      <c r="AR92" s="128" t="s">
        <v>111</v>
      </c>
      <c r="AT92" s="128" t="s">
        <v>106</v>
      </c>
      <c r="AU92" s="128" t="s">
        <v>73</v>
      </c>
      <c r="AY92" s="16" t="s">
        <v>103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6" t="s">
        <v>71</v>
      </c>
      <c r="BK92" s="129">
        <f>ROUND(I92*H92,2)</f>
        <v>0</v>
      </c>
      <c r="BL92" s="16" t="s">
        <v>111</v>
      </c>
      <c r="BM92" s="128" t="s">
        <v>120</v>
      </c>
    </row>
    <row r="93" spans="2:65" s="1" customFormat="1">
      <c r="B93" s="28"/>
      <c r="D93" s="130" t="s">
        <v>113</v>
      </c>
      <c r="F93" s="131" t="s">
        <v>121</v>
      </c>
      <c r="L93" s="28"/>
      <c r="M93" s="132"/>
      <c r="T93" s="48"/>
      <c r="AT93" s="16" t="s">
        <v>113</v>
      </c>
      <c r="AU93" s="16" t="s">
        <v>73</v>
      </c>
    </row>
    <row r="94" spans="2:65" s="11" customFormat="1" ht="22.7" customHeight="1">
      <c r="B94" s="106"/>
      <c r="D94" s="107" t="s">
        <v>65</v>
      </c>
      <c r="E94" s="115" t="s">
        <v>122</v>
      </c>
      <c r="F94" s="115" t="s">
        <v>123</v>
      </c>
      <c r="J94" s="116">
        <f>BK94</f>
        <v>0</v>
      </c>
      <c r="L94" s="106"/>
      <c r="M94" s="110"/>
      <c r="P94" s="111">
        <f>SUM(P95:P100)</f>
        <v>6.4405000000000001</v>
      </c>
      <c r="R94" s="111">
        <f>SUM(R95:R100)</f>
        <v>3.0000000000000001E-3</v>
      </c>
      <c r="T94" s="112">
        <f>SUM(T95:T100)</f>
        <v>1.8700000000000001E-2</v>
      </c>
      <c r="AR94" s="107" t="s">
        <v>71</v>
      </c>
      <c r="AT94" s="113" t="s">
        <v>65</v>
      </c>
      <c r="AU94" s="113" t="s">
        <v>71</v>
      </c>
      <c r="AY94" s="107" t="s">
        <v>103</v>
      </c>
      <c r="BK94" s="114">
        <f>SUM(BK95:BK100)</f>
        <v>0</v>
      </c>
    </row>
    <row r="95" spans="2:65" s="1" customFormat="1" ht="16.5" customHeight="1">
      <c r="B95" s="117"/>
      <c r="C95" s="118" t="s">
        <v>124</v>
      </c>
      <c r="D95" s="118" t="s">
        <v>106</v>
      </c>
      <c r="E95" s="119" t="s">
        <v>125</v>
      </c>
      <c r="F95" s="120" t="s">
        <v>126</v>
      </c>
      <c r="G95" s="121" t="s">
        <v>109</v>
      </c>
      <c r="H95" s="122">
        <v>300</v>
      </c>
      <c r="I95" s="123">
        <v>0</v>
      </c>
      <c r="J95" s="123">
        <f>ROUND(I95*H95,2)</f>
        <v>0</v>
      </c>
      <c r="K95" s="120" t="s">
        <v>110</v>
      </c>
      <c r="L95" s="28"/>
      <c r="M95" s="124" t="s">
        <v>3</v>
      </c>
      <c r="N95" s="125" t="s">
        <v>37</v>
      </c>
      <c r="O95" s="126">
        <v>1.6E-2</v>
      </c>
      <c r="P95" s="126">
        <f>O95*H95</f>
        <v>4.8</v>
      </c>
      <c r="Q95" s="126">
        <v>1.0000000000000001E-5</v>
      </c>
      <c r="R95" s="126">
        <f>Q95*H95</f>
        <v>3.0000000000000001E-3</v>
      </c>
      <c r="S95" s="126">
        <v>0</v>
      </c>
      <c r="T95" s="127">
        <f>S95*H95</f>
        <v>0</v>
      </c>
      <c r="AR95" s="128" t="s">
        <v>111</v>
      </c>
      <c r="AT95" s="128" t="s">
        <v>106</v>
      </c>
      <c r="AU95" s="128" t="s">
        <v>73</v>
      </c>
      <c r="AY95" s="16" t="s">
        <v>103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6" t="s">
        <v>71</v>
      </c>
      <c r="BK95" s="129">
        <f>ROUND(I95*H95,2)</f>
        <v>0</v>
      </c>
      <c r="BL95" s="16" t="s">
        <v>111</v>
      </c>
      <c r="BM95" s="128" t="s">
        <v>127</v>
      </c>
    </row>
    <row r="96" spans="2:65" s="1" customFormat="1">
      <c r="B96" s="28"/>
      <c r="D96" s="130" t="s">
        <v>113</v>
      </c>
      <c r="F96" s="131" t="s">
        <v>128</v>
      </c>
      <c r="L96" s="28"/>
      <c r="M96" s="132"/>
      <c r="T96" s="48"/>
      <c r="AT96" s="16" t="s">
        <v>113</v>
      </c>
      <c r="AU96" s="16" t="s">
        <v>73</v>
      </c>
    </row>
    <row r="97" spans="2:65" s="1" customFormat="1" ht="16.5" customHeight="1">
      <c r="B97" s="117"/>
      <c r="C97" s="118" t="s">
        <v>111</v>
      </c>
      <c r="D97" s="118" t="s">
        <v>106</v>
      </c>
      <c r="E97" s="119" t="s">
        <v>129</v>
      </c>
      <c r="F97" s="120" t="s">
        <v>130</v>
      </c>
      <c r="G97" s="121" t="s">
        <v>131</v>
      </c>
      <c r="H97" s="122">
        <v>8.5</v>
      </c>
      <c r="I97" s="123">
        <v>0</v>
      </c>
      <c r="J97" s="123">
        <f>ROUND(I97*H97,2)</f>
        <v>0</v>
      </c>
      <c r="K97" s="120" t="s">
        <v>110</v>
      </c>
      <c r="L97" s="28"/>
      <c r="M97" s="124" t="s">
        <v>3</v>
      </c>
      <c r="N97" s="125" t="s">
        <v>37</v>
      </c>
      <c r="O97" s="126">
        <v>0.193</v>
      </c>
      <c r="P97" s="126">
        <f>O97*H97</f>
        <v>1.6405000000000001</v>
      </c>
      <c r="Q97" s="126">
        <v>0</v>
      </c>
      <c r="R97" s="126">
        <f>Q97*H97</f>
        <v>0</v>
      </c>
      <c r="S97" s="126">
        <v>2.2000000000000001E-3</v>
      </c>
      <c r="T97" s="127">
        <f>S97*H97</f>
        <v>1.8700000000000001E-2</v>
      </c>
      <c r="AR97" s="128" t="s">
        <v>111</v>
      </c>
      <c r="AT97" s="128" t="s">
        <v>106</v>
      </c>
      <c r="AU97" s="128" t="s">
        <v>73</v>
      </c>
      <c r="AY97" s="16" t="s">
        <v>103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6" t="s">
        <v>71</v>
      </c>
      <c r="BK97" s="129">
        <f>ROUND(I97*H97,2)</f>
        <v>0</v>
      </c>
      <c r="BL97" s="16" t="s">
        <v>111</v>
      </c>
      <c r="BM97" s="128" t="s">
        <v>132</v>
      </c>
    </row>
    <row r="98" spans="2:65" s="1" customFormat="1">
      <c r="B98" s="28"/>
      <c r="D98" s="130" t="s">
        <v>113</v>
      </c>
      <c r="F98" s="131" t="s">
        <v>133</v>
      </c>
      <c r="I98" s="12"/>
      <c r="L98" s="28"/>
      <c r="M98" s="132"/>
      <c r="T98" s="48"/>
      <c r="AT98" s="16" t="s">
        <v>113</v>
      </c>
      <c r="AU98" s="16" t="s">
        <v>73</v>
      </c>
    </row>
    <row r="99" spans="2:65" s="12" customFormat="1">
      <c r="B99" s="133"/>
      <c r="D99" s="134" t="s">
        <v>115</v>
      </c>
      <c r="E99" s="135" t="s">
        <v>3</v>
      </c>
      <c r="F99" s="136" t="s">
        <v>134</v>
      </c>
      <c r="H99" s="137">
        <v>8.5</v>
      </c>
      <c r="L99" s="133"/>
      <c r="M99" s="138"/>
      <c r="T99" s="139"/>
      <c r="AT99" s="135" t="s">
        <v>115</v>
      </c>
      <c r="AU99" s="135" t="s">
        <v>73</v>
      </c>
      <c r="AV99" s="12" t="s">
        <v>73</v>
      </c>
      <c r="AW99" s="12" t="s">
        <v>26</v>
      </c>
      <c r="AX99" s="12" t="s">
        <v>66</v>
      </c>
      <c r="AY99" s="135" t="s">
        <v>103</v>
      </c>
    </row>
    <row r="100" spans="2:65" s="13" customFormat="1">
      <c r="B100" s="140"/>
      <c r="D100" s="134" t="s">
        <v>115</v>
      </c>
      <c r="E100" s="141" t="s">
        <v>3</v>
      </c>
      <c r="F100" s="142" t="s">
        <v>117</v>
      </c>
      <c r="H100" s="143">
        <v>8.5</v>
      </c>
      <c r="L100" s="140"/>
      <c r="M100" s="144"/>
      <c r="T100" s="145"/>
      <c r="AT100" s="141" t="s">
        <v>115</v>
      </c>
      <c r="AU100" s="141" t="s">
        <v>73</v>
      </c>
      <c r="AV100" s="13" t="s">
        <v>111</v>
      </c>
      <c r="AW100" s="13" t="s">
        <v>26</v>
      </c>
      <c r="AX100" s="13" t="s">
        <v>71</v>
      </c>
      <c r="AY100" s="141" t="s">
        <v>103</v>
      </c>
    </row>
    <row r="101" spans="2:65" s="11" customFormat="1" ht="22.7" customHeight="1">
      <c r="B101" s="106"/>
      <c r="D101" s="107" t="s">
        <v>65</v>
      </c>
      <c r="E101" s="115" t="s">
        <v>135</v>
      </c>
      <c r="F101" s="115" t="s">
        <v>136</v>
      </c>
      <c r="J101" s="116">
        <f>BK101</f>
        <v>0</v>
      </c>
      <c r="L101" s="106"/>
      <c r="M101" s="110"/>
      <c r="P101" s="111">
        <f>SUM(P102:P107)</f>
        <v>0.53256399999999993</v>
      </c>
      <c r="R101" s="111">
        <f>SUM(R102:R107)</f>
        <v>0</v>
      </c>
      <c r="T101" s="112">
        <f>SUM(T102:T107)</f>
        <v>0</v>
      </c>
      <c r="AR101" s="107" t="s">
        <v>71</v>
      </c>
      <c r="AT101" s="113" t="s">
        <v>65</v>
      </c>
      <c r="AU101" s="113" t="s">
        <v>71</v>
      </c>
      <c r="AY101" s="107" t="s">
        <v>103</v>
      </c>
      <c r="BK101" s="114">
        <f>SUM(BK102:BK107)</f>
        <v>0</v>
      </c>
    </row>
    <row r="102" spans="2:65" s="1" customFormat="1" ht="21.75" customHeight="1">
      <c r="B102" s="117"/>
      <c r="C102" s="118" t="s">
        <v>137</v>
      </c>
      <c r="D102" s="118" t="s">
        <v>106</v>
      </c>
      <c r="E102" s="119" t="s">
        <v>138</v>
      </c>
      <c r="F102" s="120" t="s">
        <v>139</v>
      </c>
      <c r="G102" s="121" t="s">
        <v>140</v>
      </c>
      <c r="H102" s="122">
        <v>0.42199999999999999</v>
      </c>
      <c r="I102" s="123">
        <v>0</v>
      </c>
      <c r="J102" s="123">
        <f>ROUND(I102*H102,2)</f>
        <v>0</v>
      </c>
      <c r="K102" s="120" t="s">
        <v>110</v>
      </c>
      <c r="L102" s="28"/>
      <c r="M102" s="124" t="s">
        <v>3</v>
      </c>
      <c r="N102" s="125" t="s">
        <v>37</v>
      </c>
      <c r="O102" s="126">
        <v>9.0999999999999998E-2</v>
      </c>
      <c r="P102" s="126">
        <f>O102*H102</f>
        <v>3.8401999999999999E-2</v>
      </c>
      <c r="Q102" s="126">
        <v>0</v>
      </c>
      <c r="R102" s="126">
        <f>Q102*H102</f>
        <v>0</v>
      </c>
      <c r="S102" s="126">
        <v>0</v>
      </c>
      <c r="T102" s="127">
        <f>S102*H102</f>
        <v>0</v>
      </c>
      <c r="AR102" s="128" t="s">
        <v>111</v>
      </c>
      <c r="AT102" s="128" t="s">
        <v>106</v>
      </c>
      <c r="AU102" s="128" t="s">
        <v>73</v>
      </c>
      <c r="AY102" s="16" t="s">
        <v>103</v>
      </c>
      <c r="BE102" s="129">
        <f>IF(N102="základní",J102,0)</f>
        <v>0</v>
      </c>
      <c r="BF102" s="129">
        <f>IF(N102="snížená",J102,0)</f>
        <v>0</v>
      </c>
      <c r="BG102" s="129">
        <f>IF(N102="zákl. přenesená",J102,0)</f>
        <v>0</v>
      </c>
      <c r="BH102" s="129">
        <f>IF(N102="sníž. přenesená",J102,0)</f>
        <v>0</v>
      </c>
      <c r="BI102" s="129">
        <f>IF(N102="nulová",J102,0)</f>
        <v>0</v>
      </c>
      <c r="BJ102" s="16" t="s">
        <v>71</v>
      </c>
      <c r="BK102" s="129">
        <f>ROUND(I102*H102,2)</f>
        <v>0</v>
      </c>
      <c r="BL102" s="16" t="s">
        <v>111</v>
      </c>
      <c r="BM102" s="128" t="s">
        <v>141</v>
      </c>
    </row>
    <row r="103" spans="2:65" s="1" customFormat="1">
      <c r="B103" s="28"/>
      <c r="D103" s="130" t="s">
        <v>113</v>
      </c>
      <c r="F103" s="131" t="s">
        <v>142</v>
      </c>
      <c r="L103" s="28"/>
      <c r="M103" s="132"/>
      <c r="T103" s="48"/>
      <c r="AT103" s="16" t="s">
        <v>113</v>
      </c>
      <c r="AU103" s="16" t="s">
        <v>73</v>
      </c>
    </row>
    <row r="104" spans="2:65" s="1" customFormat="1" ht="16.5" customHeight="1">
      <c r="B104" s="117"/>
      <c r="C104" s="118" t="s">
        <v>104</v>
      </c>
      <c r="D104" s="118" t="s">
        <v>106</v>
      </c>
      <c r="E104" s="119" t="s">
        <v>143</v>
      </c>
      <c r="F104" s="120" t="s">
        <v>144</v>
      </c>
      <c r="G104" s="121" t="s">
        <v>140</v>
      </c>
      <c r="H104" s="122">
        <v>0.42199999999999999</v>
      </c>
      <c r="I104" s="123">
        <v>0</v>
      </c>
      <c r="J104" s="123">
        <f>ROUND(I104*H104,2)</f>
        <v>0</v>
      </c>
      <c r="K104" s="120" t="s">
        <v>110</v>
      </c>
      <c r="L104" s="28"/>
      <c r="M104" s="124" t="s">
        <v>3</v>
      </c>
      <c r="N104" s="125" t="s">
        <v>37</v>
      </c>
      <c r="O104" s="126">
        <v>3.0000000000000001E-3</v>
      </c>
      <c r="P104" s="126">
        <f>O104*H104</f>
        <v>1.266E-3</v>
      </c>
      <c r="Q104" s="126">
        <v>0</v>
      </c>
      <c r="R104" s="126">
        <f>Q104*H104</f>
        <v>0</v>
      </c>
      <c r="S104" s="126">
        <v>0</v>
      </c>
      <c r="T104" s="127">
        <f>S104*H104</f>
        <v>0</v>
      </c>
      <c r="AR104" s="128" t="s">
        <v>111</v>
      </c>
      <c r="AT104" s="128" t="s">
        <v>106</v>
      </c>
      <c r="AU104" s="128" t="s">
        <v>73</v>
      </c>
      <c r="AY104" s="16" t="s">
        <v>103</v>
      </c>
      <c r="BE104" s="129">
        <f>IF(N104="základní",J104,0)</f>
        <v>0</v>
      </c>
      <c r="BF104" s="129">
        <f>IF(N104="snížená",J104,0)</f>
        <v>0</v>
      </c>
      <c r="BG104" s="129">
        <f>IF(N104="zákl. přenesená",J104,0)</f>
        <v>0</v>
      </c>
      <c r="BH104" s="129">
        <f>IF(N104="sníž. přenesená",J104,0)</f>
        <v>0</v>
      </c>
      <c r="BI104" s="129">
        <f>IF(N104="nulová",J104,0)</f>
        <v>0</v>
      </c>
      <c r="BJ104" s="16" t="s">
        <v>71</v>
      </c>
      <c r="BK104" s="129">
        <f>ROUND(I104*H104,2)</f>
        <v>0</v>
      </c>
      <c r="BL104" s="16" t="s">
        <v>111</v>
      </c>
      <c r="BM104" s="128" t="s">
        <v>145</v>
      </c>
    </row>
    <row r="105" spans="2:65" s="1" customFormat="1">
      <c r="B105" s="28"/>
      <c r="D105" s="130" t="s">
        <v>113</v>
      </c>
      <c r="F105" s="131" t="s">
        <v>146</v>
      </c>
      <c r="L105" s="28"/>
      <c r="M105" s="132"/>
      <c r="T105" s="48"/>
      <c r="AT105" s="16" t="s">
        <v>113</v>
      </c>
      <c r="AU105" s="16" t="s">
        <v>73</v>
      </c>
    </row>
    <row r="106" spans="2:65" s="1" customFormat="1" ht="24.2" customHeight="1">
      <c r="B106" s="117"/>
      <c r="C106" s="118" t="s">
        <v>147</v>
      </c>
      <c r="D106" s="118" t="s">
        <v>106</v>
      </c>
      <c r="E106" s="119" t="s">
        <v>148</v>
      </c>
      <c r="F106" s="120" t="s">
        <v>149</v>
      </c>
      <c r="G106" s="121" t="s">
        <v>140</v>
      </c>
      <c r="H106" s="122">
        <v>0.42199999999999999</v>
      </c>
      <c r="I106" s="123">
        <v>0</v>
      </c>
      <c r="J106" s="123">
        <f>ROUND(I106*H106,2)</f>
        <v>0</v>
      </c>
      <c r="K106" s="120" t="s">
        <v>110</v>
      </c>
      <c r="L106" s="28"/>
      <c r="M106" s="124" t="s">
        <v>3</v>
      </c>
      <c r="N106" s="125" t="s">
        <v>37</v>
      </c>
      <c r="O106" s="126">
        <v>1.1679999999999999</v>
      </c>
      <c r="P106" s="126">
        <f>O106*H106</f>
        <v>0.49289599999999995</v>
      </c>
      <c r="Q106" s="126">
        <v>0</v>
      </c>
      <c r="R106" s="126">
        <f>Q106*H106</f>
        <v>0</v>
      </c>
      <c r="S106" s="126">
        <v>0</v>
      </c>
      <c r="T106" s="127">
        <f>S106*H106</f>
        <v>0</v>
      </c>
      <c r="AR106" s="128" t="s">
        <v>111</v>
      </c>
      <c r="AT106" s="128" t="s">
        <v>106</v>
      </c>
      <c r="AU106" s="128" t="s">
        <v>73</v>
      </c>
      <c r="AY106" s="16" t="s">
        <v>103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6" t="s">
        <v>71</v>
      </c>
      <c r="BK106" s="129">
        <f>ROUND(I106*H106,2)</f>
        <v>0</v>
      </c>
      <c r="BL106" s="16" t="s">
        <v>111</v>
      </c>
      <c r="BM106" s="128" t="s">
        <v>150</v>
      </c>
    </row>
    <row r="107" spans="2:65" s="1" customFormat="1">
      <c r="B107" s="28"/>
      <c r="D107" s="130" t="s">
        <v>113</v>
      </c>
      <c r="F107" s="131" t="s">
        <v>151</v>
      </c>
      <c r="L107" s="28"/>
      <c r="M107" s="132"/>
      <c r="T107" s="48"/>
      <c r="AT107" s="16" t="s">
        <v>113</v>
      </c>
      <c r="AU107" s="16" t="s">
        <v>73</v>
      </c>
    </row>
    <row r="108" spans="2:65" s="11" customFormat="1" ht="22.7" customHeight="1">
      <c r="B108" s="106"/>
      <c r="D108" s="107" t="s">
        <v>65</v>
      </c>
      <c r="E108" s="115" t="s">
        <v>152</v>
      </c>
      <c r="F108" s="115" t="s">
        <v>153</v>
      </c>
      <c r="J108" s="116">
        <f>BK108</f>
        <v>0</v>
      </c>
      <c r="L108" s="106"/>
      <c r="M108" s="110"/>
      <c r="P108" s="111">
        <f>SUM(P109:P110)</f>
        <v>0.58875999999999995</v>
      </c>
      <c r="R108" s="111">
        <f>SUM(R109:R110)</f>
        <v>0</v>
      </c>
      <c r="T108" s="112">
        <f>SUM(T109:T110)</f>
        <v>0</v>
      </c>
      <c r="AR108" s="107" t="s">
        <v>71</v>
      </c>
      <c r="AT108" s="113" t="s">
        <v>65</v>
      </c>
      <c r="AU108" s="113" t="s">
        <v>71</v>
      </c>
      <c r="AY108" s="107" t="s">
        <v>103</v>
      </c>
      <c r="BK108" s="114">
        <f>SUM(BK109:BK110)</f>
        <v>0</v>
      </c>
    </row>
    <row r="109" spans="2:65" s="1" customFormat="1" ht="16.5" customHeight="1">
      <c r="B109" s="117"/>
      <c r="C109" s="118" t="s">
        <v>154</v>
      </c>
      <c r="D109" s="118" t="s">
        <v>106</v>
      </c>
      <c r="E109" s="119" t="s">
        <v>155</v>
      </c>
      <c r="F109" s="120" t="s">
        <v>156</v>
      </c>
      <c r="G109" s="121" t="s">
        <v>140</v>
      </c>
      <c r="H109" s="122">
        <v>0.20499999999999999</v>
      </c>
      <c r="I109" s="123">
        <v>0</v>
      </c>
      <c r="J109" s="123">
        <f>ROUND(I109*H109,2)</f>
        <v>0</v>
      </c>
      <c r="K109" s="120" t="s">
        <v>110</v>
      </c>
      <c r="L109" s="28"/>
      <c r="M109" s="124" t="s">
        <v>3</v>
      </c>
      <c r="N109" s="125" t="s">
        <v>37</v>
      </c>
      <c r="O109" s="126">
        <v>2.8719999999999999</v>
      </c>
      <c r="P109" s="126">
        <f>O109*H109</f>
        <v>0.58875999999999995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111</v>
      </c>
      <c r="AT109" s="128" t="s">
        <v>106</v>
      </c>
      <c r="AU109" s="128" t="s">
        <v>73</v>
      </c>
      <c r="AY109" s="16" t="s">
        <v>103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6" t="s">
        <v>71</v>
      </c>
      <c r="BK109" s="129">
        <f>ROUND(I109*H109,2)</f>
        <v>0</v>
      </c>
      <c r="BL109" s="16" t="s">
        <v>111</v>
      </c>
      <c r="BM109" s="128" t="s">
        <v>157</v>
      </c>
    </row>
    <row r="110" spans="2:65" s="1" customFormat="1">
      <c r="B110" s="28"/>
      <c r="D110" s="130" t="s">
        <v>113</v>
      </c>
      <c r="F110" s="131" t="s">
        <v>158</v>
      </c>
      <c r="L110" s="28"/>
      <c r="M110" s="132"/>
      <c r="T110" s="48"/>
      <c r="AT110" s="16" t="s">
        <v>113</v>
      </c>
      <c r="AU110" s="16" t="s">
        <v>73</v>
      </c>
    </row>
    <row r="111" spans="2:65" s="11" customFormat="1" ht="26.1" customHeight="1">
      <c r="B111" s="106"/>
      <c r="D111" s="107" t="s">
        <v>65</v>
      </c>
      <c r="E111" s="108" t="s">
        <v>159</v>
      </c>
      <c r="F111" s="108" t="s">
        <v>160</v>
      </c>
      <c r="J111" s="109">
        <f>BK111</f>
        <v>0</v>
      </c>
      <c r="L111" s="106"/>
      <c r="M111" s="110"/>
      <c r="P111" s="111">
        <f>P112+P137+P145</f>
        <v>88.771175999999997</v>
      </c>
      <c r="R111" s="111">
        <f>R112+R137+R145</f>
        <v>1.0175908</v>
      </c>
      <c r="T111" s="112">
        <f>T112+T137+T145</f>
        <v>0.37901099999999999</v>
      </c>
      <c r="AR111" s="107" t="s">
        <v>73</v>
      </c>
      <c r="AT111" s="113" t="s">
        <v>65</v>
      </c>
      <c r="AU111" s="113" t="s">
        <v>66</v>
      </c>
      <c r="AY111" s="107" t="s">
        <v>103</v>
      </c>
      <c r="BK111" s="114">
        <f>BK112+BK137+BK145</f>
        <v>0</v>
      </c>
    </row>
    <row r="112" spans="2:65" s="11" customFormat="1" ht="22.7" customHeight="1">
      <c r="B112" s="106"/>
      <c r="D112" s="107" t="s">
        <v>65</v>
      </c>
      <c r="E112" s="115" t="s">
        <v>161</v>
      </c>
      <c r="F112" s="115" t="s">
        <v>162</v>
      </c>
      <c r="J112" s="116">
        <f>BK112</f>
        <v>0</v>
      </c>
      <c r="L112" s="106"/>
      <c r="M112" s="110"/>
      <c r="P112" s="111">
        <f>SUM(P113:P136)</f>
        <v>14.852900000000002</v>
      </c>
      <c r="R112" s="111">
        <f>SUM(R113:R136)</f>
        <v>1.3951900000000001E-2</v>
      </c>
      <c r="T112" s="112">
        <f>SUM(T113:T136)</f>
        <v>1.6234999999999999E-2</v>
      </c>
      <c r="AR112" s="107" t="s">
        <v>73</v>
      </c>
      <c r="AT112" s="113" t="s">
        <v>65</v>
      </c>
      <c r="AU112" s="113" t="s">
        <v>71</v>
      </c>
      <c r="AY112" s="107" t="s">
        <v>103</v>
      </c>
      <c r="BK112" s="114">
        <f>SUM(BK113:BK136)</f>
        <v>0</v>
      </c>
    </row>
    <row r="113" spans="2:65" s="1" customFormat="1" ht="16.5" customHeight="1">
      <c r="B113" s="117"/>
      <c r="C113" s="118" t="s">
        <v>122</v>
      </c>
      <c r="D113" s="118" t="s">
        <v>106</v>
      </c>
      <c r="E113" s="119" t="s">
        <v>163</v>
      </c>
      <c r="F113" s="120" t="s">
        <v>164</v>
      </c>
      <c r="G113" s="121" t="s">
        <v>131</v>
      </c>
      <c r="H113" s="122">
        <v>8.5</v>
      </c>
      <c r="I113" s="123">
        <v>0</v>
      </c>
      <c r="J113" s="123">
        <f>ROUND(I113*H113,2)</f>
        <v>0</v>
      </c>
      <c r="K113" s="120" t="s">
        <v>110</v>
      </c>
      <c r="L113" s="28"/>
      <c r="M113" s="124" t="s">
        <v>3</v>
      </c>
      <c r="N113" s="125" t="s">
        <v>37</v>
      </c>
      <c r="O113" s="126">
        <v>8.3000000000000004E-2</v>
      </c>
      <c r="P113" s="126">
        <f>O113*H113</f>
        <v>0.70550000000000002</v>
      </c>
      <c r="Q113" s="126">
        <v>0</v>
      </c>
      <c r="R113" s="126">
        <f>Q113*H113</f>
        <v>0</v>
      </c>
      <c r="S113" s="126">
        <v>2.9E-4</v>
      </c>
      <c r="T113" s="127">
        <f>S113*H113</f>
        <v>2.4650000000000002E-3</v>
      </c>
      <c r="AR113" s="128" t="s">
        <v>165</v>
      </c>
      <c r="AT113" s="128" t="s">
        <v>106</v>
      </c>
      <c r="AU113" s="128" t="s">
        <v>73</v>
      </c>
      <c r="AY113" s="16" t="s">
        <v>103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6" t="s">
        <v>71</v>
      </c>
      <c r="BK113" s="129">
        <f>ROUND(I113*H113,2)</f>
        <v>0</v>
      </c>
      <c r="BL113" s="16" t="s">
        <v>165</v>
      </c>
      <c r="BM113" s="128" t="s">
        <v>166</v>
      </c>
    </row>
    <row r="114" spans="2:65" s="1" customFormat="1">
      <c r="B114" s="28"/>
      <c r="D114" s="130" t="s">
        <v>113</v>
      </c>
      <c r="F114" s="131" t="s">
        <v>167</v>
      </c>
      <c r="L114" s="28"/>
      <c r="M114" s="132"/>
      <c r="T114" s="48"/>
      <c r="AT114" s="16" t="s">
        <v>113</v>
      </c>
      <c r="AU114" s="16" t="s">
        <v>73</v>
      </c>
    </row>
    <row r="115" spans="2:65" s="12" customFormat="1">
      <c r="B115" s="133"/>
      <c r="D115" s="134" t="s">
        <v>115</v>
      </c>
      <c r="E115" s="135" t="s">
        <v>3</v>
      </c>
      <c r="F115" s="136" t="s">
        <v>134</v>
      </c>
      <c r="H115" s="137">
        <v>8.5</v>
      </c>
      <c r="L115" s="133"/>
      <c r="M115" s="138"/>
      <c r="T115" s="139"/>
      <c r="AT115" s="135" t="s">
        <v>115</v>
      </c>
      <c r="AU115" s="135" t="s">
        <v>73</v>
      </c>
      <c r="AV115" s="12" t="s">
        <v>73</v>
      </c>
      <c r="AW115" s="12" t="s">
        <v>26</v>
      </c>
      <c r="AX115" s="12" t="s">
        <v>66</v>
      </c>
      <c r="AY115" s="135" t="s">
        <v>103</v>
      </c>
    </row>
    <row r="116" spans="2:65" s="13" customFormat="1">
      <c r="B116" s="140"/>
      <c r="D116" s="134" t="s">
        <v>115</v>
      </c>
      <c r="E116" s="141" t="s">
        <v>3</v>
      </c>
      <c r="F116" s="142" t="s">
        <v>117</v>
      </c>
      <c r="H116" s="143">
        <v>8.5</v>
      </c>
      <c r="L116" s="140"/>
      <c r="M116" s="144"/>
      <c r="T116" s="145"/>
      <c r="AT116" s="141" t="s">
        <v>115</v>
      </c>
      <c r="AU116" s="141" t="s">
        <v>73</v>
      </c>
      <c r="AV116" s="13" t="s">
        <v>111</v>
      </c>
      <c r="AW116" s="13" t="s">
        <v>26</v>
      </c>
      <c r="AX116" s="13" t="s">
        <v>71</v>
      </c>
      <c r="AY116" s="141" t="s">
        <v>103</v>
      </c>
    </row>
    <row r="117" spans="2:65" s="1" customFormat="1" ht="16.5" customHeight="1">
      <c r="B117" s="117"/>
      <c r="C117" s="118" t="s">
        <v>168</v>
      </c>
      <c r="D117" s="118" t="s">
        <v>106</v>
      </c>
      <c r="E117" s="119" t="s">
        <v>169</v>
      </c>
      <c r="F117" s="120" t="s">
        <v>170</v>
      </c>
      <c r="G117" s="121" t="s">
        <v>131</v>
      </c>
      <c r="H117" s="122">
        <v>8.5</v>
      </c>
      <c r="I117" s="123">
        <v>0</v>
      </c>
      <c r="J117" s="123">
        <f>ROUND(I117*H117,2)</f>
        <v>0</v>
      </c>
      <c r="K117" s="120" t="s">
        <v>110</v>
      </c>
      <c r="L117" s="28"/>
      <c r="M117" s="124" t="s">
        <v>3</v>
      </c>
      <c r="N117" s="125" t="s">
        <v>37</v>
      </c>
      <c r="O117" s="126">
        <v>0.156</v>
      </c>
      <c r="P117" s="126">
        <f>O117*H117</f>
        <v>1.3260000000000001</v>
      </c>
      <c r="Q117" s="126">
        <v>0</v>
      </c>
      <c r="R117" s="126">
        <f>Q117*H117</f>
        <v>0</v>
      </c>
      <c r="S117" s="126">
        <v>2.4000000000000001E-4</v>
      </c>
      <c r="T117" s="127">
        <f>S117*H117</f>
        <v>2.0400000000000001E-3</v>
      </c>
      <c r="AR117" s="128" t="s">
        <v>165</v>
      </c>
      <c r="AT117" s="128" t="s">
        <v>106</v>
      </c>
      <c r="AU117" s="128" t="s">
        <v>73</v>
      </c>
      <c r="AY117" s="16" t="s">
        <v>103</v>
      </c>
      <c r="BE117" s="129">
        <f>IF(N117="základní",J117,0)</f>
        <v>0</v>
      </c>
      <c r="BF117" s="129">
        <f>IF(N117="snížená",J117,0)</f>
        <v>0</v>
      </c>
      <c r="BG117" s="129">
        <f>IF(N117="zákl. přenesená",J117,0)</f>
        <v>0</v>
      </c>
      <c r="BH117" s="129">
        <f>IF(N117="sníž. přenesená",J117,0)</f>
        <v>0</v>
      </c>
      <c r="BI117" s="129">
        <f>IF(N117="nulová",J117,0)</f>
        <v>0</v>
      </c>
      <c r="BJ117" s="16" t="s">
        <v>71</v>
      </c>
      <c r="BK117" s="129">
        <f>ROUND(I117*H117,2)</f>
        <v>0</v>
      </c>
      <c r="BL117" s="16" t="s">
        <v>165</v>
      </c>
      <c r="BM117" s="128" t="s">
        <v>171</v>
      </c>
    </row>
    <row r="118" spans="2:65" s="1" customFormat="1">
      <c r="B118" s="28"/>
      <c r="D118" s="130" t="s">
        <v>113</v>
      </c>
      <c r="F118" s="131" t="s">
        <v>172</v>
      </c>
      <c r="L118" s="28"/>
      <c r="M118" s="132"/>
      <c r="T118" s="48"/>
      <c r="AT118" s="16" t="s">
        <v>113</v>
      </c>
      <c r="AU118" s="16" t="s">
        <v>73</v>
      </c>
    </row>
    <row r="119" spans="2:65" s="12" customFormat="1">
      <c r="B119" s="133"/>
      <c r="D119" s="134" t="s">
        <v>115</v>
      </c>
      <c r="E119" s="135" t="s">
        <v>3</v>
      </c>
      <c r="F119" s="136" t="s">
        <v>134</v>
      </c>
      <c r="H119" s="137">
        <v>8.5</v>
      </c>
      <c r="L119" s="133"/>
      <c r="M119" s="138"/>
      <c r="T119" s="139"/>
      <c r="AT119" s="135" t="s">
        <v>115</v>
      </c>
      <c r="AU119" s="135" t="s">
        <v>73</v>
      </c>
      <c r="AV119" s="12" t="s">
        <v>73</v>
      </c>
      <c r="AW119" s="12" t="s">
        <v>26</v>
      </c>
      <c r="AX119" s="12" t="s">
        <v>66</v>
      </c>
      <c r="AY119" s="135" t="s">
        <v>103</v>
      </c>
    </row>
    <row r="120" spans="2:65" s="13" customFormat="1">
      <c r="B120" s="140"/>
      <c r="D120" s="134" t="s">
        <v>115</v>
      </c>
      <c r="E120" s="141" t="s">
        <v>3</v>
      </c>
      <c r="F120" s="142" t="s">
        <v>117</v>
      </c>
      <c r="H120" s="143">
        <v>8.5</v>
      </c>
      <c r="L120" s="140"/>
      <c r="M120" s="144"/>
      <c r="T120" s="145"/>
      <c r="AT120" s="141" t="s">
        <v>115</v>
      </c>
      <c r="AU120" s="141" t="s">
        <v>73</v>
      </c>
      <c r="AV120" s="13" t="s">
        <v>111</v>
      </c>
      <c r="AW120" s="13" t="s">
        <v>26</v>
      </c>
      <c r="AX120" s="13" t="s">
        <v>71</v>
      </c>
      <c r="AY120" s="141" t="s">
        <v>103</v>
      </c>
    </row>
    <row r="121" spans="2:65" s="1" customFormat="1" ht="16.5" customHeight="1">
      <c r="B121" s="117"/>
      <c r="C121" s="118" t="s">
        <v>173</v>
      </c>
      <c r="D121" s="118" t="s">
        <v>106</v>
      </c>
      <c r="E121" s="119" t="s">
        <v>174</v>
      </c>
      <c r="F121" s="120" t="s">
        <v>175</v>
      </c>
      <c r="G121" s="121" t="s">
        <v>176</v>
      </c>
      <c r="H121" s="122">
        <v>17</v>
      </c>
      <c r="I121" s="123">
        <v>0</v>
      </c>
      <c r="J121" s="123">
        <f>ROUND(I121*H121,2)</f>
        <v>0</v>
      </c>
      <c r="K121" s="120" t="s">
        <v>110</v>
      </c>
      <c r="L121" s="28"/>
      <c r="M121" s="124" t="s">
        <v>3</v>
      </c>
      <c r="N121" s="125" t="s">
        <v>37</v>
      </c>
      <c r="O121" s="126">
        <v>4.1000000000000002E-2</v>
      </c>
      <c r="P121" s="126">
        <f>O121*H121</f>
        <v>0.69700000000000006</v>
      </c>
      <c r="Q121" s="126">
        <v>0</v>
      </c>
      <c r="R121" s="126">
        <f>Q121*H121</f>
        <v>0</v>
      </c>
      <c r="S121" s="126">
        <v>6.8999999999999997E-4</v>
      </c>
      <c r="T121" s="127">
        <f>S121*H121</f>
        <v>1.1729999999999999E-2</v>
      </c>
      <c r="AR121" s="128" t="s">
        <v>165</v>
      </c>
      <c r="AT121" s="128" t="s">
        <v>106</v>
      </c>
      <c r="AU121" s="128" t="s">
        <v>73</v>
      </c>
      <c r="AY121" s="16" t="s">
        <v>103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6" t="s">
        <v>71</v>
      </c>
      <c r="BK121" s="129">
        <f>ROUND(I121*H121,2)</f>
        <v>0</v>
      </c>
      <c r="BL121" s="16" t="s">
        <v>165</v>
      </c>
      <c r="BM121" s="128" t="s">
        <v>177</v>
      </c>
    </row>
    <row r="122" spans="2:65" s="1" customFormat="1">
      <c r="B122" s="28"/>
      <c r="D122" s="130" t="s">
        <v>113</v>
      </c>
      <c r="F122" s="131" t="s">
        <v>178</v>
      </c>
      <c r="L122" s="28"/>
      <c r="M122" s="132"/>
      <c r="T122" s="48"/>
      <c r="AT122" s="16" t="s">
        <v>113</v>
      </c>
      <c r="AU122" s="16" t="s">
        <v>73</v>
      </c>
    </row>
    <row r="123" spans="2:65" s="1" customFormat="1" ht="16.5" customHeight="1">
      <c r="B123" s="117"/>
      <c r="C123" s="118" t="s">
        <v>9</v>
      </c>
      <c r="D123" s="118" t="s">
        <v>106</v>
      </c>
      <c r="E123" s="119" t="s">
        <v>179</v>
      </c>
      <c r="F123" s="120" t="s">
        <v>180</v>
      </c>
      <c r="G123" s="121" t="s">
        <v>131</v>
      </c>
      <c r="H123" s="122">
        <v>8.5</v>
      </c>
      <c r="I123" s="123">
        <v>0</v>
      </c>
      <c r="J123" s="123">
        <f>ROUND(I123*H123,2)</f>
        <v>0</v>
      </c>
      <c r="K123" s="120" t="s">
        <v>110</v>
      </c>
      <c r="L123" s="28"/>
      <c r="M123" s="124" t="s">
        <v>3</v>
      </c>
      <c r="N123" s="125" t="s">
        <v>37</v>
      </c>
      <c r="O123" s="126">
        <v>0.40500000000000003</v>
      </c>
      <c r="P123" s="126">
        <f>O123*H123</f>
        <v>3.4425000000000003</v>
      </c>
      <c r="Q123" s="126">
        <v>4.0999999999999999E-4</v>
      </c>
      <c r="R123" s="126">
        <f>Q123*H123</f>
        <v>3.4849999999999998E-3</v>
      </c>
      <c r="S123" s="126">
        <v>0</v>
      </c>
      <c r="T123" s="127">
        <f>S123*H123</f>
        <v>0</v>
      </c>
      <c r="AR123" s="128" t="s">
        <v>165</v>
      </c>
      <c r="AT123" s="128" t="s">
        <v>106</v>
      </c>
      <c r="AU123" s="128" t="s">
        <v>73</v>
      </c>
      <c r="AY123" s="16" t="s">
        <v>103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6" t="s">
        <v>71</v>
      </c>
      <c r="BK123" s="129">
        <f>ROUND(I123*H123,2)</f>
        <v>0</v>
      </c>
      <c r="BL123" s="16" t="s">
        <v>165</v>
      </c>
      <c r="BM123" s="128" t="s">
        <v>181</v>
      </c>
    </row>
    <row r="124" spans="2:65" s="1" customFormat="1">
      <c r="B124" s="28"/>
      <c r="D124" s="130" t="s">
        <v>113</v>
      </c>
      <c r="F124" s="131" t="s">
        <v>182</v>
      </c>
      <c r="L124" s="28"/>
      <c r="M124" s="132"/>
      <c r="T124" s="48"/>
      <c r="AT124" s="16" t="s">
        <v>113</v>
      </c>
      <c r="AU124" s="16" t="s">
        <v>73</v>
      </c>
    </row>
    <row r="125" spans="2:65" s="12" customFormat="1">
      <c r="B125" s="133"/>
      <c r="D125" s="134" t="s">
        <v>115</v>
      </c>
      <c r="E125" s="135" t="s">
        <v>3</v>
      </c>
      <c r="F125" s="136" t="s">
        <v>134</v>
      </c>
      <c r="H125" s="137">
        <v>8.5</v>
      </c>
      <c r="L125" s="133"/>
      <c r="M125" s="138"/>
      <c r="T125" s="139"/>
      <c r="AT125" s="135" t="s">
        <v>115</v>
      </c>
      <c r="AU125" s="135" t="s">
        <v>73</v>
      </c>
      <c r="AV125" s="12" t="s">
        <v>73</v>
      </c>
      <c r="AW125" s="12" t="s">
        <v>26</v>
      </c>
      <c r="AX125" s="12" t="s">
        <v>66</v>
      </c>
      <c r="AY125" s="135" t="s">
        <v>103</v>
      </c>
    </row>
    <row r="126" spans="2:65" s="13" customFormat="1">
      <c r="B126" s="140"/>
      <c r="D126" s="134" t="s">
        <v>115</v>
      </c>
      <c r="E126" s="141" t="s">
        <v>3</v>
      </c>
      <c r="F126" s="142" t="s">
        <v>117</v>
      </c>
      <c r="H126" s="143">
        <v>8.5</v>
      </c>
      <c r="L126" s="140"/>
      <c r="M126" s="144"/>
      <c r="T126" s="145"/>
      <c r="AT126" s="141" t="s">
        <v>115</v>
      </c>
      <c r="AU126" s="141" t="s">
        <v>73</v>
      </c>
      <c r="AV126" s="13" t="s">
        <v>111</v>
      </c>
      <c r="AW126" s="13" t="s">
        <v>26</v>
      </c>
      <c r="AX126" s="13" t="s">
        <v>71</v>
      </c>
      <c r="AY126" s="141" t="s">
        <v>103</v>
      </c>
    </row>
    <row r="127" spans="2:65" s="1" customFormat="1" ht="16.5" customHeight="1">
      <c r="B127" s="117"/>
      <c r="C127" s="146" t="s">
        <v>183</v>
      </c>
      <c r="D127" s="146" t="s">
        <v>184</v>
      </c>
      <c r="E127" s="147" t="s">
        <v>185</v>
      </c>
      <c r="F127" s="148" t="s">
        <v>186</v>
      </c>
      <c r="G127" s="149" t="s">
        <v>131</v>
      </c>
      <c r="H127" s="150">
        <v>8.7550000000000008</v>
      </c>
      <c r="I127" s="151">
        <v>0</v>
      </c>
      <c r="J127" s="151">
        <f>ROUND(I127*H127,2)</f>
        <v>0</v>
      </c>
      <c r="K127" s="148" t="s">
        <v>110</v>
      </c>
      <c r="L127" s="152"/>
      <c r="M127" s="153" t="s">
        <v>3</v>
      </c>
      <c r="N127" s="154" t="s">
        <v>37</v>
      </c>
      <c r="O127" s="126">
        <v>0</v>
      </c>
      <c r="P127" s="126">
        <f>O127*H127</f>
        <v>0</v>
      </c>
      <c r="Q127" s="126">
        <v>3.8000000000000002E-4</v>
      </c>
      <c r="R127" s="126">
        <f>Q127*H127</f>
        <v>3.3269000000000007E-3</v>
      </c>
      <c r="S127" s="126">
        <v>0</v>
      </c>
      <c r="T127" s="127">
        <f>S127*H127</f>
        <v>0</v>
      </c>
      <c r="AR127" s="128" t="s">
        <v>187</v>
      </c>
      <c r="AT127" s="128" t="s">
        <v>184</v>
      </c>
      <c r="AU127" s="128" t="s">
        <v>73</v>
      </c>
      <c r="AY127" s="16" t="s">
        <v>103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6" t="s">
        <v>71</v>
      </c>
      <c r="BK127" s="129">
        <f>ROUND(I127*H127,2)</f>
        <v>0</v>
      </c>
      <c r="BL127" s="16" t="s">
        <v>165</v>
      </c>
      <c r="BM127" s="128" t="s">
        <v>188</v>
      </c>
    </row>
    <row r="128" spans="2:65" s="12" customFormat="1">
      <c r="B128" s="133"/>
      <c r="D128" s="134" t="s">
        <v>115</v>
      </c>
      <c r="F128" s="136" t="s">
        <v>189</v>
      </c>
      <c r="H128" s="137">
        <v>8.7550000000000008</v>
      </c>
      <c r="L128" s="133"/>
      <c r="M128" s="138"/>
      <c r="T128" s="139"/>
      <c r="AT128" s="135" t="s">
        <v>115</v>
      </c>
      <c r="AU128" s="135" t="s">
        <v>73</v>
      </c>
      <c r="AV128" s="12" t="s">
        <v>73</v>
      </c>
      <c r="AW128" s="12" t="s">
        <v>4</v>
      </c>
      <c r="AX128" s="12" t="s">
        <v>71</v>
      </c>
      <c r="AY128" s="135" t="s">
        <v>103</v>
      </c>
    </row>
    <row r="129" spans="2:65" s="1" customFormat="1" ht="24.2" customHeight="1">
      <c r="B129" s="117"/>
      <c r="C129" s="118" t="s">
        <v>190</v>
      </c>
      <c r="D129" s="118" t="s">
        <v>106</v>
      </c>
      <c r="E129" s="119" t="s">
        <v>191</v>
      </c>
      <c r="F129" s="120" t="s">
        <v>192</v>
      </c>
      <c r="G129" s="121" t="s">
        <v>131</v>
      </c>
      <c r="H129" s="122">
        <v>8.5</v>
      </c>
      <c r="I129" s="123">
        <v>0</v>
      </c>
      <c r="J129" s="123">
        <f>ROUND(I129*H129,2)</f>
        <v>0</v>
      </c>
      <c r="K129" s="120" t="s">
        <v>110</v>
      </c>
      <c r="L129" s="28"/>
      <c r="M129" s="124" t="s">
        <v>3</v>
      </c>
      <c r="N129" s="125" t="s">
        <v>37</v>
      </c>
      <c r="O129" s="126">
        <v>0.106</v>
      </c>
      <c r="P129" s="126">
        <f>O129*H129</f>
        <v>0.90100000000000002</v>
      </c>
      <c r="Q129" s="126">
        <v>3.4000000000000002E-4</v>
      </c>
      <c r="R129" s="126">
        <f>Q129*H129</f>
        <v>2.8900000000000002E-3</v>
      </c>
      <c r="S129" s="126">
        <v>0</v>
      </c>
      <c r="T129" s="127">
        <f>S129*H129</f>
        <v>0</v>
      </c>
      <c r="AR129" s="128" t="s">
        <v>165</v>
      </c>
      <c r="AT129" s="128" t="s">
        <v>106</v>
      </c>
      <c r="AU129" s="128" t="s">
        <v>73</v>
      </c>
      <c r="AY129" s="16" t="s">
        <v>103</v>
      </c>
      <c r="BE129" s="129">
        <f>IF(N129="základní",J129,0)</f>
        <v>0</v>
      </c>
      <c r="BF129" s="129">
        <f>IF(N129="snížená",J129,0)</f>
        <v>0</v>
      </c>
      <c r="BG129" s="129">
        <f>IF(N129="zákl. přenesená",J129,0)</f>
        <v>0</v>
      </c>
      <c r="BH129" s="129">
        <f>IF(N129="sníž. přenesená",J129,0)</f>
        <v>0</v>
      </c>
      <c r="BI129" s="129">
        <f>IF(N129="nulová",J129,0)</f>
        <v>0</v>
      </c>
      <c r="BJ129" s="16" t="s">
        <v>71</v>
      </c>
      <c r="BK129" s="129">
        <f>ROUND(I129*H129,2)</f>
        <v>0</v>
      </c>
      <c r="BL129" s="16" t="s">
        <v>165</v>
      </c>
      <c r="BM129" s="128" t="s">
        <v>193</v>
      </c>
    </row>
    <row r="130" spans="2:65" s="1" customFormat="1">
      <c r="B130" s="28"/>
      <c r="D130" s="130" t="s">
        <v>113</v>
      </c>
      <c r="F130" s="131" t="s">
        <v>194</v>
      </c>
      <c r="L130" s="28"/>
      <c r="M130" s="132"/>
      <c r="T130" s="48"/>
      <c r="AT130" s="16" t="s">
        <v>113</v>
      </c>
      <c r="AU130" s="16" t="s">
        <v>73</v>
      </c>
    </row>
    <row r="131" spans="2:65" s="12" customFormat="1">
      <c r="B131" s="133"/>
      <c r="D131" s="134" t="s">
        <v>115</v>
      </c>
      <c r="E131" s="135" t="s">
        <v>3</v>
      </c>
      <c r="F131" s="136" t="s">
        <v>134</v>
      </c>
      <c r="H131" s="137">
        <v>8.5</v>
      </c>
      <c r="L131" s="133"/>
      <c r="M131" s="138"/>
      <c r="T131" s="139"/>
      <c r="AT131" s="135" t="s">
        <v>115</v>
      </c>
      <c r="AU131" s="135" t="s">
        <v>73</v>
      </c>
      <c r="AV131" s="12" t="s">
        <v>73</v>
      </c>
      <c r="AW131" s="12" t="s">
        <v>26</v>
      </c>
      <c r="AX131" s="12" t="s">
        <v>66</v>
      </c>
      <c r="AY131" s="135" t="s">
        <v>103</v>
      </c>
    </row>
    <row r="132" spans="2:65" s="13" customFormat="1">
      <c r="B132" s="140"/>
      <c r="D132" s="134" t="s">
        <v>115</v>
      </c>
      <c r="E132" s="141" t="s">
        <v>3</v>
      </c>
      <c r="F132" s="142" t="s">
        <v>117</v>
      </c>
      <c r="H132" s="143">
        <v>8.5</v>
      </c>
      <c r="L132" s="140"/>
      <c r="M132" s="144"/>
      <c r="T132" s="145"/>
      <c r="AT132" s="141" t="s">
        <v>115</v>
      </c>
      <c r="AU132" s="141" t="s">
        <v>73</v>
      </c>
      <c r="AV132" s="13" t="s">
        <v>111</v>
      </c>
      <c r="AW132" s="13" t="s">
        <v>26</v>
      </c>
      <c r="AX132" s="13" t="s">
        <v>71</v>
      </c>
      <c r="AY132" s="141" t="s">
        <v>103</v>
      </c>
    </row>
    <row r="133" spans="2:65" s="1" customFormat="1" ht="16.5" customHeight="1">
      <c r="B133" s="117"/>
      <c r="C133" s="118" t="s">
        <v>195</v>
      </c>
      <c r="D133" s="118" t="s">
        <v>106</v>
      </c>
      <c r="E133" s="119" t="s">
        <v>196</v>
      </c>
      <c r="F133" s="120" t="s">
        <v>197</v>
      </c>
      <c r="G133" s="121" t="s">
        <v>198</v>
      </c>
      <c r="H133" s="122">
        <v>17</v>
      </c>
      <c r="I133" s="123">
        <v>0</v>
      </c>
      <c r="J133" s="123">
        <f>ROUND(I133*H133,2)</f>
        <v>0</v>
      </c>
      <c r="K133" s="120" t="s">
        <v>110</v>
      </c>
      <c r="L133" s="28"/>
      <c r="M133" s="124" t="s">
        <v>3</v>
      </c>
      <c r="N133" s="125" t="s">
        <v>37</v>
      </c>
      <c r="O133" s="126">
        <v>0.45700000000000002</v>
      </c>
      <c r="P133" s="126">
        <f>O133*H133</f>
        <v>7.7690000000000001</v>
      </c>
      <c r="Q133" s="126">
        <v>2.5000000000000001E-4</v>
      </c>
      <c r="R133" s="126">
        <f>Q133*H133</f>
        <v>4.2500000000000003E-3</v>
      </c>
      <c r="S133" s="126">
        <v>0</v>
      </c>
      <c r="T133" s="127">
        <f>S133*H133</f>
        <v>0</v>
      </c>
      <c r="AR133" s="128" t="s">
        <v>165</v>
      </c>
      <c r="AT133" s="128" t="s">
        <v>106</v>
      </c>
      <c r="AU133" s="128" t="s">
        <v>73</v>
      </c>
      <c r="AY133" s="16" t="s">
        <v>103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6" t="s">
        <v>71</v>
      </c>
      <c r="BK133" s="129">
        <f>ROUND(I133*H133,2)</f>
        <v>0</v>
      </c>
      <c r="BL133" s="16" t="s">
        <v>165</v>
      </c>
      <c r="BM133" s="128" t="s">
        <v>199</v>
      </c>
    </row>
    <row r="134" spans="2:65" s="1" customFormat="1">
      <c r="B134" s="28"/>
      <c r="D134" s="130" t="s">
        <v>113</v>
      </c>
      <c r="F134" s="131" t="s">
        <v>200</v>
      </c>
      <c r="L134" s="28"/>
      <c r="M134" s="132"/>
      <c r="T134" s="48"/>
      <c r="AT134" s="16" t="s">
        <v>113</v>
      </c>
      <c r="AU134" s="16" t="s">
        <v>73</v>
      </c>
    </row>
    <row r="135" spans="2:65" s="1" customFormat="1" ht="24.2" customHeight="1">
      <c r="B135" s="117"/>
      <c r="C135" s="118" t="s">
        <v>165</v>
      </c>
      <c r="D135" s="118" t="s">
        <v>106</v>
      </c>
      <c r="E135" s="119" t="s">
        <v>201</v>
      </c>
      <c r="F135" s="120" t="s">
        <v>202</v>
      </c>
      <c r="G135" s="121" t="s">
        <v>140</v>
      </c>
      <c r="H135" s="122">
        <v>1.4E-2</v>
      </c>
      <c r="I135" s="123">
        <v>0</v>
      </c>
      <c r="J135" s="123">
        <f>ROUND(I135*H135,2)</f>
        <v>0</v>
      </c>
      <c r="K135" s="120" t="s">
        <v>110</v>
      </c>
      <c r="L135" s="28"/>
      <c r="M135" s="124" t="s">
        <v>3</v>
      </c>
      <c r="N135" s="125" t="s">
        <v>37</v>
      </c>
      <c r="O135" s="126">
        <v>0.85</v>
      </c>
      <c r="P135" s="126">
        <f>O135*H135</f>
        <v>1.1899999999999999E-2</v>
      </c>
      <c r="Q135" s="126">
        <v>0</v>
      </c>
      <c r="R135" s="126">
        <f>Q135*H135</f>
        <v>0</v>
      </c>
      <c r="S135" s="126">
        <v>0</v>
      </c>
      <c r="T135" s="127">
        <f>S135*H135</f>
        <v>0</v>
      </c>
      <c r="AR135" s="128" t="s">
        <v>165</v>
      </c>
      <c r="AT135" s="128" t="s">
        <v>106</v>
      </c>
      <c r="AU135" s="128" t="s">
        <v>73</v>
      </c>
      <c r="AY135" s="16" t="s">
        <v>103</v>
      </c>
      <c r="BE135" s="129">
        <f>IF(N135="základní",J135,0)</f>
        <v>0</v>
      </c>
      <c r="BF135" s="129">
        <f>IF(N135="snížená",J135,0)</f>
        <v>0</v>
      </c>
      <c r="BG135" s="129">
        <f>IF(N135="zákl. přenesená",J135,0)</f>
        <v>0</v>
      </c>
      <c r="BH135" s="129">
        <f>IF(N135="sníž. přenesená",J135,0)</f>
        <v>0</v>
      </c>
      <c r="BI135" s="129">
        <f>IF(N135="nulová",J135,0)</f>
        <v>0</v>
      </c>
      <c r="BJ135" s="16" t="s">
        <v>71</v>
      </c>
      <c r="BK135" s="129">
        <f>ROUND(I135*H135,2)</f>
        <v>0</v>
      </c>
      <c r="BL135" s="16" t="s">
        <v>165</v>
      </c>
      <c r="BM135" s="128" t="s">
        <v>203</v>
      </c>
    </row>
    <row r="136" spans="2:65" s="1" customFormat="1">
      <c r="B136" s="28"/>
      <c r="D136" s="130" t="s">
        <v>113</v>
      </c>
      <c r="F136" s="131" t="s">
        <v>204</v>
      </c>
      <c r="L136" s="28"/>
      <c r="M136" s="132"/>
      <c r="T136" s="48"/>
      <c r="AT136" s="16" t="s">
        <v>113</v>
      </c>
      <c r="AU136" s="16" t="s">
        <v>73</v>
      </c>
    </row>
    <row r="137" spans="2:65" s="11" customFormat="1" ht="22.7" customHeight="1">
      <c r="B137" s="106"/>
      <c r="D137" s="107" t="s">
        <v>65</v>
      </c>
      <c r="E137" s="115" t="s">
        <v>205</v>
      </c>
      <c r="F137" s="115" t="s">
        <v>206</v>
      </c>
      <c r="J137" s="116">
        <f>BK137</f>
        <v>0</v>
      </c>
      <c r="L137" s="106"/>
      <c r="M137" s="110"/>
      <c r="P137" s="111">
        <f>SUM(P138:P144)</f>
        <v>17.25151</v>
      </c>
      <c r="R137" s="111">
        <f>SUM(R138:R144)</f>
        <v>3.4680000000000002E-2</v>
      </c>
      <c r="T137" s="112">
        <f>SUM(T138:T144)</f>
        <v>1.56E-3</v>
      </c>
      <c r="AR137" s="107" t="s">
        <v>73</v>
      </c>
      <c r="AT137" s="113" t="s">
        <v>65</v>
      </c>
      <c r="AU137" s="113" t="s">
        <v>71</v>
      </c>
      <c r="AY137" s="107" t="s">
        <v>103</v>
      </c>
      <c r="BK137" s="114">
        <f>SUM(BK138:BK144)</f>
        <v>0</v>
      </c>
    </row>
    <row r="138" spans="2:65" s="1" customFormat="1" ht="16.5" customHeight="1">
      <c r="B138" s="117"/>
      <c r="C138" s="118" t="s">
        <v>207</v>
      </c>
      <c r="D138" s="118" t="s">
        <v>106</v>
      </c>
      <c r="E138" s="119" t="s">
        <v>208</v>
      </c>
      <c r="F138" s="120" t="s">
        <v>209</v>
      </c>
      <c r="G138" s="121" t="s">
        <v>210</v>
      </c>
      <c r="H138" s="122">
        <v>1</v>
      </c>
      <c r="I138" s="123">
        <v>0</v>
      </c>
      <c r="J138" s="123">
        <f>ROUND(I138*H138,2)</f>
        <v>0</v>
      </c>
      <c r="K138" s="120" t="s">
        <v>110</v>
      </c>
      <c r="L138" s="28"/>
      <c r="M138" s="124" t="s">
        <v>3</v>
      </c>
      <c r="N138" s="125" t="s">
        <v>37</v>
      </c>
      <c r="O138" s="126">
        <v>0.217</v>
      </c>
      <c r="P138" s="126">
        <f>O138*H138</f>
        <v>0.217</v>
      </c>
      <c r="Q138" s="126">
        <v>0</v>
      </c>
      <c r="R138" s="126">
        <f>Q138*H138</f>
        <v>0</v>
      </c>
      <c r="S138" s="126">
        <v>1.56E-3</v>
      </c>
      <c r="T138" s="127">
        <f>S138*H138</f>
        <v>1.56E-3</v>
      </c>
      <c r="AR138" s="128" t="s">
        <v>165</v>
      </c>
      <c r="AT138" s="128" t="s">
        <v>106</v>
      </c>
      <c r="AU138" s="128" t="s">
        <v>73</v>
      </c>
      <c r="AY138" s="16" t="s">
        <v>103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6" t="s">
        <v>71</v>
      </c>
      <c r="BK138" s="129">
        <f>ROUND(I138*H138,2)</f>
        <v>0</v>
      </c>
      <c r="BL138" s="16" t="s">
        <v>165</v>
      </c>
      <c r="BM138" s="128" t="s">
        <v>211</v>
      </c>
    </row>
    <row r="139" spans="2:65" s="1" customFormat="1">
      <c r="B139" s="28"/>
      <c r="D139" s="130" t="s">
        <v>113</v>
      </c>
      <c r="F139" s="131" t="s">
        <v>212</v>
      </c>
      <c r="L139" s="28"/>
      <c r="M139" s="132"/>
      <c r="T139" s="48"/>
      <c r="AT139" s="16" t="s">
        <v>113</v>
      </c>
      <c r="AU139" s="16" t="s">
        <v>73</v>
      </c>
    </row>
    <row r="140" spans="2:65" s="1" customFormat="1" ht="16.5" customHeight="1">
      <c r="B140" s="117"/>
      <c r="C140" s="118" t="s">
        <v>213</v>
      </c>
      <c r="D140" s="118" t="s">
        <v>106</v>
      </c>
      <c r="E140" s="119" t="s">
        <v>214</v>
      </c>
      <c r="F140" s="120" t="s">
        <v>215</v>
      </c>
      <c r="G140" s="121" t="s">
        <v>176</v>
      </c>
      <c r="H140" s="122">
        <v>17</v>
      </c>
      <c r="I140" s="123">
        <v>0</v>
      </c>
      <c r="J140" s="123">
        <f>ROUND(I140*H140,2)</f>
        <v>0</v>
      </c>
      <c r="K140" s="120" t="s">
        <v>110</v>
      </c>
      <c r="L140" s="28"/>
      <c r="M140" s="124" t="s">
        <v>3</v>
      </c>
      <c r="N140" s="125" t="s">
        <v>37</v>
      </c>
      <c r="O140" s="126">
        <v>1</v>
      </c>
      <c r="P140" s="126">
        <f>O140*H140</f>
        <v>17</v>
      </c>
      <c r="Q140" s="126">
        <v>4.0000000000000003E-5</v>
      </c>
      <c r="R140" s="126">
        <f>Q140*H140</f>
        <v>6.8000000000000005E-4</v>
      </c>
      <c r="S140" s="126">
        <v>0</v>
      </c>
      <c r="T140" s="127">
        <f>S140*H140</f>
        <v>0</v>
      </c>
      <c r="AR140" s="128" t="s">
        <v>165</v>
      </c>
      <c r="AT140" s="128" t="s">
        <v>106</v>
      </c>
      <c r="AU140" s="128" t="s">
        <v>73</v>
      </c>
      <c r="AY140" s="16" t="s">
        <v>103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6" t="s">
        <v>71</v>
      </c>
      <c r="BK140" s="129">
        <f>ROUND(I140*H140,2)</f>
        <v>0</v>
      </c>
      <c r="BL140" s="16" t="s">
        <v>165</v>
      </c>
      <c r="BM140" s="128" t="s">
        <v>216</v>
      </c>
    </row>
    <row r="141" spans="2:65" s="1" customFormat="1">
      <c r="B141" s="28"/>
      <c r="D141" s="130" t="s">
        <v>113</v>
      </c>
      <c r="F141" s="131" t="s">
        <v>217</v>
      </c>
      <c r="L141" s="28"/>
      <c r="M141" s="132"/>
      <c r="T141" s="48"/>
      <c r="AT141" s="16" t="s">
        <v>113</v>
      </c>
      <c r="AU141" s="16" t="s">
        <v>73</v>
      </c>
    </row>
    <row r="142" spans="2:65" s="1" customFormat="1" ht="16.5" customHeight="1">
      <c r="B142" s="117"/>
      <c r="C142" s="146" t="s">
        <v>218</v>
      </c>
      <c r="D142" s="146" t="s">
        <v>184</v>
      </c>
      <c r="E142" s="147" t="s">
        <v>219</v>
      </c>
      <c r="F142" s="148" t="s">
        <v>220</v>
      </c>
      <c r="G142" s="149" t="s">
        <v>176</v>
      </c>
      <c r="H142" s="150">
        <v>17</v>
      </c>
      <c r="I142" s="151">
        <v>0</v>
      </c>
      <c r="J142" s="151">
        <f>ROUND(I142*H142,2)</f>
        <v>0</v>
      </c>
      <c r="K142" s="148" t="s">
        <v>110</v>
      </c>
      <c r="L142" s="152"/>
      <c r="M142" s="153" t="s">
        <v>3</v>
      </c>
      <c r="N142" s="154" t="s">
        <v>37</v>
      </c>
      <c r="O142" s="126">
        <v>0</v>
      </c>
      <c r="P142" s="126">
        <f>O142*H142</f>
        <v>0</v>
      </c>
      <c r="Q142" s="126">
        <v>2E-3</v>
      </c>
      <c r="R142" s="126">
        <f>Q142*H142</f>
        <v>3.4000000000000002E-2</v>
      </c>
      <c r="S142" s="126">
        <v>0</v>
      </c>
      <c r="T142" s="127">
        <f>S142*H142</f>
        <v>0</v>
      </c>
      <c r="AR142" s="128" t="s">
        <v>187</v>
      </c>
      <c r="AT142" s="128" t="s">
        <v>184</v>
      </c>
      <c r="AU142" s="128" t="s">
        <v>73</v>
      </c>
      <c r="AY142" s="16" t="s">
        <v>103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6" t="s">
        <v>71</v>
      </c>
      <c r="BK142" s="129">
        <f>ROUND(I142*H142,2)</f>
        <v>0</v>
      </c>
      <c r="BL142" s="16" t="s">
        <v>165</v>
      </c>
      <c r="BM142" s="128" t="s">
        <v>221</v>
      </c>
    </row>
    <row r="143" spans="2:65" s="1" customFormat="1" ht="24.2" customHeight="1">
      <c r="B143" s="117"/>
      <c r="C143" s="118" t="s">
        <v>222</v>
      </c>
      <c r="D143" s="118" t="s">
        <v>106</v>
      </c>
      <c r="E143" s="119" t="s">
        <v>223</v>
      </c>
      <c r="F143" s="120" t="s">
        <v>224</v>
      </c>
      <c r="G143" s="121" t="s">
        <v>140</v>
      </c>
      <c r="H143" s="122">
        <v>3.5000000000000003E-2</v>
      </c>
      <c r="I143" s="123">
        <v>0</v>
      </c>
      <c r="J143" s="123">
        <f>ROUND(I143*H143,2)</f>
        <v>0</v>
      </c>
      <c r="K143" s="120" t="s">
        <v>110</v>
      </c>
      <c r="L143" s="28"/>
      <c r="M143" s="124" t="s">
        <v>3</v>
      </c>
      <c r="N143" s="125" t="s">
        <v>37</v>
      </c>
      <c r="O143" s="126">
        <v>0.98599999999999999</v>
      </c>
      <c r="P143" s="126">
        <f>O143*H143</f>
        <v>3.4510000000000006E-2</v>
      </c>
      <c r="Q143" s="126">
        <v>0</v>
      </c>
      <c r="R143" s="126">
        <f>Q143*H143</f>
        <v>0</v>
      </c>
      <c r="S143" s="126">
        <v>0</v>
      </c>
      <c r="T143" s="127">
        <f>S143*H143</f>
        <v>0</v>
      </c>
      <c r="AR143" s="128" t="s">
        <v>165</v>
      </c>
      <c r="AT143" s="128" t="s">
        <v>106</v>
      </c>
      <c r="AU143" s="128" t="s">
        <v>73</v>
      </c>
      <c r="AY143" s="16" t="s">
        <v>103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6" t="s">
        <v>71</v>
      </c>
      <c r="BK143" s="129">
        <f>ROUND(I143*H143,2)</f>
        <v>0</v>
      </c>
      <c r="BL143" s="16" t="s">
        <v>165</v>
      </c>
      <c r="BM143" s="128" t="s">
        <v>225</v>
      </c>
    </row>
    <row r="144" spans="2:65" s="1" customFormat="1">
      <c r="B144" s="28"/>
      <c r="D144" s="130" t="s">
        <v>113</v>
      </c>
      <c r="F144" s="131" t="s">
        <v>226</v>
      </c>
      <c r="L144" s="28"/>
      <c r="M144" s="132"/>
      <c r="T144" s="48"/>
      <c r="AT144" s="16" t="s">
        <v>113</v>
      </c>
      <c r="AU144" s="16" t="s">
        <v>73</v>
      </c>
    </row>
    <row r="145" spans="2:65" s="11" customFormat="1" ht="22.7" customHeight="1">
      <c r="B145" s="106"/>
      <c r="D145" s="107" t="s">
        <v>65</v>
      </c>
      <c r="E145" s="115" t="s">
        <v>227</v>
      </c>
      <c r="F145" s="115" t="s">
        <v>228</v>
      </c>
      <c r="J145" s="116">
        <f>BK145</f>
        <v>0</v>
      </c>
      <c r="L145" s="106"/>
      <c r="M145" s="110"/>
      <c r="P145" s="111">
        <f>SUM(P146:P213)</f>
        <v>56.666766000000003</v>
      </c>
      <c r="R145" s="111">
        <f>SUM(R146:R213)</f>
        <v>0.96895889999999996</v>
      </c>
      <c r="T145" s="112">
        <f>SUM(T146:T213)</f>
        <v>0.36121599999999998</v>
      </c>
      <c r="AR145" s="107" t="s">
        <v>73</v>
      </c>
      <c r="AT145" s="113" t="s">
        <v>65</v>
      </c>
      <c r="AU145" s="113" t="s">
        <v>71</v>
      </c>
      <c r="AY145" s="107" t="s">
        <v>103</v>
      </c>
      <c r="BK145" s="114">
        <f>SUM(BK146:BK213)</f>
        <v>0</v>
      </c>
    </row>
    <row r="146" spans="2:65" s="1" customFormat="1" ht="16.5" customHeight="1">
      <c r="B146" s="117"/>
      <c r="C146" s="118" t="s">
        <v>8</v>
      </c>
      <c r="D146" s="118" t="s">
        <v>106</v>
      </c>
      <c r="E146" s="119" t="s">
        <v>229</v>
      </c>
      <c r="F146" s="120" t="s">
        <v>230</v>
      </c>
      <c r="G146" s="121" t="s">
        <v>109</v>
      </c>
      <c r="H146" s="122">
        <v>13.28</v>
      </c>
      <c r="I146" s="123">
        <v>0</v>
      </c>
      <c r="J146" s="123">
        <f>ROUND(I146*H146,2)</f>
        <v>0</v>
      </c>
      <c r="K146" s="120" t="s">
        <v>110</v>
      </c>
      <c r="L146" s="28"/>
      <c r="M146" s="124" t="s">
        <v>3</v>
      </c>
      <c r="N146" s="125" t="s">
        <v>37</v>
      </c>
      <c r="O146" s="126">
        <v>0.192</v>
      </c>
      <c r="P146" s="126">
        <f>O146*H146</f>
        <v>2.54976</v>
      </c>
      <c r="Q146" s="126">
        <v>0</v>
      </c>
      <c r="R146" s="126">
        <f>Q146*H146</f>
        <v>0</v>
      </c>
      <c r="S146" s="126">
        <v>2.7199999999999998E-2</v>
      </c>
      <c r="T146" s="127">
        <f>S146*H146</f>
        <v>0.36121599999999998</v>
      </c>
      <c r="AR146" s="128" t="s">
        <v>165</v>
      </c>
      <c r="AT146" s="128" t="s">
        <v>106</v>
      </c>
      <c r="AU146" s="128" t="s">
        <v>73</v>
      </c>
      <c r="AY146" s="16" t="s">
        <v>103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6" t="s">
        <v>71</v>
      </c>
      <c r="BK146" s="129">
        <f>ROUND(I146*H146,2)</f>
        <v>0</v>
      </c>
      <c r="BL146" s="16" t="s">
        <v>165</v>
      </c>
      <c r="BM146" s="128" t="s">
        <v>231</v>
      </c>
    </row>
    <row r="147" spans="2:65" s="1" customFormat="1">
      <c r="B147" s="28"/>
      <c r="D147" s="130" t="s">
        <v>113</v>
      </c>
      <c r="F147" s="131" t="s">
        <v>232</v>
      </c>
      <c r="L147" s="28"/>
      <c r="M147" s="132"/>
      <c r="T147" s="48"/>
      <c r="AT147" s="16" t="s">
        <v>113</v>
      </c>
      <c r="AU147" s="16" t="s">
        <v>73</v>
      </c>
    </row>
    <row r="148" spans="2:65" s="12" customFormat="1">
      <c r="B148" s="133"/>
      <c r="D148" s="134" t="s">
        <v>115</v>
      </c>
      <c r="E148" s="135" t="s">
        <v>3</v>
      </c>
      <c r="F148" s="136" t="s">
        <v>233</v>
      </c>
      <c r="H148" s="137">
        <v>13.28</v>
      </c>
      <c r="L148" s="133"/>
      <c r="M148" s="138"/>
      <c r="T148" s="139"/>
      <c r="AT148" s="135" t="s">
        <v>115</v>
      </c>
      <c r="AU148" s="135" t="s">
        <v>73</v>
      </c>
      <c r="AV148" s="12" t="s">
        <v>73</v>
      </c>
      <c r="AW148" s="12" t="s">
        <v>26</v>
      </c>
      <c r="AX148" s="12" t="s">
        <v>66</v>
      </c>
      <c r="AY148" s="135" t="s">
        <v>103</v>
      </c>
    </row>
    <row r="149" spans="2:65" s="13" customFormat="1">
      <c r="B149" s="140"/>
      <c r="D149" s="134" t="s">
        <v>115</v>
      </c>
      <c r="E149" s="141" t="s">
        <v>3</v>
      </c>
      <c r="F149" s="142" t="s">
        <v>117</v>
      </c>
      <c r="H149" s="143">
        <v>13.28</v>
      </c>
      <c r="L149" s="140"/>
      <c r="M149" s="144"/>
      <c r="T149" s="145"/>
      <c r="AT149" s="141" t="s">
        <v>115</v>
      </c>
      <c r="AU149" s="141" t="s">
        <v>73</v>
      </c>
      <c r="AV149" s="13" t="s">
        <v>111</v>
      </c>
      <c r="AW149" s="13" t="s">
        <v>26</v>
      </c>
      <c r="AX149" s="13" t="s">
        <v>71</v>
      </c>
      <c r="AY149" s="141" t="s">
        <v>103</v>
      </c>
    </row>
    <row r="150" spans="2:65" s="1" customFormat="1" ht="16.5" customHeight="1">
      <c r="B150" s="117"/>
      <c r="C150" s="118" t="s">
        <v>234</v>
      </c>
      <c r="D150" s="118" t="s">
        <v>106</v>
      </c>
      <c r="E150" s="119" t="s">
        <v>235</v>
      </c>
      <c r="F150" s="120" t="s">
        <v>236</v>
      </c>
      <c r="G150" s="121" t="s">
        <v>109</v>
      </c>
      <c r="H150" s="122">
        <v>13.28</v>
      </c>
      <c r="I150" s="123">
        <v>0</v>
      </c>
      <c r="J150" s="123">
        <f>ROUND(I150*H150,2)</f>
        <v>0</v>
      </c>
      <c r="K150" s="120" t="s">
        <v>110</v>
      </c>
      <c r="L150" s="28"/>
      <c r="M150" s="124" t="s">
        <v>3</v>
      </c>
      <c r="N150" s="125" t="s">
        <v>37</v>
      </c>
      <c r="O150" s="126">
        <v>4.3999999999999997E-2</v>
      </c>
      <c r="P150" s="126">
        <f>O150*H150</f>
        <v>0.58431999999999995</v>
      </c>
      <c r="Q150" s="126">
        <v>2.9999999999999997E-4</v>
      </c>
      <c r="R150" s="126">
        <f>Q150*H150</f>
        <v>3.9839999999999997E-3</v>
      </c>
      <c r="S150" s="126">
        <v>0</v>
      </c>
      <c r="T150" s="127">
        <f>S150*H150</f>
        <v>0</v>
      </c>
      <c r="AR150" s="128" t="s">
        <v>165</v>
      </c>
      <c r="AT150" s="128" t="s">
        <v>106</v>
      </c>
      <c r="AU150" s="128" t="s">
        <v>73</v>
      </c>
      <c r="AY150" s="16" t="s">
        <v>103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6" t="s">
        <v>71</v>
      </c>
      <c r="BK150" s="129">
        <f>ROUND(I150*H150,2)</f>
        <v>0</v>
      </c>
      <c r="BL150" s="16" t="s">
        <v>165</v>
      </c>
      <c r="BM150" s="128" t="s">
        <v>237</v>
      </c>
    </row>
    <row r="151" spans="2:65" s="1" customFormat="1">
      <c r="B151" s="28"/>
      <c r="D151" s="130" t="s">
        <v>113</v>
      </c>
      <c r="F151" s="131" t="s">
        <v>238</v>
      </c>
      <c r="L151" s="28"/>
      <c r="M151" s="132"/>
      <c r="T151" s="48"/>
      <c r="AT151" s="16" t="s">
        <v>113</v>
      </c>
      <c r="AU151" s="16" t="s">
        <v>73</v>
      </c>
    </row>
    <row r="152" spans="2:65" s="12" customFormat="1">
      <c r="B152" s="133"/>
      <c r="D152" s="134" t="s">
        <v>115</v>
      </c>
      <c r="E152" s="135" t="s">
        <v>3</v>
      </c>
      <c r="F152" s="136" t="s">
        <v>233</v>
      </c>
      <c r="H152" s="137">
        <v>13.28</v>
      </c>
      <c r="L152" s="133"/>
      <c r="M152" s="138"/>
      <c r="T152" s="139"/>
      <c r="AT152" s="135" t="s">
        <v>115</v>
      </c>
      <c r="AU152" s="135" t="s">
        <v>73</v>
      </c>
      <c r="AV152" s="12" t="s">
        <v>73</v>
      </c>
      <c r="AW152" s="12" t="s">
        <v>26</v>
      </c>
      <c r="AX152" s="12" t="s">
        <v>66</v>
      </c>
      <c r="AY152" s="135" t="s">
        <v>103</v>
      </c>
    </row>
    <row r="153" spans="2:65" s="13" customFormat="1">
      <c r="B153" s="140"/>
      <c r="D153" s="134" t="s">
        <v>115</v>
      </c>
      <c r="E153" s="141" t="s">
        <v>3</v>
      </c>
      <c r="F153" s="142" t="s">
        <v>117</v>
      </c>
      <c r="H153" s="143">
        <v>13.28</v>
      </c>
      <c r="L153" s="140"/>
      <c r="M153" s="144"/>
      <c r="T153" s="145"/>
      <c r="AT153" s="141" t="s">
        <v>115</v>
      </c>
      <c r="AU153" s="141" t="s">
        <v>73</v>
      </c>
      <c r="AV153" s="13" t="s">
        <v>111</v>
      </c>
      <c r="AW153" s="13" t="s">
        <v>26</v>
      </c>
      <c r="AX153" s="13" t="s">
        <v>71</v>
      </c>
      <c r="AY153" s="141" t="s">
        <v>103</v>
      </c>
    </row>
    <row r="154" spans="2:65" s="1" customFormat="1" ht="21.75" customHeight="1">
      <c r="B154" s="117"/>
      <c r="C154" s="118" t="s">
        <v>239</v>
      </c>
      <c r="D154" s="118" t="s">
        <v>106</v>
      </c>
      <c r="E154" s="119" t="s">
        <v>240</v>
      </c>
      <c r="F154" s="120" t="s">
        <v>241</v>
      </c>
      <c r="G154" s="121" t="s">
        <v>109</v>
      </c>
      <c r="H154" s="122">
        <v>13.28</v>
      </c>
      <c r="I154" s="123">
        <v>0</v>
      </c>
      <c r="J154" s="123">
        <f>ROUND(I154*H154,2)</f>
        <v>0</v>
      </c>
      <c r="K154" s="120" t="s">
        <v>110</v>
      </c>
      <c r="L154" s="28"/>
      <c r="M154" s="124" t="s">
        <v>3</v>
      </c>
      <c r="N154" s="125" t="s">
        <v>37</v>
      </c>
      <c r="O154" s="126">
        <v>9.9000000000000005E-2</v>
      </c>
      <c r="P154" s="126">
        <f>O154*H154</f>
        <v>1.3147199999999999</v>
      </c>
      <c r="Q154" s="126">
        <v>4.4999999999999997E-3</v>
      </c>
      <c r="R154" s="126">
        <f>Q154*H154</f>
        <v>5.9759999999999994E-2</v>
      </c>
      <c r="S154" s="126">
        <v>0</v>
      </c>
      <c r="T154" s="127">
        <f>S154*H154</f>
        <v>0</v>
      </c>
      <c r="AR154" s="128" t="s">
        <v>165</v>
      </c>
      <c r="AT154" s="128" t="s">
        <v>106</v>
      </c>
      <c r="AU154" s="128" t="s">
        <v>73</v>
      </c>
      <c r="AY154" s="16" t="s">
        <v>103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6" t="s">
        <v>71</v>
      </c>
      <c r="BK154" s="129">
        <f>ROUND(I154*H154,2)</f>
        <v>0</v>
      </c>
      <c r="BL154" s="16" t="s">
        <v>165</v>
      </c>
      <c r="BM154" s="128" t="s">
        <v>242</v>
      </c>
    </row>
    <row r="155" spans="2:65" s="1" customFormat="1">
      <c r="B155" s="28"/>
      <c r="D155" s="130" t="s">
        <v>113</v>
      </c>
      <c r="F155" s="131" t="s">
        <v>243</v>
      </c>
      <c r="L155" s="28"/>
      <c r="M155" s="132"/>
      <c r="T155" s="48"/>
      <c r="AT155" s="16" t="s">
        <v>113</v>
      </c>
      <c r="AU155" s="16" t="s">
        <v>73</v>
      </c>
    </row>
    <row r="156" spans="2:65" s="14" customFormat="1">
      <c r="B156" s="155"/>
      <c r="D156" s="134" t="s">
        <v>115</v>
      </c>
      <c r="E156" s="156" t="s">
        <v>3</v>
      </c>
      <c r="F156" s="157" t="s">
        <v>244</v>
      </c>
      <c r="H156" s="156" t="s">
        <v>3</v>
      </c>
      <c r="L156" s="155"/>
      <c r="M156" s="158"/>
      <c r="T156" s="159"/>
      <c r="AT156" s="156" t="s">
        <v>115</v>
      </c>
      <c r="AU156" s="156" t="s">
        <v>73</v>
      </c>
      <c r="AV156" s="14" t="s">
        <v>71</v>
      </c>
      <c r="AW156" s="14" t="s">
        <v>26</v>
      </c>
      <c r="AX156" s="14" t="s">
        <v>66</v>
      </c>
      <c r="AY156" s="156" t="s">
        <v>103</v>
      </c>
    </row>
    <row r="157" spans="2:65" s="12" customFormat="1">
      <c r="B157" s="133"/>
      <c r="D157" s="134" t="s">
        <v>115</v>
      </c>
      <c r="E157" s="135" t="s">
        <v>3</v>
      </c>
      <c r="F157" s="136" t="s">
        <v>233</v>
      </c>
      <c r="H157" s="137">
        <v>13.28</v>
      </c>
      <c r="L157" s="133"/>
      <c r="M157" s="138"/>
      <c r="T157" s="139"/>
      <c r="AT157" s="135" t="s">
        <v>115</v>
      </c>
      <c r="AU157" s="135" t="s">
        <v>73</v>
      </c>
      <c r="AV157" s="12" t="s">
        <v>73</v>
      </c>
      <c r="AW157" s="12" t="s">
        <v>26</v>
      </c>
      <c r="AX157" s="12" t="s">
        <v>66</v>
      </c>
      <c r="AY157" s="135" t="s">
        <v>103</v>
      </c>
    </row>
    <row r="158" spans="2:65" s="13" customFormat="1">
      <c r="B158" s="140"/>
      <c r="D158" s="134" t="s">
        <v>115</v>
      </c>
      <c r="E158" s="141" t="s">
        <v>3</v>
      </c>
      <c r="F158" s="142" t="s">
        <v>117</v>
      </c>
      <c r="H158" s="143">
        <v>13.28</v>
      </c>
      <c r="L158" s="140"/>
      <c r="M158" s="144"/>
      <c r="T158" s="145"/>
      <c r="AT158" s="141" t="s">
        <v>115</v>
      </c>
      <c r="AU158" s="141" t="s">
        <v>73</v>
      </c>
      <c r="AV158" s="13" t="s">
        <v>111</v>
      </c>
      <c r="AW158" s="13" t="s">
        <v>26</v>
      </c>
      <c r="AX158" s="13" t="s">
        <v>71</v>
      </c>
      <c r="AY158" s="141" t="s">
        <v>103</v>
      </c>
    </row>
    <row r="159" spans="2:65" s="1" customFormat="1" ht="24.2" customHeight="1">
      <c r="B159" s="117"/>
      <c r="C159" s="118" t="s">
        <v>245</v>
      </c>
      <c r="D159" s="118" t="s">
        <v>106</v>
      </c>
      <c r="E159" s="119" t="s">
        <v>246</v>
      </c>
      <c r="F159" s="120" t="s">
        <v>247</v>
      </c>
      <c r="G159" s="121" t="s">
        <v>109</v>
      </c>
      <c r="H159" s="122">
        <v>157.25</v>
      </c>
      <c r="I159" s="123">
        <v>0</v>
      </c>
      <c r="J159" s="123">
        <f>ROUND(I159*H159,2)</f>
        <v>0</v>
      </c>
      <c r="K159" s="120" t="s">
        <v>110</v>
      </c>
      <c r="L159" s="28"/>
      <c r="M159" s="124" t="s">
        <v>3</v>
      </c>
      <c r="N159" s="125" t="s">
        <v>37</v>
      </c>
      <c r="O159" s="126">
        <v>2.4E-2</v>
      </c>
      <c r="P159" s="126">
        <f>O159*H159</f>
        <v>3.774</v>
      </c>
      <c r="Q159" s="126">
        <v>1.4499999999999999E-3</v>
      </c>
      <c r="R159" s="126">
        <f>Q159*H159</f>
        <v>0.22801249999999998</v>
      </c>
      <c r="S159" s="126">
        <v>0</v>
      </c>
      <c r="T159" s="127">
        <f>S159*H159</f>
        <v>0</v>
      </c>
      <c r="AR159" s="128" t="s">
        <v>165</v>
      </c>
      <c r="AT159" s="128" t="s">
        <v>106</v>
      </c>
      <c r="AU159" s="128" t="s">
        <v>73</v>
      </c>
      <c r="AY159" s="16" t="s">
        <v>103</v>
      </c>
      <c r="BE159" s="129">
        <f>IF(N159="základní",J159,0)</f>
        <v>0</v>
      </c>
      <c r="BF159" s="129">
        <f>IF(N159="snížená",J159,0)</f>
        <v>0</v>
      </c>
      <c r="BG159" s="129">
        <f>IF(N159="zákl. přenesená",J159,0)</f>
        <v>0</v>
      </c>
      <c r="BH159" s="129">
        <f>IF(N159="sníž. přenesená",J159,0)</f>
        <v>0</v>
      </c>
      <c r="BI159" s="129">
        <f>IF(N159="nulová",J159,0)</f>
        <v>0</v>
      </c>
      <c r="BJ159" s="16" t="s">
        <v>71</v>
      </c>
      <c r="BK159" s="129">
        <f>ROUND(I159*H159,2)</f>
        <v>0</v>
      </c>
      <c r="BL159" s="16" t="s">
        <v>165</v>
      </c>
      <c r="BM159" s="128" t="s">
        <v>248</v>
      </c>
    </row>
    <row r="160" spans="2:65" s="1" customFormat="1">
      <c r="B160" s="28"/>
      <c r="D160" s="130" t="s">
        <v>113</v>
      </c>
      <c r="F160" s="131" t="s">
        <v>249</v>
      </c>
      <c r="L160" s="28"/>
      <c r="M160" s="132"/>
      <c r="T160" s="48"/>
      <c r="AT160" s="16" t="s">
        <v>113</v>
      </c>
      <c r="AU160" s="16" t="s">
        <v>73</v>
      </c>
    </row>
    <row r="161" spans="2:65" s="14" customFormat="1">
      <c r="B161" s="155"/>
      <c r="D161" s="134" t="s">
        <v>115</v>
      </c>
      <c r="E161" s="156" t="s">
        <v>3</v>
      </c>
      <c r="F161" s="157" t="s">
        <v>250</v>
      </c>
      <c r="H161" s="156" t="s">
        <v>3</v>
      </c>
      <c r="L161" s="155"/>
      <c r="M161" s="158"/>
      <c r="T161" s="159"/>
      <c r="AT161" s="156" t="s">
        <v>115</v>
      </c>
      <c r="AU161" s="156" t="s">
        <v>73</v>
      </c>
      <c r="AV161" s="14" t="s">
        <v>71</v>
      </c>
      <c r="AW161" s="14" t="s">
        <v>26</v>
      </c>
      <c r="AX161" s="14" t="s">
        <v>66</v>
      </c>
      <c r="AY161" s="156" t="s">
        <v>103</v>
      </c>
    </row>
    <row r="162" spans="2:65" s="14" customFormat="1">
      <c r="B162" s="155"/>
      <c r="D162" s="134" t="s">
        <v>115</v>
      </c>
      <c r="E162" s="156" t="s">
        <v>3</v>
      </c>
      <c r="F162" s="157" t="s">
        <v>251</v>
      </c>
      <c r="H162" s="156" t="s">
        <v>3</v>
      </c>
      <c r="L162" s="155"/>
      <c r="M162" s="158"/>
      <c r="T162" s="159"/>
      <c r="AT162" s="156" t="s">
        <v>115</v>
      </c>
      <c r="AU162" s="156" t="s">
        <v>73</v>
      </c>
      <c r="AV162" s="14" t="s">
        <v>71</v>
      </c>
      <c r="AW162" s="14" t="s">
        <v>26</v>
      </c>
      <c r="AX162" s="14" t="s">
        <v>66</v>
      </c>
      <c r="AY162" s="156" t="s">
        <v>103</v>
      </c>
    </row>
    <row r="163" spans="2:65" s="12" customFormat="1">
      <c r="B163" s="133"/>
      <c r="D163" s="134" t="s">
        <v>115</v>
      </c>
      <c r="E163" s="135" t="s">
        <v>3</v>
      </c>
      <c r="F163" s="136" t="s">
        <v>252</v>
      </c>
      <c r="H163" s="137">
        <v>4.25</v>
      </c>
      <c r="L163" s="133"/>
      <c r="M163" s="138"/>
      <c r="T163" s="139"/>
      <c r="AT163" s="135" t="s">
        <v>115</v>
      </c>
      <c r="AU163" s="135" t="s">
        <v>73</v>
      </c>
      <c r="AV163" s="12" t="s">
        <v>73</v>
      </c>
      <c r="AW163" s="12" t="s">
        <v>26</v>
      </c>
      <c r="AX163" s="12" t="s">
        <v>66</v>
      </c>
      <c r="AY163" s="135" t="s">
        <v>103</v>
      </c>
    </row>
    <row r="164" spans="2:65" s="12" customFormat="1">
      <c r="B164" s="133"/>
      <c r="D164" s="134" t="s">
        <v>115</v>
      </c>
      <c r="E164" s="135" t="s">
        <v>3</v>
      </c>
      <c r="F164" s="136" t="s">
        <v>253</v>
      </c>
      <c r="H164" s="137">
        <v>157.25</v>
      </c>
      <c r="L164" s="133"/>
      <c r="M164" s="138"/>
      <c r="T164" s="139"/>
      <c r="AT164" s="135" t="s">
        <v>115</v>
      </c>
      <c r="AU164" s="135" t="s">
        <v>73</v>
      </c>
      <c r="AV164" s="12" t="s">
        <v>73</v>
      </c>
      <c r="AW164" s="12" t="s">
        <v>26</v>
      </c>
      <c r="AX164" s="12" t="s">
        <v>71</v>
      </c>
      <c r="AY164" s="135" t="s">
        <v>103</v>
      </c>
    </row>
    <row r="165" spans="2:65" s="1" customFormat="1" ht="16.5" customHeight="1">
      <c r="B165" s="117"/>
      <c r="C165" s="146" t="s">
        <v>254</v>
      </c>
      <c r="D165" s="146" t="s">
        <v>184</v>
      </c>
      <c r="E165" s="147" t="s">
        <v>255</v>
      </c>
      <c r="F165" s="148" t="s">
        <v>256</v>
      </c>
      <c r="G165" s="149" t="s">
        <v>257</v>
      </c>
      <c r="H165" s="150">
        <v>221</v>
      </c>
      <c r="I165" s="151">
        <v>0</v>
      </c>
      <c r="J165" s="151">
        <f>ROUND(I165*H165,2)</f>
        <v>0</v>
      </c>
      <c r="K165" s="148" t="s">
        <v>110</v>
      </c>
      <c r="L165" s="152"/>
      <c r="M165" s="153" t="s">
        <v>3</v>
      </c>
      <c r="N165" s="154" t="s">
        <v>37</v>
      </c>
      <c r="O165" s="126">
        <v>0</v>
      </c>
      <c r="P165" s="126">
        <f>O165*H165</f>
        <v>0</v>
      </c>
      <c r="Q165" s="126">
        <v>1E-3</v>
      </c>
      <c r="R165" s="126">
        <f>Q165*H165</f>
        <v>0.221</v>
      </c>
      <c r="S165" s="126">
        <v>0</v>
      </c>
      <c r="T165" s="127">
        <f>S165*H165</f>
        <v>0</v>
      </c>
      <c r="AR165" s="128" t="s">
        <v>187</v>
      </c>
      <c r="AT165" s="128" t="s">
        <v>184</v>
      </c>
      <c r="AU165" s="128" t="s">
        <v>73</v>
      </c>
      <c r="AY165" s="16" t="s">
        <v>103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6" t="s">
        <v>71</v>
      </c>
      <c r="BK165" s="129">
        <f>ROUND(I165*H165,2)</f>
        <v>0</v>
      </c>
      <c r="BL165" s="16" t="s">
        <v>165</v>
      </c>
      <c r="BM165" s="128" t="s">
        <v>258</v>
      </c>
    </row>
    <row r="166" spans="2:65" s="14" customFormat="1">
      <c r="B166" s="155"/>
      <c r="D166" s="134" t="s">
        <v>115</v>
      </c>
      <c r="E166" s="156" t="s">
        <v>3</v>
      </c>
      <c r="F166" s="157" t="s">
        <v>259</v>
      </c>
      <c r="H166" s="156" t="s">
        <v>3</v>
      </c>
      <c r="L166" s="155"/>
      <c r="M166" s="158"/>
      <c r="T166" s="159"/>
      <c r="AT166" s="156" t="s">
        <v>115</v>
      </c>
      <c r="AU166" s="156" t="s">
        <v>73</v>
      </c>
      <c r="AV166" s="14" t="s">
        <v>71</v>
      </c>
      <c r="AW166" s="14" t="s">
        <v>26</v>
      </c>
      <c r="AX166" s="14" t="s">
        <v>66</v>
      </c>
      <c r="AY166" s="156" t="s">
        <v>103</v>
      </c>
    </row>
    <row r="167" spans="2:65" s="12" customFormat="1">
      <c r="B167" s="133"/>
      <c r="D167" s="134" t="s">
        <v>115</v>
      </c>
      <c r="E167" s="135" t="s">
        <v>3</v>
      </c>
      <c r="F167" s="136" t="s">
        <v>260</v>
      </c>
      <c r="H167" s="137">
        <v>170</v>
      </c>
      <c r="L167" s="133"/>
      <c r="M167" s="138"/>
      <c r="T167" s="139"/>
      <c r="AT167" s="135" t="s">
        <v>115</v>
      </c>
      <c r="AU167" s="135" t="s">
        <v>73</v>
      </c>
      <c r="AV167" s="12" t="s">
        <v>73</v>
      </c>
      <c r="AW167" s="12" t="s">
        <v>26</v>
      </c>
      <c r="AX167" s="12" t="s">
        <v>66</v>
      </c>
      <c r="AY167" s="135" t="s">
        <v>103</v>
      </c>
    </row>
    <row r="168" spans="2:65" s="12" customFormat="1">
      <c r="B168" s="133"/>
      <c r="D168" s="134" t="s">
        <v>115</v>
      </c>
      <c r="E168" s="135" t="s">
        <v>3</v>
      </c>
      <c r="F168" s="136" t="s">
        <v>261</v>
      </c>
      <c r="H168" s="137">
        <v>221</v>
      </c>
      <c r="L168" s="133"/>
      <c r="M168" s="138"/>
      <c r="T168" s="139"/>
      <c r="AT168" s="135" t="s">
        <v>115</v>
      </c>
      <c r="AU168" s="135" t="s">
        <v>73</v>
      </c>
      <c r="AV168" s="12" t="s">
        <v>73</v>
      </c>
      <c r="AW168" s="12" t="s">
        <v>26</v>
      </c>
      <c r="AX168" s="12" t="s">
        <v>71</v>
      </c>
      <c r="AY168" s="135" t="s">
        <v>103</v>
      </c>
    </row>
    <row r="169" spans="2:65" s="1" customFormat="1" ht="16.5" customHeight="1">
      <c r="B169" s="117"/>
      <c r="C169" s="118" t="s">
        <v>262</v>
      </c>
      <c r="D169" s="118" t="s">
        <v>106</v>
      </c>
      <c r="E169" s="119" t="s">
        <v>263</v>
      </c>
      <c r="F169" s="120" t="s">
        <v>264</v>
      </c>
      <c r="G169" s="121" t="s">
        <v>109</v>
      </c>
      <c r="H169" s="122">
        <v>13.28</v>
      </c>
      <c r="I169" s="123">
        <v>0</v>
      </c>
      <c r="J169" s="123">
        <f>ROUND(I169*H169,2)</f>
        <v>0</v>
      </c>
      <c r="K169" s="120" t="s">
        <v>110</v>
      </c>
      <c r="L169" s="28"/>
      <c r="M169" s="124" t="s">
        <v>3</v>
      </c>
      <c r="N169" s="125" t="s">
        <v>37</v>
      </c>
      <c r="O169" s="126">
        <v>0.375</v>
      </c>
      <c r="P169" s="126">
        <f>O169*H169</f>
        <v>4.9799999999999995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165</v>
      </c>
      <c r="AT169" s="128" t="s">
        <v>106</v>
      </c>
      <c r="AU169" s="128" t="s">
        <v>73</v>
      </c>
      <c r="AY169" s="16" t="s">
        <v>103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6" t="s">
        <v>71</v>
      </c>
      <c r="BK169" s="129">
        <f>ROUND(I169*H169,2)</f>
        <v>0</v>
      </c>
      <c r="BL169" s="16" t="s">
        <v>165</v>
      </c>
      <c r="BM169" s="128" t="s">
        <v>265</v>
      </c>
    </row>
    <row r="170" spans="2:65" s="1" customFormat="1">
      <c r="B170" s="28"/>
      <c r="D170" s="130" t="s">
        <v>113</v>
      </c>
      <c r="F170" s="131" t="s">
        <v>266</v>
      </c>
      <c r="L170" s="28"/>
      <c r="M170" s="132"/>
      <c r="T170" s="48"/>
      <c r="AT170" s="16" t="s">
        <v>113</v>
      </c>
      <c r="AU170" s="16" t="s">
        <v>73</v>
      </c>
    </row>
    <row r="171" spans="2:65" s="1" customFormat="1" ht="19.5">
      <c r="B171" s="28"/>
      <c r="D171" s="134" t="s">
        <v>267</v>
      </c>
      <c r="F171" s="160" t="s">
        <v>268</v>
      </c>
      <c r="L171" s="28"/>
      <c r="M171" s="132"/>
      <c r="T171" s="48"/>
      <c r="AT171" s="16" t="s">
        <v>267</v>
      </c>
      <c r="AU171" s="16" t="s">
        <v>73</v>
      </c>
    </row>
    <row r="172" spans="2:65" s="14" customFormat="1">
      <c r="B172" s="155"/>
      <c r="D172" s="134" t="s">
        <v>115</v>
      </c>
      <c r="E172" s="156" t="s">
        <v>3</v>
      </c>
      <c r="F172" s="157" t="s">
        <v>244</v>
      </c>
      <c r="H172" s="156" t="s">
        <v>3</v>
      </c>
      <c r="L172" s="155"/>
      <c r="M172" s="158"/>
      <c r="T172" s="159"/>
      <c r="AT172" s="156" t="s">
        <v>115</v>
      </c>
      <c r="AU172" s="156" t="s">
        <v>73</v>
      </c>
      <c r="AV172" s="14" t="s">
        <v>71</v>
      </c>
      <c r="AW172" s="14" t="s">
        <v>26</v>
      </c>
      <c r="AX172" s="14" t="s">
        <v>66</v>
      </c>
      <c r="AY172" s="156" t="s">
        <v>103</v>
      </c>
    </row>
    <row r="173" spans="2:65" s="12" customFormat="1">
      <c r="B173" s="133"/>
      <c r="D173" s="134" t="s">
        <v>115</v>
      </c>
      <c r="E173" s="135" t="s">
        <v>3</v>
      </c>
      <c r="F173" s="136" t="s">
        <v>233</v>
      </c>
      <c r="H173" s="137">
        <v>13.28</v>
      </c>
      <c r="L173" s="133"/>
      <c r="M173" s="138"/>
      <c r="T173" s="139"/>
      <c r="AT173" s="135" t="s">
        <v>115</v>
      </c>
      <c r="AU173" s="135" t="s">
        <v>73</v>
      </c>
      <c r="AV173" s="12" t="s">
        <v>73</v>
      </c>
      <c r="AW173" s="12" t="s">
        <v>26</v>
      </c>
      <c r="AX173" s="12" t="s">
        <v>66</v>
      </c>
      <c r="AY173" s="135" t="s">
        <v>103</v>
      </c>
    </row>
    <row r="174" spans="2:65" s="13" customFormat="1">
      <c r="B174" s="140"/>
      <c r="D174" s="134" t="s">
        <v>115</v>
      </c>
      <c r="E174" s="141" t="s">
        <v>3</v>
      </c>
      <c r="F174" s="142" t="s">
        <v>117</v>
      </c>
      <c r="H174" s="143">
        <v>13.28</v>
      </c>
      <c r="L174" s="140"/>
      <c r="M174" s="144"/>
      <c r="T174" s="145"/>
      <c r="AT174" s="141" t="s">
        <v>115</v>
      </c>
      <c r="AU174" s="141" t="s">
        <v>73</v>
      </c>
      <c r="AV174" s="13" t="s">
        <v>111</v>
      </c>
      <c r="AW174" s="13" t="s">
        <v>26</v>
      </c>
      <c r="AX174" s="13" t="s">
        <v>71</v>
      </c>
      <c r="AY174" s="141" t="s">
        <v>103</v>
      </c>
    </row>
    <row r="175" spans="2:65" s="1" customFormat="1" ht="16.5" customHeight="1">
      <c r="B175" s="117"/>
      <c r="C175" s="146" t="s">
        <v>269</v>
      </c>
      <c r="D175" s="146" t="s">
        <v>184</v>
      </c>
      <c r="E175" s="147" t="s">
        <v>270</v>
      </c>
      <c r="F175" s="148" t="s">
        <v>271</v>
      </c>
      <c r="G175" s="149" t="s">
        <v>257</v>
      </c>
      <c r="H175" s="150">
        <v>32</v>
      </c>
      <c r="I175" s="151">
        <v>0</v>
      </c>
      <c r="J175" s="151">
        <f>ROUND(I175*H175,2)</f>
        <v>0</v>
      </c>
      <c r="K175" s="148" t="s">
        <v>110</v>
      </c>
      <c r="L175" s="152"/>
      <c r="M175" s="153" t="s">
        <v>3</v>
      </c>
      <c r="N175" s="154" t="s">
        <v>37</v>
      </c>
      <c r="O175" s="126">
        <v>0</v>
      </c>
      <c r="P175" s="126">
        <f>O175*H175</f>
        <v>0</v>
      </c>
      <c r="Q175" s="126">
        <v>1E-3</v>
      </c>
      <c r="R175" s="126">
        <f>Q175*H175</f>
        <v>3.2000000000000001E-2</v>
      </c>
      <c r="S175" s="126">
        <v>0</v>
      </c>
      <c r="T175" s="127">
        <f>S175*H175</f>
        <v>0</v>
      </c>
      <c r="AR175" s="128" t="s">
        <v>187</v>
      </c>
      <c r="AT175" s="128" t="s">
        <v>184</v>
      </c>
      <c r="AU175" s="128" t="s">
        <v>73</v>
      </c>
      <c r="AY175" s="16" t="s">
        <v>103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6" t="s">
        <v>71</v>
      </c>
      <c r="BK175" s="129">
        <f>ROUND(I175*H175,2)</f>
        <v>0</v>
      </c>
      <c r="BL175" s="16" t="s">
        <v>165</v>
      </c>
      <c r="BM175" s="128" t="s">
        <v>272</v>
      </c>
    </row>
    <row r="176" spans="2:65" s="1" customFormat="1" ht="19.5">
      <c r="B176" s="28"/>
      <c r="D176" s="134" t="s">
        <v>267</v>
      </c>
      <c r="F176" s="160" t="s">
        <v>273</v>
      </c>
      <c r="L176" s="28"/>
      <c r="M176" s="132"/>
      <c r="T176" s="48"/>
      <c r="AT176" s="16" t="s">
        <v>267</v>
      </c>
      <c r="AU176" s="16" t="s">
        <v>73</v>
      </c>
    </row>
    <row r="177" spans="2:65" s="12" customFormat="1">
      <c r="B177" s="133"/>
      <c r="D177" s="134" t="s">
        <v>115</v>
      </c>
      <c r="E177" s="135" t="s">
        <v>3</v>
      </c>
      <c r="F177" s="136" t="s">
        <v>187</v>
      </c>
      <c r="H177" s="137">
        <v>32</v>
      </c>
      <c r="L177" s="133"/>
      <c r="M177" s="138"/>
      <c r="T177" s="139"/>
      <c r="AT177" s="135" t="s">
        <v>115</v>
      </c>
      <c r="AU177" s="135" t="s">
        <v>73</v>
      </c>
      <c r="AV177" s="12" t="s">
        <v>73</v>
      </c>
      <c r="AW177" s="12" t="s">
        <v>26</v>
      </c>
      <c r="AX177" s="12" t="s">
        <v>71</v>
      </c>
      <c r="AY177" s="135" t="s">
        <v>103</v>
      </c>
    </row>
    <row r="178" spans="2:65" s="1" customFormat="1" ht="21.75" customHeight="1">
      <c r="B178" s="117"/>
      <c r="C178" s="118" t="s">
        <v>274</v>
      </c>
      <c r="D178" s="118" t="s">
        <v>106</v>
      </c>
      <c r="E178" s="119" t="s">
        <v>275</v>
      </c>
      <c r="F178" s="120" t="s">
        <v>276</v>
      </c>
      <c r="G178" s="121" t="s">
        <v>109</v>
      </c>
      <c r="H178" s="122">
        <v>13.28</v>
      </c>
      <c r="I178" s="123">
        <v>0</v>
      </c>
      <c r="J178" s="123">
        <f>ROUND(I178*H178,2)</f>
        <v>0</v>
      </c>
      <c r="K178" s="120" t="s">
        <v>110</v>
      </c>
      <c r="L178" s="28"/>
      <c r="M178" s="124" t="s">
        <v>3</v>
      </c>
      <c r="N178" s="125" t="s">
        <v>37</v>
      </c>
      <c r="O178" s="126">
        <v>0.97</v>
      </c>
      <c r="P178" s="126">
        <f>O178*H178</f>
        <v>12.881599999999999</v>
      </c>
      <c r="Q178" s="126">
        <v>5.5799999999999999E-3</v>
      </c>
      <c r="R178" s="126">
        <f>Q178*H178</f>
        <v>7.4102399999999999E-2</v>
      </c>
      <c r="S178" s="126">
        <v>0</v>
      </c>
      <c r="T178" s="127">
        <f>S178*H178</f>
        <v>0</v>
      </c>
      <c r="AR178" s="128" t="s">
        <v>165</v>
      </c>
      <c r="AT178" s="128" t="s">
        <v>106</v>
      </c>
      <c r="AU178" s="128" t="s">
        <v>73</v>
      </c>
      <c r="AY178" s="16" t="s">
        <v>103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6" t="s">
        <v>71</v>
      </c>
      <c r="BK178" s="129">
        <f>ROUND(I178*H178,2)</f>
        <v>0</v>
      </c>
      <c r="BL178" s="16" t="s">
        <v>165</v>
      </c>
      <c r="BM178" s="128" t="s">
        <v>277</v>
      </c>
    </row>
    <row r="179" spans="2:65" s="1" customFormat="1">
      <c r="B179" s="28"/>
      <c r="D179" s="130" t="s">
        <v>113</v>
      </c>
      <c r="F179" s="131" t="s">
        <v>278</v>
      </c>
      <c r="L179" s="28"/>
      <c r="M179" s="132"/>
      <c r="T179" s="48"/>
      <c r="AT179" s="16" t="s">
        <v>113</v>
      </c>
      <c r="AU179" s="16" t="s">
        <v>73</v>
      </c>
    </row>
    <row r="180" spans="2:65" s="12" customFormat="1">
      <c r="B180" s="133"/>
      <c r="D180" s="134" t="s">
        <v>115</v>
      </c>
      <c r="E180" s="135" t="s">
        <v>3</v>
      </c>
      <c r="F180" s="136" t="s">
        <v>233</v>
      </c>
      <c r="H180" s="137">
        <v>13.28</v>
      </c>
      <c r="L180" s="133"/>
      <c r="M180" s="138"/>
      <c r="T180" s="139"/>
      <c r="AT180" s="135" t="s">
        <v>115</v>
      </c>
      <c r="AU180" s="135" t="s">
        <v>73</v>
      </c>
      <c r="AV180" s="12" t="s">
        <v>73</v>
      </c>
      <c r="AW180" s="12" t="s">
        <v>26</v>
      </c>
      <c r="AX180" s="12" t="s">
        <v>66</v>
      </c>
      <c r="AY180" s="135" t="s">
        <v>103</v>
      </c>
    </row>
    <row r="181" spans="2:65" s="13" customFormat="1">
      <c r="B181" s="140"/>
      <c r="D181" s="134" t="s">
        <v>115</v>
      </c>
      <c r="E181" s="141" t="s">
        <v>3</v>
      </c>
      <c r="F181" s="142" t="s">
        <v>117</v>
      </c>
      <c r="H181" s="143">
        <v>13.28</v>
      </c>
      <c r="L181" s="140"/>
      <c r="M181" s="144"/>
      <c r="T181" s="145"/>
      <c r="AT181" s="141" t="s">
        <v>115</v>
      </c>
      <c r="AU181" s="141" t="s">
        <v>73</v>
      </c>
      <c r="AV181" s="13" t="s">
        <v>111</v>
      </c>
      <c r="AW181" s="13" t="s">
        <v>26</v>
      </c>
      <c r="AX181" s="13" t="s">
        <v>71</v>
      </c>
      <c r="AY181" s="141" t="s">
        <v>103</v>
      </c>
    </row>
    <row r="182" spans="2:65" s="1" customFormat="1" ht="24.2" customHeight="1">
      <c r="B182" s="117"/>
      <c r="C182" s="146" t="s">
        <v>279</v>
      </c>
      <c r="D182" s="146" t="s">
        <v>184</v>
      </c>
      <c r="E182" s="147" t="s">
        <v>280</v>
      </c>
      <c r="F182" s="148" t="s">
        <v>342</v>
      </c>
      <c r="G182" s="149" t="s">
        <v>109</v>
      </c>
      <c r="H182" s="150">
        <v>14.608000000000001</v>
      </c>
      <c r="I182" s="151">
        <v>0</v>
      </c>
      <c r="J182" s="151">
        <f>ROUND(I182*H182,2)</f>
        <v>0</v>
      </c>
      <c r="K182" s="148" t="s">
        <v>110</v>
      </c>
      <c r="L182" s="152"/>
      <c r="M182" s="153" t="s">
        <v>3</v>
      </c>
      <c r="N182" s="154" t="s">
        <v>37</v>
      </c>
      <c r="O182" s="126">
        <v>0</v>
      </c>
      <c r="P182" s="126">
        <f>O182*H182</f>
        <v>0</v>
      </c>
      <c r="Q182" s="126">
        <v>2.1999999999999999E-2</v>
      </c>
      <c r="R182" s="126">
        <f>Q182*H182</f>
        <v>0.321376</v>
      </c>
      <c r="S182" s="126">
        <v>0</v>
      </c>
      <c r="T182" s="127">
        <f>S182*H182</f>
        <v>0</v>
      </c>
      <c r="AR182" s="128" t="s">
        <v>187</v>
      </c>
      <c r="AT182" s="128" t="s">
        <v>184</v>
      </c>
      <c r="AU182" s="128" t="s">
        <v>73</v>
      </c>
      <c r="AY182" s="16" t="s">
        <v>103</v>
      </c>
      <c r="BE182" s="129">
        <f>IF(N182="základní",J182,0)</f>
        <v>0</v>
      </c>
      <c r="BF182" s="129">
        <f>IF(N182="snížená",J182,0)</f>
        <v>0</v>
      </c>
      <c r="BG182" s="129">
        <f>IF(N182="zákl. přenesená",J182,0)</f>
        <v>0</v>
      </c>
      <c r="BH182" s="129">
        <f>IF(N182="sníž. přenesená",J182,0)</f>
        <v>0</v>
      </c>
      <c r="BI182" s="129">
        <f>IF(N182="nulová",J182,0)</f>
        <v>0</v>
      </c>
      <c r="BJ182" s="16" t="s">
        <v>71</v>
      </c>
      <c r="BK182" s="129">
        <f>ROUND(I182*H182,2)</f>
        <v>0</v>
      </c>
      <c r="BL182" s="16" t="s">
        <v>165</v>
      </c>
      <c r="BM182" s="128" t="s">
        <v>281</v>
      </c>
    </row>
    <row r="183" spans="2:65" s="12" customFormat="1">
      <c r="B183" s="133"/>
      <c r="D183" s="134" t="s">
        <v>115</v>
      </c>
      <c r="F183" s="136" t="s">
        <v>282</v>
      </c>
      <c r="H183" s="137">
        <v>14.608000000000001</v>
      </c>
      <c r="L183" s="133"/>
      <c r="M183" s="138"/>
      <c r="T183" s="139"/>
      <c r="AT183" s="135" t="s">
        <v>115</v>
      </c>
      <c r="AU183" s="135" t="s">
        <v>73</v>
      </c>
      <c r="AV183" s="12" t="s">
        <v>73</v>
      </c>
      <c r="AW183" s="12" t="s">
        <v>4</v>
      </c>
      <c r="AX183" s="12" t="s">
        <v>71</v>
      </c>
      <c r="AY183" s="135" t="s">
        <v>103</v>
      </c>
    </row>
    <row r="184" spans="2:65" s="1" customFormat="1" ht="16.5" customHeight="1">
      <c r="B184" s="117"/>
      <c r="C184" s="118" t="s">
        <v>283</v>
      </c>
      <c r="D184" s="118" t="s">
        <v>106</v>
      </c>
      <c r="E184" s="119" t="s">
        <v>284</v>
      </c>
      <c r="F184" s="120" t="s">
        <v>285</v>
      </c>
      <c r="G184" s="121" t="s">
        <v>131</v>
      </c>
      <c r="H184" s="122">
        <v>411.2</v>
      </c>
      <c r="I184" s="123">
        <v>0</v>
      </c>
      <c r="J184" s="123">
        <f>ROUND(I184*H184,2)</f>
        <v>0</v>
      </c>
      <c r="K184" s="120" t="s">
        <v>110</v>
      </c>
      <c r="L184" s="28"/>
      <c r="M184" s="124" t="s">
        <v>3</v>
      </c>
      <c r="N184" s="125" t="s">
        <v>37</v>
      </c>
      <c r="O184" s="126">
        <v>7.0000000000000007E-2</v>
      </c>
      <c r="P184" s="126">
        <f>O184*H184</f>
        <v>28.784000000000002</v>
      </c>
      <c r="Q184" s="126">
        <v>5.0000000000000002E-5</v>
      </c>
      <c r="R184" s="126">
        <f>Q184*H184</f>
        <v>2.0560000000000002E-2</v>
      </c>
      <c r="S184" s="126">
        <v>0</v>
      </c>
      <c r="T184" s="127">
        <f>S184*H184</f>
        <v>0</v>
      </c>
      <c r="AR184" s="128" t="s">
        <v>165</v>
      </c>
      <c r="AT184" s="128" t="s">
        <v>106</v>
      </c>
      <c r="AU184" s="128" t="s">
        <v>73</v>
      </c>
      <c r="AY184" s="16" t="s">
        <v>103</v>
      </c>
      <c r="BE184" s="129">
        <f>IF(N184="základní",J184,0)</f>
        <v>0</v>
      </c>
      <c r="BF184" s="129">
        <f>IF(N184="snížená",J184,0)</f>
        <v>0</v>
      </c>
      <c r="BG184" s="129">
        <f>IF(N184="zákl. přenesená",J184,0)</f>
        <v>0</v>
      </c>
      <c r="BH184" s="129">
        <f>IF(N184="sníž. přenesená",J184,0)</f>
        <v>0</v>
      </c>
      <c r="BI184" s="129">
        <f>IF(N184="nulová",J184,0)</f>
        <v>0</v>
      </c>
      <c r="BJ184" s="16" t="s">
        <v>71</v>
      </c>
      <c r="BK184" s="129">
        <f>ROUND(I184*H184,2)</f>
        <v>0</v>
      </c>
      <c r="BL184" s="16" t="s">
        <v>165</v>
      </c>
      <c r="BM184" s="128" t="s">
        <v>286</v>
      </c>
    </row>
    <row r="185" spans="2:65" s="1" customFormat="1">
      <c r="B185" s="28"/>
      <c r="D185" s="130" t="s">
        <v>113</v>
      </c>
      <c r="F185" s="131" t="s">
        <v>287</v>
      </c>
      <c r="L185" s="28"/>
      <c r="M185" s="132"/>
      <c r="T185" s="48"/>
      <c r="AT185" s="16" t="s">
        <v>113</v>
      </c>
      <c r="AU185" s="16" t="s">
        <v>73</v>
      </c>
    </row>
    <row r="186" spans="2:65" s="14" customFormat="1">
      <c r="B186" s="155"/>
      <c r="D186" s="134" t="s">
        <v>115</v>
      </c>
      <c r="E186" s="156" t="s">
        <v>3</v>
      </c>
      <c r="F186" s="157" t="s">
        <v>288</v>
      </c>
      <c r="H186" s="156" t="s">
        <v>3</v>
      </c>
      <c r="L186" s="155"/>
      <c r="M186" s="158"/>
      <c r="T186" s="159"/>
      <c r="AT186" s="156" t="s">
        <v>115</v>
      </c>
      <c r="AU186" s="156" t="s">
        <v>73</v>
      </c>
      <c r="AV186" s="14" t="s">
        <v>71</v>
      </c>
      <c r="AW186" s="14" t="s">
        <v>26</v>
      </c>
      <c r="AX186" s="14" t="s">
        <v>66</v>
      </c>
      <c r="AY186" s="156" t="s">
        <v>103</v>
      </c>
    </row>
    <row r="187" spans="2:65" s="14" customFormat="1">
      <c r="B187" s="155"/>
      <c r="D187" s="134" t="s">
        <v>115</v>
      </c>
      <c r="E187" s="156" t="s">
        <v>3</v>
      </c>
      <c r="F187" s="157" t="s">
        <v>289</v>
      </c>
      <c r="H187" s="156" t="s">
        <v>3</v>
      </c>
      <c r="L187" s="155"/>
      <c r="M187" s="158"/>
      <c r="T187" s="159"/>
      <c r="AT187" s="156" t="s">
        <v>115</v>
      </c>
      <c r="AU187" s="156" t="s">
        <v>73</v>
      </c>
      <c r="AV187" s="14" t="s">
        <v>71</v>
      </c>
      <c r="AW187" s="14" t="s">
        <v>26</v>
      </c>
      <c r="AX187" s="14" t="s">
        <v>66</v>
      </c>
      <c r="AY187" s="156" t="s">
        <v>103</v>
      </c>
    </row>
    <row r="188" spans="2:65" s="12" customFormat="1">
      <c r="B188" s="133"/>
      <c r="D188" s="134" t="s">
        <v>115</v>
      </c>
      <c r="E188" s="135" t="s">
        <v>3</v>
      </c>
      <c r="F188" s="136" t="s">
        <v>290</v>
      </c>
      <c r="H188" s="137">
        <v>12.5</v>
      </c>
      <c r="L188" s="133"/>
      <c r="M188" s="138"/>
      <c r="T188" s="139"/>
      <c r="AT188" s="135" t="s">
        <v>115</v>
      </c>
      <c r="AU188" s="135" t="s">
        <v>73</v>
      </c>
      <c r="AV188" s="12" t="s">
        <v>73</v>
      </c>
      <c r="AW188" s="12" t="s">
        <v>26</v>
      </c>
      <c r="AX188" s="12" t="s">
        <v>66</v>
      </c>
      <c r="AY188" s="135" t="s">
        <v>103</v>
      </c>
    </row>
    <row r="189" spans="2:65" s="12" customFormat="1">
      <c r="B189" s="133"/>
      <c r="D189" s="134" t="s">
        <v>115</v>
      </c>
      <c r="E189" s="135" t="s">
        <v>3</v>
      </c>
      <c r="F189" s="136" t="s">
        <v>291</v>
      </c>
      <c r="H189" s="137">
        <v>205.6</v>
      </c>
      <c r="L189" s="133"/>
      <c r="M189" s="138"/>
      <c r="T189" s="139"/>
      <c r="AT189" s="135" t="s">
        <v>115</v>
      </c>
      <c r="AU189" s="135" t="s">
        <v>73</v>
      </c>
      <c r="AV189" s="12" t="s">
        <v>73</v>
      </c>
      <c r="AW189" s="12" t="s">
        <v>26</v>
      </c>
      <c r="AX189" s="12" t="s">
        <v>66</v>
      </c>
      <c r="AY189" s="135" t="s">
        <v>103</v>
      </c>
    </row>
    <row r="190" spans="2:65" s="14" customFormat="1">
      <c r="B190" s="155"/>
      <c r="D190" s="134" t="s">
        <v>115</v>
      </c>
      <c r="E190" s="156" t="s">
        <v>3</v>
      </c>
      <c r="F190" s="157" t="s">
        <v>292</v>
      </c>
      <c r="H190" s="156" t="s">
        <v>3</v>
      </c>
      <c r="L190" s="155"/>
      <c r="M190" s="158"/>
      <c r="T190" s="159"/>
      <c r="AT190" s="156" t="s">
        <v>115</v>
      </c>
      <c r="AU190" s="156" t="s">
        <v>73</v>
      </c>
      <c r="AV190" s="14" t="s">
        <v>71</v>
      </c>
      <c r="AW190" s="14" t="s">
        <v>26</v>
      </c>
      <c r="AX190" s="14" t="s">
        <v>66</v>
      </c>
      <c r="AY190" s="156" t="s">
        <v>103</v>
      </c>
    </row>
    <row r="191" spans="2:65" s="12" customFormat="1">
      <c r="B191" s="133"/>
      <c r="D191" s="134" t="s">
        <v>115</v>
      </c>
      <c r="E191" s="135" t="s">
        <v>3</v>
      </c>
      <c r="F191" s="136" t="s">
        <v>293</v>
      </c>
      <c r="H191" s="137">
        <v>411.2</v>
      </c>
      <c r="L191" s="133"/>
      <c r="M191" s="138"/>
      <c r="T191" s="139"/>
      <c r="AT191" s="135" t="s">
        <v>115</v>
      </c>
      <c r="AU191" s="135" t="s">
        <v>73</v>
      </c>
      <c r="AV191" s="12" t="s">
        <v>73</v>
      </c>
      <c r="AW191" s="12" t="s">
        <v>26</v>
      </c>
      <c r="AX191" s="12" t="s">
        <v>66</v>
      </c>
      <c r="AY191" s="135" t="s">
        <v>103</v>
      </c>
    </row>
    <row r="192" spans="2:65" s="12" customFormat="1">
      <c r="B192" s="133"/>
      <c r="D192" s="134" t="s">
        <v>115</v>
      </c>
      <c r="E192" s="135" t="s">
        <v>3</v>
      </c>
      <c r="F192" s="136" t="s">
        <v>294</v>
      </c>
      <c r="H192" s="137">
        <v>205.6</v>
      </c>
      <c r="L192" s="133"/>
      <c r="M192" s="138"/>
      <c r="T192" s="139"/>
      <c r="AT192" s="135" t="s">
        <v>115</v>
      </c>
      <c r="AU192" s="135" t="s">
        <v>73</v>
      </c>
      <c r="AV192" s="12" t="s">
        <v>73</v>
      </c>
      <c r="AW192" s="12" t="s">
        <v>26</v>
      </c>
      <c r="AX192" s="12" t="s">
        <v>66</v>
      </c>
      <c r="AY192" s="135" t="s">
        <v>103</v>
      </c>
    </row>
    <row r="193" spans="2:65" s="14" customFormat="1">
      <c r="B193" s="155"/>
      <c r="D193" s="134" t="s">
        <v>115</v>
      </c>
      <c r="E193" s="156" t="s">
        <v>3</v>
      </c>
      <c r="F193" s="157" t="s">
        <v>295</v>
      </c>
      <c r="H193" s="156" t="s">
        <v>3</v>
      </c>
      <c r="L193" s="155"/>
      <c r="M193" s="158"/>
      <c r="T193" s="159"/>
      <c r="AT193" s="156" t="s">
        <v>115</v>
      </c>
      <c r="AU193" s="156" t="s">
        <v>73</v>
      </c>
      <c r="AV193" s="14" t="s">
        <v>71</v>
      </c>
      <c r="AW193" s="14" t="s">
        <v>26</v>
      </c>
      <c r="AX193" s="14" t="s">
        <v>66</v>
      </c>
      <c r="AY193" s="156" t="s">
        <v>103</v>
      </c>
    </row>
    <row r="194" spans="2:65" s="12" customFormat="1">
      <c r="B194" s="133"/>
      <c r="D194" s="134" t="s">
        <v>115</v>
      </c>
      <c r="E194" s="135" t="s">
        <v>3</v>
      </c>
      <c r="F194" s="136" t="s">
        <v>296</v>
      </c>
      <c r="H194" s="137">
        <v>411.2</v>
      </c>
      <c r="L194" s="133"/>
      <c r="M194" s="138"/>
      <c r="T194" s="139"/>
      <c r="AT194" s="135" t="s">
        <v>115</v>
      </c>
      <c r="AU194" s="135" t="s">
        <v>73</v>
      </c>
      <c r="AV194" s="12" t="s">
        <v>73</v>
      </c>
      <c r="AW194" s="12" t="s">
        <v>26</v>
      </c>
      <c r="AX194" s="12" t="s">
        <v>71</v>
      </c>
      <c r="AY194" s="135" t="s">
        <v>103</v>
      </c>
    </row>
    <row r="195" spans="2:65" s="1" customFormat="1" ht="16.5" customHeight="1">
      <c r="B195" s="117"/>
      <c r="C195" s="146" t="s">
        <v>297</v>
      </c>
      <c r="D195" s="146" t="s">
        <v>184</v>
      </c>
      <c r="E195" s="147" t="s">
        <v>298</v>
      </c>
      <c r="F195" s="148" t="s">
        <v>299</v>
      </c>
      <c r="G195" s="149" t="s">
        <v>257</v>
      </c>
      <c r="H195" s="150">
        <v>7.5</v>
      </c>
      <c r="I195" s="151">
        <v>0</v>
      </c>
      <c r="J195" s="151">
        <f>ROUND(I195*H195,2)</f>
        <v>0</v>
      </c>
      <c r="K195" s="148" t="s">
        <v>110</v>
      </c>
      <c r="L195" s="152"/>
      <c r="M195" s="153" t="s">
        <v>3</v>
      </c>
      <c r="N195" s="154" t="s">
        <v>37</v>
      </c>
      <c r="O195" s="126">
        <v>0</v>
      </c>
      <c r="P195" s="126">
        <f>O195*H195</f>
        <v>0</v>
      </c>
      <c r="Q195" s="126">
        <v>1E-3</v>
      </c>
      <c r="R195" s="126">
        <f>Q195*H195</f>
        <v>7.4999999999999997E-3</v>
      </c>
      <c r="S195" s="126">
        <v>0</v>
      </c>
      <c r="T195" s="127">
        <f>S195*H195</f>
        <v>0</v>
      </c>
      <c r="AR195" s="128" t="s">
        <v>187</v>
      </c>
      <c r="AT195" s="128" t="s">
        <v>184</v>
      </c>
      <c r="AU195" s="128" t="s">
        <v>73</v>
      </c>
      <c r="AY195" s="16" t="s">
        <v>103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6" t="s">
        <v>71</v>
      </c>
      <c r="BK195" s="129">
        <f>ROUND(I195*H195,2)</f>
        <v>0</v>
      </c>
      <c r="BL195" s="16" t="s">
        <v>165</v>
      </c>
      <c r="BM195" s="128" t="s">
        <v>300</v>
      </c>
    </row>
    <row r="196" spans="2:65" s="14" customFormat="1">
      <c r="B196" s="155"/>
      <c r="D196" s="134" t="s">
        <v>115</v>
      </c>
      <c r="E196" s="156" t="s">
        <v>3</v>
      </c>
      <c r="F196" s="157" t="s">
        <v>301</v>
      </c>
      <c r="H196" s="156" t="s">
        <v>3</v>
      </c>
      <c r="L196" s="155"/>
      <c r="M196" s="158"/>
      <c r="T196" s="159"/>
      <c r="AT196" s="156" t="s">
        <v>115</v>
      </c>
      <c r="AU196" s="156" t="s">
        <v>73</v>
      </c>
      <c r="AV196" s="14" t="s">
        <v>71</v>
      </c>
      <c r="AW196" s="14" t="s">
        <v>26</v>
      </c>
      <c r="AX196" s="14" t="s">
        <v>66</v>
      </c>
      <c r="AY196" s="156" t="s">
        <v>103</v>
      </c>
    </row>
    <row r="197" spans="2:65" s="12" customFormat="1">
      <c r="B197" s="133"/>
      <c r="D197" s="134" t="s">
        <v>115</v>
      </c>
      <c r="E197" s="135" t="s">
        <v>3</v>
      </c>
      <c r="F197" s="136" t="s">
        <v>302</v>
      </c>
      <c r="H197" s="137">
        <v>3.0000000000000001E-3</v>
      </c>
      <c r="L197" s="133"/>
      <c r="M197" s="138"/>
      <c r="T197" s="139"/>
      <c r="AT197" s="135" t="s">
        <v>115</v>
      </c>
      <c r="AU197" s="135" t="s">
        <v>73</v>
      </c>
      <c r="AV197" s="12" t="s">
        <v>73</v>
      </c>
      <c r="AW197" s="12" t="s">
        <v>26</v>
      </c>
      <c r="AX197" s="12" t="s">
        <v>66</v>
      </c>
      <c r="AY197" s="135" t="s">
        <v>103</v>
      </c>
    </row>
    <row r="198" spans="2:65" s="12" customFormat="1">
      <c r="B198" s="133"/>
      <c r="D198" s="134" t="s">
        <v>115</v>
      </c>
      <c r="E198" s="135" t="s">
        <v>3</v>
      </c>
      <c r="F198" s="136" t="s">
        <v>303</v>
      </c>
      <c r="H198" s="137">
        <v>7.5</v>
      </c>
      <c r="L198" s="133"/>
      <c r="M198" s="138"/>
      <c r="T198" s="139"/>
      <c r="AT198" s="135" t="s">
        <v>115</v>
      </c>
      <c r="AU198" s="135" t="s">
        <v>73</v>
      </c>
      <c r="AV198" s="12" t="s">
        <v>73</v>
      </c>
      <c r="AW198" s="12" t="s">
        <v>26</v>
      </c>
      <c r="AX198" s="12" t="s">
        <v>71</v>
      </c>
      <c r="AY198" s="135" t="s">
        <v>103</v>
      </c>
    </row>
    <row r="199" spans="2:65" s="1" customFormat="1" ht="16.5" customHeight="1">
      <c r="B199" s="117"/>
      <c r="C199" s="118" t="s">
        <v>187</v>
      </c>
      <c r="D199" s="118" t="s">
        <v>106</v>
      </c>
      <c r="E199" s="119" t="s">
        <v>304</v>
      </c>
      <c r="F199" s="120" t="s">
        <v>305</v>
      </c>
      <c r="G199" s="121" t="s">
        <v>109</v>
      </c>
      <c r="H199" s="122">
        <v>13.28</v>
      </c>
      <c r="I199" s="123">
        <v>0</v>
      </c>
      <c r="J199" s="123">
        <f>ROUND(I199*H199,2)</f>
        <v>0</v>
      </c>
      <c r="K199" s="120" t="s">
        <v>110</v>
      </c>
      <c r="L199" s="28"/>
      <c r="M199" s="124" t="s">
        <v>3</v>
      </c>
      <c r="N199" s="125" t="s">
        <v>37</v>
      </c>
      <c r="O199" s="126">
        <v>4.1000000000000002E-2</v>
      </c>
      <c r="P199" s="126">
        <f>O199*H199</f>
        <v>0.54447999999999996</v>
      </c>
      <c r="Q199" s="126">
        <v>5.0000000000000002E-5</v>
      </c>
      <c r="R199" s="126">
        <f>Q199*H199</f>
        <v>6.6399999999999999E-4</v>
      </c>
      <c r="S199" s="126">
        <v>0</v>
      </c>
      <c r="T199" s="127">
        <f>S199*H199</f>
        <v>0</v>
      </c>
      <c r="AR199" s="128" t="s">
        <v>165</v>
      </c>
      <c r="AT199" s="128" t="s">
        <v>106</v>
      </c>
      <c r="AU199" s="128" t="s">
        <v>73</v>
      </c>
      <c r="AY199" s="16" t="s">
        <v>103</v>
      </c>
      <c r="BE199" s="129">
        <f>IF(N199="základní",J199,0)</f>
        <v>0</v>
      </c>
      <c r="BF199" s="129">
        <f>IF(N199="snížená",J199,0)</f>
        <v>0</v>
      </c>
      <c r="BG199" s="129">
        <f>IF(N199="zákl. přenesená",J199,0)</f>
        <v>0</v>
      </c>
      <c r="BH199" s="129">
        <f>IF(N199="sníž. přenesená",J199,0)</f>
        <v>0</v>
      </c>
      <c r="BI199" s="129">
        <f>IF(N199="nulová",J199,0)</f>
        <v>0</v>
      </c>
      <c r="BJ199" s="16" t="s">
        <v>71</v>
      </c>
      <c r="BK199" s="129">
        <f>ROUND(I199*H199,2)</f>
        <v>0</v>
      </c>
      <c r="BL199" s="16" t="s">
        <v>165</v>
      </c>
      <c r="BM199" s="128" t="s">
        <v>306</v>
      </c>
    </row>
    <row r="200" spans="2:65" s="1" customFormat="1">
      <c r="B200" s="28"/>
      <c r="D200" s="130" t="s">
        <v>113</v>
      </c>
      <c r="F200" s="131" t="s">
        <v>307</v>
      </c>
      <c r="L200" s="28"/>
      <c r="M200" s="132"/>
      <c r="T200" s="48"/>
      <c r="AT200" s="16" t="s">
        <v>113</v>
      </c>
      <c r="AU200" s="16" t="s">
        <v>73</v>
      </c>
    </row>
    <row r="201" spans="2:65" s="12" customFormat="1">
      <c r="B201" s="133"/>
      <c r="D201" s="134" t="s">
        <v>115</v>
      </c>
      <c r="E201" s="135" t="s">
        <v>3</v>
      </c>
      <c r="F201" s="136" t="s">
        <v>233</v>
      </c>
      <c r="H201" s="137">
        <v>13.28</v>
      </c>
      <c r="L201" s="133"/>
      <c r="M201" s="138"/>
      <c r="T201" s="139"/>
      <c r="AT201" s="135" t="s">
        <v>115</v>
      </c>
      <c r="AU201" s="135" t="s">
        <v>73</v>
      </c>
      <c r="AV201" s="12" t="s">
        <v>73</v>
      </c>
      <c r="AW201" s="12" t="s">
        <v>26</v>
      </c>
      <c r="AX201" s="12" t="s">
        <v>66</v>
      </c>
      <c r="AY201" s="135" t="s">
        <v>103</v>
      </c>
    </row>
    <row r="202" spans="2:65" s="13" customFormat="1">
      <c r="B202" s="140"/>
      <c r="D202" s="134" t="s">
        <v>115</v>
      </c>
      <c r="E202" s="141" t="s">
        <v>3</v>
      </c>
      <c r="F202" s="142" t="s">
        <v>117</v>
      </c>
      <c r="H202" s="143">
        <v>13.28</v>
      </c>
      <c r="L202" s="140"/>
      <c r="M202" s="144"/>
      <c r="T202" s="145"/>
      <c r="AT202" s="141" t="s">
        <v>115</v>
      </c>
      <c r="AU202" s="141" t="s">
        <v>73</v>
      </c>
      <c r="AV202" s="13" t="s">
        <v>111</v>
      </c>
      <c r="AW202" s="13" t="s">
        <v>26</v>
      </c>
      <c r="AX202" s="13" t="s">
        <v>71</v>
      </c>
      <c r="AY202" s="141" t="s">
        <v>103</v>
      </c>
    </row>
    <row r="203" spans="2:65" s="1" customFormat="1" ht="24.2" customHeight="1">
      <c r="B203" s="117"/>
      <c r="C203" s="118" t="s">
        <v>308</v>
      </c>
      <c r="D203" s="118" t="s">
        <v>106</v>
      </c>
      <c r="E203" s="119" t="s">
        <v>309</v>
      </c>
      <c r="F203" s="120" t="s">
        <v>310</v>
      </c>
      <c r="G203" s="121" t="s">
        <v>140</v>
      </c>
      <c r="H203" s="122">
        <v>0.96899999999999997</v>
      </c>
      <c r="I203" s="123">
        <v>0</v>
      </c>
      <c r="J203" s="123">
        <f>ROUND(I203*H203,2)</f>
        <v>0</v>
      </c>
      <c r="K203" s="120" t="s">
        <v>110</v>
      </c>
      <c r="L203" s="28"/>
      <c r="M203" s="124" t="s">
        <v>3</v>
      </c>
      <c r="N203" s="125" t="s">
        <v>37</v>
      </c>
      <c r="O203" s="126">
        <v>0.84</v>
      </c>
      <c r="P203" s="126">
        <f>O203*H203</f>
        <v>0.81395999999999991</v>
      </c>
      <c r="Q203" s="126">
        <v>0</v>
      </c>
      <c r="R203" s="126">
        <f>Q203*H203</f>
        <v>0</v>
      </c>
      <c r="S203" s="126">
        <v>0</v>
      </c>
      <c r="T203" s="127">
        <f>S203*H203</f>
        <v>0</v>
      </c>
      <c r="AR203" s="128" t="s">
        <v>165</v>
      </c>
      <c r="AT203" s="128" t="s">
        <v>106</v>
      </c>
      <c r="AU203" s="128" t="s">
        <v>73</v>
      </c>
      <c r="AY203" s="16" t="s">
        <v>103</v>
      </c>
      <c r="BE203" s="129">
        <f>IF(N203="základní",J203,0)</f>
        <v>0</v>
      </c>
      <c r="BF203" s="129">
        <f>IF(N203="snížená",J203,0)</f>
        <v>0</v>
      </c>
      <c r="BG203" s="129">
        <f>IF(N203="zákl. přenesená",J203,0)</f>
        <v>0</v>
      </c>
      <c r="BH203" s="129">
        <f>IF(N203="sníž. přenesená",J203,0)</f>
        <v>0</v>
      </c>
      <c r="BI203" s="129">
        <f>IF(N203="nulová",J203,0)</f>
        <v>0</v>
      </c>
      <c r="BJ203" s="16" t="s">
        <v>71</v>
      </c>
      <c r="BK203" s="129">
        <f>ROUND(I203*H203,2)</f>
        <v>0</v>
      </c>
      <c r="BL203" s="16" t="s">
        <v>165</v>
      </c>
      <c r="BM203" s="128" t="s">
        <v>311</v>
      </c>
    </row>
    <row r="204" spans="2:65" s="1" customFormat="1">
      <c r="B204" s="28"/>
      <c r="D204" s="130" t="s">
        <v>113</v>
      </c>
      <c r="F204" s="131" t="s">
        <v>312</v>
      </c>
      <c r="L204" s="28"/>
      <c r="M204" s="132"/>
      <c r="T204" s="48"/>
      <c r="AT204" s="16" t="s">
        <v>113</v>
      </c>
      <c r="AU204" s="16" t="s">
        <v>73</v>
      </c>
    </row>
    <row r="205" spans="2:65" s="1" customFormat="1" ht="37.700000000000003" customHeight="1">
      <c r="B205" s="117"/>
      <c r="C205" s="118" t="s">
        <v>313</v>
      </c>
      <c r="D205" s="118" t="s">
        <v>106</v>
      </c>
      <c r="E205" s="119" t="s">
        <v>314</v>
      </c>
      <c r="F205" s="120" t="s">
        <v>315</v>
      </c>
      <c r="G205" s="121" t="s">
        <v>140</v>
      </c>
      <c r="H205" s="122">
        <v>0.96899999999999997</v>
      </c>
      <c r="I205" s="123">
        <v>0</v>
      </c>
      <c r="J205" s="123">
        <f>ROUND(I205*H205,2)</f>
        <v>0</v>
      </c>
      <c r="K205" s="120" t="s">
        <v>110</v>
      </c>
      <c r="L205" s="28"/>
      <c r="M205" s="124" t="s">
        <v>3</v>
      </c>
      <c r="N205" s="125" t="s">
        <v>37</v>
      </c>
      <c r="O205" s="126">
        <v>0.45400000000000001</v>
      </c>
      <c r="P205" s="126">
        <f>O205*H205</f>
        <v>0.43992599999999998</v>
      </c>
      <c r="Q205" s="126">
        <v>0</v>
      </c>
      <c r="R205" s="126">
        <f>Q205*H205</f>
        <v>0</v>
      </c>
      <c r="S205" s="126">
        <v>0</v>
      </c>
      <c r="T205" s="127">
        <f>S205*H205</f>
        <v>0</v>
      </c>
      <c r="AR205" s="128" t="s">
        <v>165</v>
      </c>
      <c r="AT205" s="128" t="s">
        <v>106</v>
      </c>
      <c r="AU205" s="128" t="s">
        <v>73</v>
      </c>
      <c r="AY205" s="16" t="s">
        <v>103</v>
      </c>
      <c r="BE205" s="129">
        <f>IF(N205="základní",J205,0)</f>
        <v>0</v>
      </c>
      <c r="BF205" s="129">
        <f>IF(N205="snížená",J205,0)</f>
        <v>0</v>
      </c>
      <c r="BG205" s="129">
        <f>IF(N205="zákl. přenesená",J205,0)</f>
        <v>0</v>
      </c>
      <c r="BH205" s="129">
        <f>IF(N205="sníž. přenesená",J205,0)</f>
        <v>0</v>
      </c>
      <c r="BI205" s="129">
        <f>IF(N205="nulová",J205,0)</f>
        <v>0</v>
      </c>
      <c r="BJ205" s="16" t="s">
        <v>71</v>
      </c>
      <c r="BK205" s="129">
        <f>ROUND(I205*H205,2)</f>
        <v>0</v>
      </c>
      <c r="BL205" s="16" t="s">
        <v>165</v>
      </c>
      <c r="BM205" s="128" t="s">
        <v>316</v>
      </c>
    </row>
    <row r="206" spans="2:65" s="1" customFormat="1" ht="25.5" customHeight="1">
      <c r="B206" s="117"/>
      <c r="C206" s="11"/>
      <c r="D206" s="107" t="s">
        <v>65</v>
      </c>
      <c r="E206" s="108" t="s">
        <v>321</v>
      </c>
      <c r="F206" s="108" t="s">
        <v>322</v>
      </c>
      <c r="G206" s="11"/>
      <c r="H206" s="11"/>
      <c r="I206" s="11"/>
      <c r="J206" s="109">
        <f>J207+J210+J214</f>
        <v>0</v>
      </c>
      <c r="K206" s="11"/>
      <c r="L206" s="28"/>
      <c r="M206" s="124"/>
      <c r="N206" s="125"/>
      <c r="O206" s="126"/>
      <c r="P206" s="126"/>
      <c r="Q206" s="126"/>
      <c r="R206" s="126"/>
      <c r="S206" s="126"/>
      <c r="T206" s="127"/>
      <c r="AR206" s="128"/>
      <c r="AT206" s="128"/>
      <c r="AU206" s="128"/>
      <c r="AY206" s="16"/>
      <c r="BE206" s="129"/>
      <c r="BF206" s="129"/>
      <c r="BG206" s="129"/>
      <c r="BH206" s="129"/>
      <c r="BI206" s="129"/>
      <c r="BJ206" s="16"/>
      <c r="BK206" s="129"/>
      <c r="BL206" s="16"/>
      <c r="BM206" s="128"/>
    </row>
    <row r="207" spans="2:65" s="1" customFormat="1" ht="22.5" customHeight="1">
      <c r="B207" s="117"/>
      <c r="C207" s="11"/>
      <c r="D207" s="107" t="s">
        <v>65</v>
      </c>
      <c r="E207" s="115" t="s">
        <v>323</v>
      </c>
      <c r="F207" s="115" t="s">
        <v>324</v>
      </c>
      <c r="G207" s="11"/>
      <c r="H207" s="11"/>
      <c r="I207" s="11"/>
      <c r="J207" s="116">
        <f>J208</f>
        <v>0</v>
      </c>
      <c r="K207" s="11"/>
      <c r="L207" s="28"/>
      <c r="M207" s="124"/>
      <c r="N207" s="125"/>
      <c r="O207" s="126"/>
      <c r="P207" s="126"/>
      <c r="Q207" s="126"/>
      <c r="R207" s="126"/>
      <c r="S207" s="126"/>
      <c r="T207" s="127"/>
      <c r="AR207" s="128"/>
      <c r="AT207" s="128"/>
      <c r="AU207" s="128"/>
      <c r="AY207" s="16"/>
      <c r="BE207" s="129"/>
      <c r="BF207" s="129"/>
      <c r="BG207" s="129"/>
      <c r="BH207" s="129"/>
      <c r="BI207" s="129"/>
      <c r="BJ207" s="16"/>
      <c r="BK207" s="129"/>
      <c r="BL207" s="16"/>
      <c r="BM207" s="128"/>
    </row>
    <row r="208" spans="2:65" s="1" customFormat="1" ht="16.5" customHeight="1">
      <c r="B208" s="117"/>
      <c r="C208" s="118">
        <v>35</v>
      </c>
      <c r="D208" s="118" t="s">
        <v>106</v>
      </c>
      <c r="E208" s="119" t="s">
        <v>325</v>
      </c>
      <c r="F208" s="120" t="s">
        <v>324</v>
      </c>
      <c r="G208" s="121" t="s">
        <v>210</v>
      </c>
      <c r="H208" s="122">
        <v>1</v>
      </c>
      <c r="I208" s="123">
        <v>0</v>
      </c>
      <c r="J208" s="123">
        <f>ROUND(I208*H208,2)</f>
        <v>0</v>
      </c>
      <c r="K208" s="120" t="s">
        <v>110</v>
      </c>
      <c r="L208" s="28"/>
      <c r="M208" s="124"/>
      <c r="N208" s="125"/>
      <c r="O208" s="126"/>
      <c r="P208" s="126"/>
      <c r="Q208" s="126"/>
      <c r="R208" s="126"/>
      <c r="S208" s="126"/>
      <c r="T208" s="127"/>
      <c r="AR208" s="128"/>
      <c r="AT208" s="128"/>
      <c r="AU208" s="128"/>
      <c r="AY208" s="16"/>
      <c r="BE208" s="129"/>
      <c r="BF208" s="129"/>
      <c r="BG208" s="129"/>
      <c r="BH208" s="129"/>
      <c r="BI208" s="129"/>
      <c r="BJ208" s="16"/>
      <c r="BK208" s="129"/>
      <c r="BL208" s="16"/>
      <c r="BM208" s="128"/>
    </row>
    <row r="209" spans="2:65" s="1" customFormat="1" ht="11.25" customHeight="1">
      <c r="B209" s="117"/>
      <c r="D209" s="130" t="s">
        <v>113</v>
      </c>
      <c r="F209" s="131" t="s">
        <v>326</v>
      </c>
      <c r="L209" s="28"/>
      <c r="M209" s="124"/>
      <c r="N209" s="125"/>
      <c r="O209" s="126"/>
      <c r="P209" s="126"/>
      <c r="Q209" s="126"/>
      <c r="R209" s="126"/>
      <c r="S209" s="126"/>
      <c r="T209" s="127"/>
      <c r="AR209" s="128"/>
      <c r="AT209" s="128"/>
      <c r="AU209" s="128"/>
      <c r="AY209" s="16"/>
      <c r="BE209" s="129"/>
      <c r="BF209" s="129"/>
      <c r="BG209" s="129"/>
      <c r="BH209" s="129"/>
      <c r="BI209" s="129"/>
      <c r="BJ209" s="16"/>
      <c r="BK209" s="129"/>
      <c r="BL209" s="16"/>
      <c r="BM209" s="128"/>
    </row>
    <row r="210" spans="2:65" s="1" customFormat="1" ht="22.5" customHeight="1">
      <c r="B210" s="117"/>
      <c r="C210" s="13"/>
      <c r="D210" s="107" t="s">
        <v>65</v>
      </c>
      <c r="E210" s="115" t="s">
        <v>327</v>
      </c>
      <c r="F210" s="115" t="s">
        <v>328</v>
      </c>
      <c r="G210" s="11"/>
      <c r="H210" s="11"/>
      <c r="I210" s="11"/>
      <c r="J210" s="116">
        <f>J211</f>
        <v>0</v>
      </c>
      <c r="K210" s="13"/>
      <c r="L210" s="28"/>
      <c r="M210" s="124"/>
      <c r="N210" s="125"/>
      <c r="O210" s="126"/>
      <c r="P210" s="126"/>
      <c r="Q210" s="126"/>
      <c r="R210" s="126"/>
      <c r="S210" s="126"/>
      <c r="T210" s="127"/>
      <c r="AR210" s="128"/>
      <c r="AT210" s="128"/>
      <c r="AU210" s="128"/>
      <c r="AY210" s="16"/>
      <c r="BE210" s="129"/>
      <c r="BF210" s="129"/>
      <c r="BG210" s="129"/>
      <c r="BH210" s="129"/>
      <c r="BI210" s="129"/>
      <c r="BJ210" s="16"/>
      <c r="BK210" s="129"/>
      <c r="BL210" s="16"/>
      <c r="BM210" s="128"/>
    </row>
    <row r="211" spans="2:65" s="1" customFormat="1" ht="16.5" customHeight="1">
      <c r="B211" s="117"/>
      <c r="C211" s="118">
        <v>36</v>
      </c>
      <c r="D211" s="118" t="s">
        <v>106</v>
      </c>
      <c r="E211" s="119" t="s">
        <v>329</v>
      </c>
      <c r="F211" s="120" t="s">
        <v>328</v>
      </c>
      <c r="G211" s="121" t="s">
        <v>210</v>
      </c>
      <c r="H211" s="122">
        <v>1</v>
      </c>
      <c r="I211" s="123">
        <v>0</v>
      </c>
      <c r="J211" s="123">
        <f>ROUND(I211*H211,2)</f>
        <v>0</v>
      </c>
      <c r="K211" s="120" t="s">
        <v>110</v>
      </c>
      <c r="L211" s="28"/>
      <c r="M211" s="124"/>
      <c r="N211" s="125"/>
      <c r="O211" s="126"/>
      <c r="P211" s="126"/>
      <c r="Q211" s="126"/>
      <c r="R211" s="126"/>
      <c r="S211" s="126"/>
      <c r="T211" s="127"/>
      <c r="AR211" s="128"/>
      <c r="AT211" s="128"/>
      <c r="AU211" s="128"/>
      <c r="AY211" s="16"/>
      <c r="BE211" s="129"/>
      <c r="BF211" s="129"/>
      <c r="BG211" s="129"/>
      <c r="BH211" s="129"/>
      <c r="BI211" s="129"/>
      <c r="BJ211" s="16"/>
      <c r="BK211" s="129"/>
      <c r="BL211" s="16"/>
      <c r="BM211" s="128"/>
    </row>
    <row r="212" spans="2:65" s="1" customFormat="1" ht="11.25" customHeight="1">
      <c r="B212" s="117"/>
      <c r="D212" s="130" t="s">
        <v>113</v>
      </c>
      <c r="F212" s="131" t="s">
        <v>330</v>
      </c>
      <c r="L212" s="28"/>
      <c r="M212" s="124"/>
      <c r="N212" s="125"/>
      <c r="O212" s="126"/>
      <c r="P212" s="126"/>
      <c r="Q212" s="126"/>
      <c r="R212" s="126"/>
      <c r="S212" s="126"/>
      <c r="T212" s="127"/>
      <c r="AR212" s="128"/>
      <c r="AT212" s="128"/>
      <c r="AU212" s="128"/>
      <c r="AY212" s="16"/>
      <c r="BE212" s="129"/>
      <c r="BF212" s="129"/>
      <c r="BG212" s="129"/>
      <c r="BH212" s="129"/>
      <c r="BI212" s="129"/>
      <c r="BJ212" s="16"/>
      <c r="BK212" s="129"/>
      <c r="BL212" s="16"/>
      <c r="BM212" s="128"/>
    </row>
    <row r="213" spans="2:65" s="1" customFormat="1" ht="19.5">
      <c r="B213" s="28"/>
      <c r="D213" s="134" t="s">
        <v>267</v>
      </c>
      <c r="F213" s="160" t="s">
        <v>331</v>
      </c>
      <c r="G213" s="12"/>
      <c r="H213" s="137"/>
      <c r="I213" s="12"/>
      <c r="J213" s="12"/>
      <c r="K213" s="12"/>
      <c r="L213" s="28"/>
      <c r="M213" s="161"/>
      <c r="N213" s="162"/>
      <c r="O213" s="162"/>
      <c r="P213" s="162"/>
      <c r="Q213" s="162"/>
      <c r="R213" s="162"/>
      <c r="S213" s="162"/>
      <c r="T213" s="163"/>
      <c r="AT213" s="16" t="s">
        <v>113</v>
      </c>
      <c r="AU213" s="16" t="s">
        <v>73</v>
      </c>
    </row>
    <row r="214" spans="2:65" s="1" customFormat="1" ht="22.5" customHeight="1">
      <c r="B214" s="28"/>
      <c r="C214" s="13"/>
      <c r="D214" s="107" t="s">
        <v>65</v>
      </c>
      <c r="E214" s="115" t="s">
        <v>332</v>
      </c>
      <c r="F214" s="115" t="s">
        <v>333</v>
      </c>
      <c r="G214" s="11"/>
      <c r="H214" s="11"/>
      <c r="I214" s="11"/>
      <c r="J214" s="116">
        <f>J215</f>
        <v>0</v>
      </c>
      <c r="K214" s="13"/>
      <c r="L214" s="28"/>
      <c r="AT214" s="16"/>
      <c r="AU214" s="16"/>
    </row>
    <row r="215" spans="2:65" s="1" customFormat="1" ht="16.5" customHeight="1">
      <c r="B215" s="28"/>
      <c r="C215" s="118">
        <v>37</v>
      </c>
      <c r="D215" s="118" t="s">
        <v>106</v>
      </c>
      <c r="E215" s="119" t="s">
        <v>334</v>
      </c>
      <c r="F215" s="120" t="s">
        <v>335</v>
      </c>
      <c r="G215" s="121" t="s">
        <v>210</v>
      </c>
      <c r="H215" s="122">
        <v>1</v>
      </c>
      <c r="I215" s="123">
        <v>0</v>
      </c>
      <c r="J215" s="123">
        <f>ROUND(I215*H215,2)</f>
        <v>0</v>
      </c>
      <c r="K215" s="120" t="s">
        <v>110</v>
      </c>
      <c r="L215" s="28"/>
      <c r="AT215" s="16"/>
      <c r="AU215" s="16"/>
    </row>
    <row r="216" spans="2:65" s="1" customFormat="1">
      <c r="B216" s="28"/>
      <c r="D216" s="130" t="s">
        <v>113</v>
      </c>
      <c r="F216" s="131" t="s">
        <v>336</v>
      </c>
      <c r="L216" s="28"/>
      <c r="AT216" s="16"/>
      <c r="AU216" s="16"/>
    </row>
    <row r="217" spans="2:65" s="1" customFormat="1" ht="6.95" customHeight="1">
      <c r="B217" s="164"/>
      <c r="C217" s="165"/>
      <c r="D217" s="166"/>
      <c r="E217" s="167"/>
      <c r="F217" s="168"/>
      <c r="G217" s="165"/>
      <c r="H217" s="169"/>
      <c r="I217" s="165"/>
      <c r="J217" s="165"/>
      <c r="K217" s="170"/>
      <c r="L217" s="28"/>
    </row>
  </sheetData>
  <autoFilter ref="C84:K213" xr:uid="{00000000-0009-0000-0000-000001000000}"/>
  <mergeCells count="6">
    <mergeCell ref="E77:H77"/>
    <mergeCell ref="L2:V2"/>
    <mergeCell ref="E7:H7"/>
    <mergeCell ref="E16:H16"/>
    <mergeCell ref="E25:H25"/>
    <mergeCell ref="E46:H46"/>
  </mergeCells>
  <hyperlinks>
    <hyperlink ref="F89" r:id="rId1" xr:uid="{00000000-0004-0000-0100-000000000000}"/>
    <hyperlink ref="F93" r:id="rId2" xr:uid="{00000000-0004-0000-0100-000001000000}"/>
    <hyperlink ref="F96" r:id="rId3" xr:uid="{00000000-0004-0000-0100-000002000000}"/>
    <hyperlink ref="F98" r:id="rId4" xr:uid="{00000000-0004-0000-0100-000003000000}"/>
    <hyperlink ref="F103" r:id="rId5" xr:uid="{00000000-0004-0000-0100-000004000000}"/>
    <hyperlink ref="F105" r:id="rId6" xr:uid="{00000000-0004-0000-0100-000005000000}"/>
    <hyperlink ref="F107" r:id="rId7" xr:uid="{00000000-0004-0000-0100-000006000000}"/>
    <hyperlink ref="F110" r:id="rId8" xr:uid="{00000000-0004-0000-0100-000007000000}"/>
    <hyperlink ref="F114" r:id="rId9" xr:uid="{00000000-0004-0000-0100-000008000000}"/>
    <hyperlink ref="F118" r:id="rId10" xr:uid="{00000000-0004-0000-0100-000009000000}"/>
    <hyperlink ref="F122" r:id="rId11" xr:uid="{00000000-0004-0000-0100-00000A000000}"/>
    <hyperlink ref="F124" r:id="rId12" xr:uid="{00000000-0004-0000-0100-00000B000000}"/>
    <hyperlink ref="F130" r:id="rId13" xr:uid="{00000000-0004-0000-0100-00000C000000}"/>
    <hyperlink ref="F134" r:id="rId14" xr:uid="{00000000-0004-0000-0100-00000D000000}"/>
    <hyperlink ref="F136" r:id="rId15" xr:uid="{00000000-0004-0000-0100-00000E000000}"/>
    <hyperlink ref="F139" r:id="rId16" xr:uid="{00000000-0004-0000-0100-00000F000000}"/>
    <hyperlink ref="F141" r:id="rId17" xr:uid="{00000000-0004-0000-0100-000010000000}"/>
    <hyperlink ref="F144" r:id="rId18" xr:uid="{00000000-0004-0000-0100-000011000000}"/>
    <hyperlink ref="F147" r:id="rId19" xr:uid="{00000000-0004-0000-0100-000012000000}"/>
    <hyperlink ref="F151" r:id="rId20" xr:uid="{00000000-0004-0000-0100-000013000000}"/>
    <hyperlink ref="F155" r:id="rId21" xr:uid="{00000000-0004-0000-0100-000014000000}"/>
    <hyperlink ref="F160" r:id="rId22" xr:uid="{00000000-0004-0000-0100-000015000000}"/>
    <hyperlink ref="F170" r:id="rId23" xr:uid="{00000000-0004-0000-0100-000016000000}"/>
    <hyperlink ref="F179" r:id="rId24" xr:uid="{00000000-0004-0000-0100-000017000000}"/>
    <hyperlink ref="F185" r:id="rId25" xr:uid="{00000000-0004-0000-0100-000018000000}"/>
    <hyperlink ref="F200" r:id="rId26" xr:uid="{00000000-0004-0000-0100-000019000000}"/>
    <hyperlink ref="F204" r:id="rId27" xr:uid="{00000000-0004-0000-0100-00001A000000}"/>
    <hyperlink ref="F209" r:id="rId28" display="https://podminky.urs.cz/item/CS_URS_2024_02/722170804" xr:uid="{66C2A320-D8A4-43BD-BA65-D0870906D2B3}"/>
    <hyperlink ref="F212" r:id="rId29" display="https://podminky.urs.cz/item/CS_URS_2024_02/722181851" xr:uid="{2EF80F24-31CF-4038-97A3-345C4A48D249}"/>
    <hyperlink ref="F216" r:id="rId30" display="https://podminky.urs.cz/item/CS_URS_2024_02/722181851" xr:uid="{8D9B48DD-5D83-429F-969A-6E27480237ED}"/>
  </hyperlinks>
  <pageMargins left="0.39374999999999999" right="0.39374999999999999" top="0.39374999999999999" bottom="0.39374999999999999" header="0" footer="0"/>
  <pageSetup paperSize="9" scale="84" fitToHeight="100" orientation="landscape" blackAndWhite="1" r:id="rId31"/>
  <headerFooter>
    <oddFooter>&amp;CStrana &amp;P z &amp;N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03 - 2025_02_11 Sprchy</vt:lpstr>
      <vt:lpstr>'03 - 2025_02_11 Sprchy'!Názvy_tisku</vt:lpstr>
      <vt:lpstr>'Rekapitulace stavby'!Názvy_tisku</vt:lpstr>
      <vt:lpstr>'03 - 2025_02_11 Sprchy'!Oblast_tisku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N05ZTKHIMOX6440\Internet</dc:creator>
  <cp:lastModifiedBy>Linec Lena, Ing. (ÚMČ Praha 17)</cp:lastModifiedBy>
  <cp:lastPrinted>2025-02-21T06:49:00Z</cp:lastPrinted>
  <dcterms:created xsi:type="dcterms:W3CDTF">2024-10-16T11:21:42Z</dcterms:created>
  <dcterms:modified xsi:type="dcterms:W3CDTF">2025-02-21T06:52:09Z</dcterms:modified>
</cp:coreProperties>
</file>