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okumenty\KROS 2019\"/>
    </mc:Choice>
  </mc:AlternateContent>
  <bookViews>
    <workbookView xWindow="0" yWindow="0" windowWidth="23040" windowHeight="9384"/>
  </bookViews>
  <sheets>
    <sheet name="Rekapitulace stavby" sheetId="1" r:id="rId1"/>
    <sheet name="Byt - Stavební úpravy byt..." sheetId="2" r:id="rId2"/>
  </sheets>
  <definedNames>
    <definedName name="_xlnm.Print_Titles" localSheetId="1">'Byt - Stavební úpravy byt...'!$137:$137</definedName>
    <definedName name="_xlnm.Print_Titles" localSheetId="0">'Rekapitulace stavby'!$85:$85</definedName>
    <definedName name="_xlnm.Print_Area" localSheetId="1">'Byt - Stavební úpravy byt...'!$C$4:$Q$70,'Byt - Stavební úpravy byt...'!$C$76:$Q$122,'Byt - Stavební úpravy byt...'!$C$128:$Q$409</definedName>
    <definedName name="_xlnm.Print_Area" localSheetId="0">'Rekapitulace stavby'!$C$4:$AP$70,'Rekapitulace stavby'!$C$76:$AP$96</definedName>
  </definedNames>
  <calcPr calcId="152511"/>
</workbook>
</file>

<file path=xl/calcChain.xml><?xml version="1.0" encoding="utf-8"?>
<calcChain xmlns="http://schemas.openxmlformats.org/spreadsheetml/2006/main">
  <c r="N409" i="2" l="1"/>
  <c r="AY88" i="1"/>
  <c r="AX88" i="1"/>
  <c r="BI408" i="2"/>
  <c r="BH408" i="2"/>
  <c r="BG408" i="2"/>
  <c r="BE408" i="2"/>
  <c r="AA408" i="2"/>
  <c r="Y408" i="2"/>
  <c r="W408" i="2"/>
  <c r="BK408" i="2"/>
  <c r="N408" i="2"/>
  <c r="BF408" i="2"/>
  <c r="BI407" i="2"/>
  <c r="BH407" i="2"/>
  <c r="BG407" i="2"/>
  <c r="BE407" i="2"/>
  <c r="AA407" i="2"/>
  <c r="Y407" i="2"/>
  <c r="W407" i="2"/>
  <c r="BK407" i="2"/>
  <c r="N407" i="2"/>
  <c r="BF407" i="2"/>
  <c r="BI406" i="2"/>
  <c r="BH406" i="2"/>
  <c r="BG406" i="2"/>
  <c r="BE406" i="2"/>
  <c r="AA406" i="2"/>
  <c r="Y406" i="2"/>
  <c r="W406" i="2"/>
  <c r="BK406" i="2"/>
  <c r="N406" i="2"/>
  <c r="BF406" i="2"/>
  <c r="BI405" i="2"/>
  <c r="BH405" i="2"/>
  <c r="BG405" i="2"/>
  <c r="BE405" i="2"/>
  <c r="AA405" i="2"/>
  <c r="AA404" i="2"/>
  <c r="Y405" i="2"/>
  <c r="Y404" i="2"/>
  <c r="W405" i="2"/>
  <c r="W404" i="2"/>
  <c r="BK405" i="2"/>
  <c r="BK404" i="2"/>
  <c r="N404" i="2" s="1"/>
  <c r="N112" i="2" s="1"/>
  <c r="N405" i="2"/>
  <c r="BF405" i="2" s="1"/>
  <c r="BI403" i="2"/>
  <c r="BH403" i="2"/>
  <c r="BG403" i="2"/>
  <c r="BE403" i="2"/>
  <c r="AA403" i="2"/>
  <c r="Y403" i="2"/>
  <c r="W403" i="2"/>
  <c r="BK403" i="2"/>
  <c r="N403" i="2"/>
  <c r="BF403" i="2"/>
  <c r="BI402" i="2"/>
  <c r="BH402" i="2"/>
  <c r="BG402" i="2"/>
  <c r="BE402" i="2"/>
  <c r="AA402" i="2"/>
  <c r="Y402" i="2"/>
  <c r="W402" i="2"/>
  <c r="BK402" i="2"/>
  <c r="N402" i="2"/>
  <c r="BF402" i="2"/>
  <c r="BI401" i="2"/>
  <c r="BH401" i="2"/>
  <c r="BG401" i="2"/>
  <c r="BE401" i="2"/>
  <c r="AA401" i="2"/>
  <c r="Y401" i="2"/>
  <c r="W401" i="2"/>
  <c r="BK401" i="2"/>
  <c r="N401" i="2"/>
  <c r="BF401" i="2"/>
  <c r="BI400" i="2"/>
  <c r="BH400" i="2"/>
  <c r="BG400" i="2"/>
  <c r="BE400" i="2"/>
  <c r="AA400" i="2"/>
  <c r="Y400" i="2"/>
  <c r="W400" i="2"/>
  <c r="BK400" i="2"/>
  <c r="N400" i="2"/>
  <c r="BF400" i="2"/>
  <c r="BI399" i="2"/>
  <c r="BH399" i="2"/>
  <c r="BG399" i="2"/>
  <c r="BE399" i="2"/>
  <c r="AA399" i="2"/>
  <c r="Y399" i="2"/>
  <c r="W399" i="2"/>
  <c r="BK399" i="2"/>
  <c r="N399" i="2"/>
  <c r="BF399" i="2"/>
  <c r="BI398" i="2"/>
  <c r="BH398" i="2"/>
  <c r="BG398" i="2"/>
  <c r="BE398" i="2"/>
  <c r="AA398" i="2"/>
  <c r="Y398" i="2"/>
  <c r="W398" i="2"/>
  <c r="BK398" i="2"/>
  <c r="N398" i="2"/>
  <c r="BF398" i="2"/>
  <c r="BI397" i="2"/>
  <c r="BH397" i="2"/>
  <c r="BG397" i="2"/>
  <c r="BE397" i="2"/>
  <c r="AA397" i="2"/>
  <c r="Y397" i="2"/>
  <c r="W397" i="2"/>
  <c r="BK397" i="2"/>
  <c r="N397" i="2"/>
  <c r="BF397" i="2"/>
  <c r="BI396" i="2"/>
  <c r="BH396" i="2"/>
  <c r="BG396" i="2"/>
  <c r="BE396" i="2"/>
  <c r="AA396" i="2"/>
  <c r="Y396" i="2"/>
  <c r="W396" i="2"/>
  <c r="BK396" i="2"/>
  <c r="N396" i="2"/>
  <c r="BF396" i="2"/>
  <c r="BI395" i="2"/>
  <c r="BH395" i="2"/>
  <c r="BG395" i="2"/>
  <c r="BE395" i="2"/>
  <c r="AA395" i="2"/>
  <c r="Y395" i="2"/>
  <c r="W395" i="2"/>
  <c r="BK395" i="2"/>
  <c r="N395" i="2"/>
  <c r="BF395" i="2"/>
  <c r="BI394" i="2"/>
  <c r="BH394" i="2"/>
  <c r="BG394" i="2"/>
  <c r="BE394" i="2"/>
  <c r="AA394" i="2"/>
  <c r="Y394" i="2"/>
  <c r="W394" i="2"/>
  <c r="BK394" i="2"/>
  <c r="N394" i="2"/>
  <c r="BF394" i="2"/>
  <c r="BI393" i="2"/>
  <c r="BH393" i="2"/>
  <c r="BG393" i="2"/>
  <c r="BE393" i="2"/>
  <c r="AA393" i="2"/>
  <c r="Y393" i="2"/>
  <c r="W393" i="2"/>
  <c r="BK393" i="2"/>
  <c r="N393" i="2"/>
  <c r="BF393" i="2"/>
  <c r="BI392" i="2"/>
  <c r="BH392" i="2"/>
  <c r="BG392" i="2"/>
  <c r="BE392" i="2"/>
  <c r="AA392" i="2"/>
  <c r="Y392" i="2"/>
  <c r="W392" i="2"/>
  <c r="BK392" i="2"/>
  <c r="N392" i="2"/>
  <c r="BF392" i="2"/>
  <c r="BI391" i="2"/>
  <c r="BH391" i="2"/>
  <c r="BG391" i="2"/>
  <c r="BE391" i="2"/>
  <c r="AA391" i="2"/>
  <c r="Y391" i="2"/>
  <c r="W391" i="2"/>
  <c r="BK391" i="2"/>
  <c r="N391" i="2"/>
  <c r="BF391" i="2"/>
  <c r="BI390" i="2"/>
  <c r="BH390" i="2"/>
  <c r="BG390" i="2"/>
  <c r="BE390" i="2"/>
  <c r="AA390" i="2"/>
  <c r="Y390" i="2"/>
  <c r="W390" i="2"/>
  <c r="BK390" i="2"/>
  <c r="N390" i="2"/>
  <c r="BF390" i="2"/>
  <c r="BI389" i="2"/>
  <c r="BH389" i="2"/>
  <c r="BG389" i="2"/>
  <c r="BE389" i="2"/>
  <c r="AA389" i="2"/>
  <c r="Y389" i="2"/>
  <c r="W389" i="2"/>
  <c r="BK389" i="2"/>
  <c r="N389" i="2"/>
  <c r="BF389" i="2"/>
  <c r="BI388" i="2"/>
  <c r="BH388" i="2"/>
  <c r="BG388" i="2"/>
  <c r="BE388" i="2"/>
  <c r="AA388" i="2"/>
  <c r="Y388" i="2"/>
  <c r="W388" i="2"/>
  <c r="BK388" i="2"/>
  <c r="N388" i="2"/>
  <c r="BF388" i="2"/>
  <c r="BI387" i="2"/>
  <c r="BH387" i="2"/>
  <c r="BG387" i="2"/>
  <c r="BE387" i="2"/>
  <c r="AA387" i="2"/>
  <c r="Y387" i="2"/>
  <c r="W387" i="2"/>
  <c r="BK387" i="2"/>
  <c r="N387" i="2"/>
  <c r="BF387" i="2"/>
  <c r="BI386" i="2"/>
  <c r="BH386" i="2"/>
  <c r="BG386" i="2"/>
  <c r="BE386" i="2"/>
  <c r="AA386" i="2"/>
  <c r="Y386" i="2"/>
  <c r="W386" i="2"/>
  <c r="BK386" i="2"/>
  <c r="N386" i="2"/>
  <c r="BF386" i="2"/>
  <c r="BI385" i="2"/>
  <c r="BH385" i="2"/>
  <c r="BG385" i="2"/>
  <c r="BE385" i="2"/>
  <c r="AA385" i="2"/>
  <c r="Y385" i="2"/>
  <c r="W385" i="2"/>
  <c r="BK385" i="2"/>
  <c r="N385" i="2"/>
  <c r="BF385" i="2"/>
  <c r="BI384" i="2"/>
  <c r="BH384" i="2"/>
  <c r="BG384" i="2"/>
  <c r="BE384" i="2"/>
  <c r="AA384" i="2"/>
  <c r="Y384" i="2"/>
  <c r="W384" i="2"/>
  <c r="BK384" i="2"/>
  <c r="N384" i="2"/>
  <c r="BF384" i="2"/>
  <c r="BI383" i="2"/>
  <c r="BH383" i="2"/>
  <c r="BG383" i="2"/>
  <c r="BE383" i="2"/>
  <c r="AA383" i="2"/>
  <c r="Y383" i="2"/>
  <c r="W383" i="2"/>
  <c r="BK383" i="2"/>
  <c r="N383" i="2"/>
  <c r="BF383" i="2"/>
  <c r="BI382" i="2"/>
  <c r="BH382" i="2"/>
  <c r="BG382" i="2"/>
  <c r="BE382" i="2"/>
  <c r="AA382" i="2"/>
  <c r="Y382" i="2"/>
  <c r="W382" i="2"/>
  <c r="BK382" i="2"/>
  <c r="N382" i="2"/>
  <c r="BF382" i="2"/>
  <c r="BI381" i="2"/>
  <c r="BH381" i="2"/>
  <c r="BG381" i="2"/>
  <c r="BE381" i="2"/>
  <c r="AA381" i="2"/>
  <c r="Y381" i="2"/>
  <c r="W381" i="2"/>
  <c r="BK381" i="2"/>
  <c r="N381" i="2"/>
  <c r="BF381" i="2"/>
  <c r="BI380" i="2"/>
  <c r="BH380" i="2"/>
  <c r="BG380" i="2"/>
  <c r="BE380" i="2"/>
  <c r="AA380" i="2"/>
  <c r="Y380" i="2"/>
  <c r="W380" i="2"/>
  <c r="BK380" i="2"/>
  <c r="N380" i="2"/>
  <c r="BF380" i="2"/>
  <c r="BI379" i="2"/>
  <c r="BH379" i="2"/>
  <c r="BG379" i="2"/>
  <c r="BE379" i="2"/>
  <c r="AA379" i="2"/>
  <c r="Y379" i="2"/>
  <c r="W379" i="2"/>
  <c r="BK379" i="2"/>
  <c r="N379" i="2"/>
  <c r="BF379" i="2"/>
  <c r="BI378" i="2"/>
  <c r="BH378" i="2"/>
  <c r="BG378" i="2"/>
  <c r="BE378" i="2"/>
  <c r="AA378" i="2"/>
  <c r="Y378" i="2"/>
  <c r="W378" i="2"/>
  <c r="BK378" i="2"/>
  <c r="N378" i="2"/>
  <c r="BF378" i="2"/>
  <c r="BI377" i="2"/>
  <c r="BH377" i="2"/>
  <c r="BG377" i="2"/>
  <c r="BE377" i="2"/>
  <c r="AA377" i="2"/>
  <c r="Y377" i="2"/>
  <c r="W377" i="2"/>
  <c r="BK377" i="2"/>
  <c r="N377" i="2"/>
  <c r="BF377" i="2"/>
  <c r="BI376" i="2"/>
  <c r="BH376" i="2"/>
  <c r="BG376" i="2"/>
  <c r="BE376" i="2"/>
  <c r="AA376" i="2"/>
  <c r="Y376" i="2"/>
  <c r="W376" i="2"/>
  <c r="BK376" i="2"/>
  <c r="N376" i="2"/>
  <c r="BF376" i="2"/>
  <c r="BI375" i="2"/>
  <c r="BH375" i="2"/>
  <c r="BG375" i="2"/>
  <c r="BE375" i="2"/>
  <c r="AA375" i="2"/>
  <c r="Y375" i="2"/>
  <c r="W375" i="2"/>
  <c r="BK375" i="2"/>
  <c r="N375" i="2"/>
  <c r="BF375" i="2"/>
  <c r="BI374" i="2"/>
  <c r="BH374" i="2"/>
  <c r="BG374" i="2"/>
  <c r="BE374" i="2"/>
  <c r="AA374" i="2"/>
  <c r="Y374" i="2"/>
  <c r="W374" i="2"/>
  <c r="BK374" i="2"/>
  <c r="N374" i="2"/>
  <c r="BF374" i="2"/>
  <c r="BI373" i="2"/>
  <c r="BH373" i="2"/>
  <c r="BG373" i="2"/>
  <c r="BE373" i="2"/>
  <c r="AA373" i="2"/>
  <c r="Y373" i="2"/>
  <c r="W373" i="2"/>
  <c r="BK373" i="2"/>
  <c r="N373" i="2"/>
  <c r="BF373" i="2"/>
  <c r="BI372" i="2"/>
  <c r="BH372" i="2"/>
  <c r="BG372" i="2"/>
  <c r="BE372" i="2"/>
  <c r="AA372" i="2"/>
  <c r="Y372" i="2"/>
  <c r="W372" i="2"/>
  <c r="BK372" i="2"/>
  <c r="N372" i="2"/>
  <c r="BF372" i="2"/>
  <c r="BI371" i="2"/>
  <c r="BH371" i="2"/>
  <c r="BG371" i="2"/>
  <c r="BE371" i="2"/>
  <c r="AA371" i="2"/>
  <c r="Y371" i="2"/>
  <c r="W371" i="2"/>
  <c r="BK371" i="2"/>
  <c r="N371" i="2"/>
  <c r="BF371" i="2"/>
  <c r="BI370" i="2"/>
  <c r="BH370" i="2"/>
  <c r="BG370" i="2"/>
  <c r="BE370" i="2"/>
  <c r="AA370" i="2"/>
  <c r="Y370" i="2"/>
  <c r="W370" i="2"/>
  <c r="BK370" i="2"/>
  <c r="N370" i="2"/>
  <c r="BF370" i="2"/>
  <c r="BI369" i="2"/>
  <c r="BH369" i="2"/>
  <c r="BG369" i="2"/>
  <c r="BE369" i="2"/>
  <c r="AA369" i="2"/>
  <c r="Y369" i="2"/>
  <c r="W369" i="2"/>
  <c r="BK369" i="2"/>
  <c r="N369" i="2"/>
  <c r="BF369" i="2"/>
  <c r="BI368" i="2"/>
  <c r="BH368" i="2"/>
  <c r="BG368" i="2"/>
  <c r="BE368" i="2"/>
  <c r="AA368" i="2"/>
  <c r="Y368" i="2"/>
  <c r="W368" i="2"/>
  <c r="BK368" i="2"/>
  <c r="N368" i="2"/>
  <c r="BF368" i="2"/>
  <c r="BI367" i="2"/>
  <c r="BH367" i="2"/>
  <c r="BG367" i="2"/>
  <c r="BE367" i="2"/>
  <c r="AA367" i="2"/>
  <c r="Y367" i="2"/>
  <c r="W367" i="2"/>
  <c r="BK367" i="2"/>
  <c r="N367" i="2"/>
  <c r="BF367" i="2"/>
  <c r="BI366" i="2"/>
  <c r="BH366" i="2"/>
  <c r="BG366" i="2"/>
  <c r="BE366" i="2"/>
  <c r="AA366" i="2"/>
  <c r="Y366" i="2"/>
  <c r="W366" i="2"/>
  <c r="BK366" i="2"/>
  <c r="N366" i="2"/>
  <c r="BF366" i="2"/>
  <c r="BI365" i="2"/>
  <c r="BH365" i="2"/>
  <c r="BG365" i="2"/>
  <c r="BE365" i="2"/>
  <c r="AA365" i="2"/>
  <c r="AA364" i="2"/>
  <c r="AA363" i="2" s="1"/>
  <c r="Y365" i="2"/>
  <c r="Y364" i="2" s="1"/>
  <c r="Y363" i="2" s="1"/>
  <c r="W365" i="2"/>
  <c r="W364" i="2"/>
  <c r="W363" i="2" s="1"/>
  <c r="BK365" i="2"/>
  <c r="BK364" i="2" s="1"/>
  <c r="N365" i="2"/>
  <c r="BF365" i="2"/>
  <c r="BI362" i="2"/>
  <c r="BH362" i="2"/>
  <c r="BG362" i="2"/>
  <c r="BE362" i="2"/>
  <c r="AA362" i="2"/>
  <c r="Y362" i="2"/>
  <c r="Y358" i="2" s="1"/>
  <c r="W362" i="2"/>
  <c r="BK362" i="2"/>
  <c r="N362" i="2"/>
  <c r="BF362" i="2"/>
  <c r="BI361" i="2"/>
  <c r="BH361" i="2"/>
  <c r="BG361" i="2"/>
  <c r="BE361" i="2"/>
  <c r="AA361" i="2"/>
  <c r="Y361" i="2"/>
  <c r="W361" i="2"/>
  <c r="BK361" i="2"/>
  <c r="BK358" i="2" s="1"/>
  <c r="N358" i="2" s="1"/>
  <c r="N109" i="2" s="1"/>
  <c r="N361" i="2"/>
  <c r="BF361" i="2"/>
  <c r="BI359" i="2"/>
  <c r="BH359" i="2"/>
  <c r="BG359" i="2"/>
  <c r="BE359" i="2"/>
  <c r="AA359" i="2"/>
  <c r="AA358" i="2"/>
  <c r="Y359" i="2"/>
  <c r="W359" i="2"/>
  <c r="W358" i="2"/>
  <c r="BK359" i="2"/>
  <c r="N359" i="2"/>
  <c r="BF359" i="2" s="1"/>
  <c r="BI356" i="2"/>
  <c r="BH356" i="2"/>
  <c r="BG356" i="2"/>
  <c r="BE356" i="2"/>
  <c r="AA356" i="2"/>
  <c r="Y356" i="2"/>
  <c r="W356" i="2"/>
  <c r="BK356" i="2"/>
  <c r="N356" i="2"/>
  <c r="BF356" i="2"/>
  <c r="BI354" i="2"/>
  <c r="BH354" i="2"/>
  <c r="BG354" i="2"/>
  <c r="BE354" i="2"/>
  <c r="AA354" i="2"/>
  <c r="Y354" i="2"/>
  <c r="W354" i="2"/>
  <c r="BK354" i="2"/>
  <c r="N354" i="2"/>
  <c r="BF354" i="2"/>
  <c r="BI352" i="2"/>
  <c r="BH352" i="2"/>
  <c r="BG352" i="2"/>
  <c r="BE352" i="2"/>
  <c r="AA352" i="2"/>
  <c r="Y352" i="2"/>
  <c r="W352" i="2"/>
  <c r="BK352" i="2"/>
  <c r="N352" i="2"/>
  <c r="BF352" i="2"/>
  <c r="BI351" i="2"/>
  <c r="BH351" i="2"/>
  <c r="BG351" i="2"/>
  <c r="BE351" i="2"/>
  <c r="AA351" i="2"/>
  <c r="Y351" i="2"/>
  <c r="W351" i="2"/>
  <c r="BK351" i="2"/>
  <c r="N351" i="2"/>
  <c r="BF351" i="2" s="1"/>
  <c r="BI349" i="2"/>
  <c r="BH349" i="2"/>
  <c r="BG349" i="2"/>
  <c r="BE349" i="2"/>
  <c r="AA349" i="2"/>
  <c r="Y349" i="2"/>
  <c r="W349" i="2"/>
  <c r="BK349" i="2"/>
  <c r="N349" i="2"/>
  <c r="BF349" i="2"/>
  <c r="BI345" i="2"/>
  <c r="BH345" i="2"/>
  <c r="BG345" i="2"/>
  <c r="BE345" i="2"/>
  <c r="AA345" i="2"/>
  <c r="Y345" i="2"/>
  <c r="W345" i="2"/>
  <c r="BK345" i="2"/>
  <c r="N345" i="2"/>
  <c r="BF345" i="2" s="1"/>
  <c r="BI342" i="2"/>
  <c r="BH342" i="2"/>
  <c r="BG342" i="2"/>
  <c r="BE342" i="2"/>
  <c r="AA342" i="2"/>
  <c r="AA341" i="2"/>
  <c r="Y342" i="2"/>
  <c r="Y341" i="2" s="1"/>
  <c r="W342" i="2"/>
  <c r="W341" i="2"/>
  <c r="BK342" i="2"/>
  <c r="BK341" i="2" s="1"/>
  <c r="N341" i="2" s="1"/>
  <c r="N108" i="2" s="1"/>
  <c r="N342" i="2"/>
  <c r="BF342" i="2" s="1"/>
  <c r="BI340" i="2"/>
  <c r="BH340" i="2"/>
  <c r="BG340" i="2"/>
  <c r="BE340" i="2"/>
  <c r="AA340" i="2"/>
  <c r="Y340" i="2"/>
  <c r="W340" i="2"/>
  <c r="BK340" i="2"/>
  <c r="N340" i="2"/>
  <c r="BF340" i="2"/>
  <c r="BI337" i="2"/>
  <c r="BH337" i="2"/>
  <c r="BG337" i="2"/>
  <c r="BE337" i="2"/>
  <c r="AA337" i="2"/>
  <c r="Y337" i="2"/>
  <c r="W337" i="2"/>
  <c r="BK337" i="2"/>
  <c r="N337" i="2"/>
  <c r="BF337" i="2" s="1"/>
  <c r="BI334" i="2"/>
  <c r="BH334" i="2"/>
  <c r="BG334" i="2"/>
  <c r="BE334" i="2"/>
  <c r="AA334" i="2"/>
  <c r="AA333" i="2"/>
  <c r="Y334" i="2"/>
  <c r="Y333" i="2" s="1"/>
  <c r="W334" i="2"/>
  <c r="W333" i="2"/>
  <c r="BK334" i="2"/>
  <c r="BK333" i="2" s="1"/>
  <c r="N333" i="2" s="1"/>
  <c r="N107" i="2" s="1"/>
  <c r="N334" i="2"/>
  <c r="BF334" i="2" s="1"/>
  <c r="BI332" i="2"/>
  <c r="BH332" i="2"/>
  <c r="BG332" i="2"/>
  <c r="BE332" i="2"/>
  <c r="AA332" i="2"/>
  <c r="Y332" i="2"/>
  <c r="W332" i="2"/>
  <c r="BK332" i="2"/>
  <c r="N332" i="2"/>
  <c r="BF332" i="2"/>
  <c r="BI331" i="2"/>
  <c r="BH331" i="2"/>
  <c r="BG331" i="2"/>
  <c r="BE331" i="2"/>
  <c r="AA331" i="2"/>
  <c r="Y331" i="2"/>
  <c r="W331" i="2"/>
  <c r="BK331" i="2"/>
  <c r="N331" i="2"/>
  <c r="BF331" i="2" s="1"/>
  <c r="BI327" i="2"/>
  <c r="BH327" i="2"/>
  <c r="BG327" i="2"/>
  <c r="BE327" i="2"/>
  <c r="AA327" i="2"/>
  <c r="Y327" i="2"/>
  <c r="W327" i="2"/>
  <c r="BK327" i="2"/>
  <c r="N327" i="2"/>
  <c r="BF327" i="2"/>
  <c r="BI322" i="2"/>
  <c r="BH322" i="2"/>
  <c r="BG322" i="2"/>
  <c r="BE322" i="2"/>
  <c r="AA322" i="2"/>
  <c r="Y322" i="2"/>
  <c r="W322" i="2"/>
  <c r="BK322" i="2"/>
  <c r="N322" i="2"/>
  <c r="BF322" i="2" s="1"/>
  <c r="BI317" i="2"/>
  <c r="BH317" i="2"/>
  <c r="BG317" i="2"/>
  <c r="BE317" i="2"/>
  <c r="AA317" i="2"/>
  <c r="Y317" i="2"/>
  <c r="W317" i="2"/>
  <c r="BK317" i="2"/>
  <c r="N317" i="2"/>
  <c r="BF317" i="2"/>
  <c r="BI316" i="2"/>
  <c r="BH316" i="2"/>
  <c r="BG316" i="2"/>
  <c r="BE316" i="2"/>
  <c r="AA316" i="2"/>
  <c r="Y316" i="2"/>
  <c r="W316" i="2"/>
  <c r="BK316" i="2"/>
  <c r="N316" i="2"/>
  <c r="BF316" i="2" s="1"/>
  <c r="BI315" i="2"/>
  <c r="BH315" i="2"/>
  <c r="BG315" i="2"/>
  <c r="BE315" i="2"/>
  <c r="AA315" i="2"/>
  <c r="Y315" i="2"/>
  <c r="W315" i="2"/>
  <c r="BK315" i="2"/>
  <c r="N315" i="2"/>
  <c r="BF315" i="2"/>
  <c r="BI310" i="2"/>
  <c r="BH310" i="2"/>
  <c r="BG310" i="2"/>
  <c r="BE310" i="2"/>
  <c r="AA310" i="2"/>
  <c r="AA309" i="2" s="1"/>
  <c r="Y310" i="2"/>
  <c r="Y309" i="2"/>
  <c r="W310" i="2"/>
  <c r="BK310" i="2"/>
  <c r="BK309" i="2"/>
  <c r="N309" i="2"/>
  <c r="N106" i="2" s="1"/>
  <c r="N310" i="2"/>
  <c r="BF310" i="2" s="1"/>
  <c r="BI308" i="2"/>
  <c r="BH308" i="2"/>
  <c r="BG308" i="2"/>
  <c r="BE308" i="2"/>
  <c r="AA308" i="2"/>
  <c r="Y308" i="2"/>
  <c r="W308" i="2"/>
  <c r="BK308" i="2"/>
  <c r="N308" i="2"/>
  <c r="BF308" i="2" s="1"/>
  <c r="BI307" i="2"/>
  <c r="BH307" i="2"/>
  <c r="BG307" i="2"/>
  <c r="BE307" i="2"/>
  <c r="AA307" i="2"/>
  <c r="Y307" i="2"/>
  <c r="W307" i="2"/>
  <c r="BK307" i="2"/>
  <c r="N307" i="2"/>
  <c r="BF307" i="2"/>
  <c r="BI306" i="2"/>
  <c r="BH306" i="2"/>
  <c r="BG306" i="2"/>
  <c r="BE306" i="2"/>
  <c r="AA306" i="2"/>
  <c r="Y306" i="2"/>
  <c r="W306" i="2"/>
  <c r="BK306" i="2"/>
  <c r="N306" i="2"/>
  <c r="BF306" i="2" s="1"/>
  <c r="BI305" i="2"/>
  <c r="BH305" i="2"/>
  <c r="BG305" i="2"/>
  <c r="BE305" i="2"/>
  <c r="AA305" i="2"/>
  <c r="Y305" i="2"/>
  <c r="W305" i="2"/>
  <c r="BK305" i="2"/>
  <c r="N305" i="2"/>
  <c r="BF305" i="2"/>
  <c r="BI304" i="2"/>
  <c r="BH304" i="2"/>
  <c r="BG304" i="2"/>
  <c r="BE304" i="2"/>
  <c r="AA304" i="2"/>
  <c r="Y304" i="2"/>
  <c r="W304" i="2"/>
  <c r="BK304" i="2"/>
  <c r="N304" i="2"/>
  <c r="BF304" i="2" s="1"/>
  <c r="BI302" i="2"/>
  <c r="BH302" i="2"/>
  <c r="BG302" i="2"/>
  <c r="BE302" i="2"/>
  <c r="AA302" i="2"/>
  <c r="Y302" i="2"/>
  <c r="W302" i="2"/>
  <c r="BK302" i="2"/>
  <c r="N302" i="2"/>
  <c r="BF302" i="2"/>
  <c r="BI301" i="2"/>
  <c r="BH301" i="2"/>
  <c r="BG301" i="2"/>
  <c r="BE301" i="2"/>
  <c r="AA301" i="2"/>
  <c r="Y301" i="2"/>
  <c r="W301" i="2"/>
  <c r="BK301" i="2"/>
  <c r="N301" i="2"/>
  <c r="BF301" i="2" s="1"/>
  <c r="BI299" i="2"/>
  <c r="BH299" i="2"/>
  <c r="BG299" i="2"/>
  <c r="BE299" i="2"/>
  <c r="AA299" i="2"/>
  <c r="Y299" i="2"/>
  <c r="Y298" i="2" s="1"/>
  <c r="W299" i="2"/>
  <c r="BK299" i="2"/>
  <c r="BK298" i="2" s="1"/>
  <c r="N298" i="2" s="1"/>
  <c r="N105" i="2" s="1"/>
  <c r="N299" i="2"/>
  <c r="BF299" i="2"/>
  <c r="BI297" i="2"/>
  <c r="BH297" i="2"/>
  <c r="BG297" i="2"/>
  <c r="BE297" i="2"/>
  <c r="AA297" i="2"/>
  <c r="Y297" i="2"/>
  <c r="W297" i="2"/>
  <c r="BK297" i="2"/>
  <c r="N297" i="2"/>
  <c r="BF297" i="2"/>
  <c r="BI295" i="2"/>
  <c r="BH295" i="2"/>
  <c r="BG295" i="2"/>
  <c r="BE295" i="2"/>
  <c r="AA295" i="2"/>
  <c r="AA294" i="2" s="1"/>
  <c r="Y295" i="2"/>
  <c r="Y294" i="2"/>
  <c r="W295" i="2"/>
  <c r="W294" i="2" s="1"/>
  <c r="BK295" i="2"/>
  <c r="BK294" i="2"/>
  <c r="N294" i="2"/>
  <c r="N104" i="2" s="1"/>
  <c r="N295" i="2"/>
  <c r="BF295" i="2" s="1"/>
  <c r="BI293" i="2"/>
  <c r="BH293" i="2"/>
  <c r="BG293" i="2"/>
  <c r="BE293" i="2"/>
  <c r="AA293" i="2"/>
  <c r="Y293" i="2"/>
  <c r="W293" i="2"/>
  <c r="BK293" i="2"/>
  <c r="N293" i="2"/>
  <c r="BF293" i="2" s="1"/>
  <c r="BI292" i="2"/>
  <c r="BH292" i="2"/>
  <c r="BG292" i="2"/>
  <c r="BE292" i="2"/>
  <c r="AA292" i="2"/>
  <c r="Y292" i="2"/>
  <c r="W292" i="2"/>
  <c r="BK292" i="2"/>
  <c r="N292" i="2"/>
  <c r="BF292" i="2"/>
  <c r="BI291" i="2"/>
  <c r="BH291" i="2"/>
  <c r="BG291" i="2"/>
  <c r="BE291" i="2"/>
  <c r="AA291" i="2"/>
  <c r="Y291" i="2"/>
  <c r="W291" i="2"/>
  <c r="BK291" i="2"/>
  <c r="N291" i="2"/>
  <c r="BF291" i="2" s="1"/>
  <c r="BI290" i="2"/>
  <c r="BH290" i="2"/>
  <c r="BG290" i="2"/>
  <c r="BE290" i="2"/>
  <c r="AA290" i="2"/>
  <c r="Y290" i="2"/>
  <c r="W290" i="2"/>
  <c r="W286" i="2" s="1"/>
  <c r="BK290" i="2"/>
  <c r="N290" i="2"/>
  <c r="BF290" i="2"/>
  <c r="BI289" i="2"/>
  <c r="BH289" i="2"/>
  <c r="BG289" i="2"/>
  <c r="BE289" i="2"/>
  <c r="AA289" i="2"/>
  <c r="AA286" i="2" s="1"/>
  <c r="Y289" i="2"/>
  <c r="W289" i="2"/>
  <c r="BK289" i="2"/>
  <c r="N289" i="2"/>
  <c r="BF289" i="2" s="1"/>
  <c r="BI287" i="2"/>
  <c r="BH287" i="2"/>
  <c r="BG287" i="2"/>
  <c r="BE287" i="2"/>
  <c r="AA287" i="2"/>
  <c r="Y287" i="2"/>
  <c r="Y286" i="2" s="1"/>
  <c r="W287" i="2"/>
  <c r="BK287" i="2"/>
  <c r="BK286" i="2" s="1"/>
  <c r="N286" i="2" s="1"/>
  <c r="N103" i="2" s="1"/>
  <c r="N287" i="2"/>
  <c r="BF287" i="2"/>
  <c r="BI285" i="2"/>
  <c r="BH285" i="2"/>
  <c r="BG285" i="2"/>
  <c r="BE285" i="2"/>
  <c r="AA285" i="2"/>
  <c r="Y285" i="2"/>
  <c r="W285" i="2"/>
  <c r="BK285" i="2"/>
  <c r="N285" i="2"/>
  <c r="BF285" i="2"/>
  <c r="BI284" i="2"/>
  <c r="BH284" i="2"/>
  <c r="BG284" i="2"/>
  <c r="BE284" i="2"/>
  <c r="AA284" i="2"/>
  <c r="Y284" i="2"/>
  <c r="W284" i="2"/>
  <c r="BK284" i="2"/>
  <c r="N284" i="2"/>
  <c r="BF284" i="2" s="1"/>
  <c r="BI283" i="2"/>
  <c r="BH283" i="2"/>
  <c r="BG283" i="2"/>
  <c r="BE283" i="2"/>
  <c r="AA283" i="2"/>
  <c r="Y283" i="2"/>
  <c r="W283" i="2"/>
  <c r="BK283" i="2"/>
  <c r="N283" i="2"/>
  <c r="BF283" i="2"/>
  <c r="BI282" i="2"/>
  <c r="BH282" i="2"/>
  <c r="BG282" i="2"/>
  <c r="BE282" i="2"/>
  <c r="AA282" i="2"/>
  <c r="Y282" i="2"/>
  <c r="W282" i="2"/>
  <c r="BK282" i="2"/>
  <c r="N282" i="2"/>
  <c r="BF282" i="2" s="1"/>
  <c r="BI281" i="2"/>
  <c r="BH281" i="2"/>
  <c r="BG281" i="2"/>
  <c r="BE281" i="2"/>
  <c r="AA281" i="2"/>
  <c r="Y281" i="2"/>
  <c r="W281" i="2"/>
  <c r="BK281" i="2"/>
  <c r="N281" i="2"/>
  <c r="BF281" i="2"/>
  <c r="BI280" i="2"/>
  <c r="BH280" i="2"/>
  <c r="BG280" i="2"/>
  <c r="BE280" i="2"/>
  <c r="AA280" i="2"/>
  <c r="Y280" i="2"/>
  <c r="W280" i="2"/>
  <c r="BK280" i="2"/>
  <c r="N280" i="2"/>
  <c r="BF280" i="2" s="1"/>
  <c r="BI279" i="2"/>
  <c r="BH279" i="2"/>
  <c r="BG279" i="2"/>
  <c r="BE279" i="2"/>
  <c r="AA279" i="2"/>
  <c r="Y279" i="2"/>
  <c r="Y275" i="2" s="1"/>
  <c r="W279" i="2"/>
  <c r="BK279" i="2"/>
  <c r="N279" i="2"/>
  <c r="BF279" i="2"/>
  <c r="BI278" i="2"/>
  <c r="BH278" i="2"/>
  <c r="BG278" i="2"/>
  <c r="BE278" i="2"/>
  <c r="AA278" i="2"/>
  <c r="Y278" i="2"/>
  <c r="W278" i="2"/>
  <c r="BK278" i="2"/>
  <c r="N278" i="2"/>
  <c r="BF278" i="2" s="1"/>
  <c r="BI277" i="2"/>
  <c r="BH277" i="2"/>
  <c r="BG277" i="2"/>
  <c r="BE277" i="2"/>
  <c r="AA277" i="2"/>
  <c r="Y277" i="2"/>
  <c r="W277" i="2"/>
  <c r="BK277" i="2"/>
  <c r="N277" i="2"/>
  <c r="BF277" i="2"/>
  <c r="BI276" i="2"/>
  <c r="BH276" i="2"/>
  <c r="BG276" i="2"/>
  <c r="BE276" i="2"/>
  <c r="AA276" i="2"/>
  <c r="Y276" i="2"/>
  <c r="W276" i="2"/>
  <c r="BK276" i="2"/>
  <c r="BK275" i="2"/>
  <c r="N275" i="2" s="1"/>
  <c r="N102" i="2" s="1"/>
  <c r="N276" i="2"/>
  <c r="BF276" i="2" s="1"/>
  <c r="BI274" i="2"/>
  <c r="BH274" i="2"/>
  <c r="BG274" i="2"/>
  <c r="BE274" i="2"/>
  <c r="AA274" i="2"/>
  <c r="Y274" i="2"/>
  <c r="W274" i="2"/>
  <c r="BK274" i="2"/>
  <c r="N274" i="2"/>
  <c r="BF274" i="2" s="1"/>
  <c r="BI273" i="2"/>
  <c r="BH273" i="2"/>
  <c r="BG273" i="2"/>
  <c r="BE273" i="2"/>
  <c r="AA273" i="2"/>
  <c r="Y273" i="2"/>
  <c r="W273" i="2"/>
  <c r="BK273" i="2"/>
  <c r="N273" i="2"/>
  <c r="BF273" i="2"/>
  <c r="BI271" i="2"/>
  <c r="BH271" i="2"/>
  <c r="BG271" i="2"/>
  <c r="BE271" i="2"/>
  <c r="AA271" i="2"/>
  <c r="AA268" i="2" s="1"/>
  <c r="Y271" i="2"/>
  <c r="W271" i="2"/>
  <c r="BK271" i="2"/>
  <c r="N271" i="2"/>
  <c r="BF271" i="2" s="1"/>
  <c r="BI269" i="2"/>
  <c r="BH269" i="2"/>
  <c r="BG269" i="2"/>
  <c r="BE269" i="2"/>
  <c r="AA269" i="2"/>
  <c r="Y269" i="2"/>
  <c r="Y268" i="2" s="1"/>
  <c r="W269" i="2"/>
  <c r="W268" i="2"/>
  <c r="BK269" i="2"/>
  <c r="N269" i="2"/>
  <c r="BF269" i="2"/>
  <c r="BI267" i="2"/>
  <c r="BH267" i="2"/>
  <c r="BG267" i="2"/>
  <c r="BE267" i="2"/>
  <c r="AA267" i="2"/>
  <c r="Y267" i="2"/>
  <c r="W267" i="2"/>
  <c r="BK267" i="2"/>
  <c r="N267" i="2"/>
  <c r="BF267" i="2"/>
  <c r="BI266" i="2"/>
  <c r="BH266" i="2"/>
  <c r="BG266" i="2"/>
  <c r="BE266" i="2"/>
  <c r="AA266" i="2"/>
  <c r="Y266" i="2"/>
  <c r="W266" i="2"/>
  <c r="BK266" i="2"/>
  <c r="N266" i="2"/>
  <c r="BF266" i="2" s="1"/>
  <c r="BI265" i="2"/>
  <c r="BH265" i="2"/>
  <c r="BG265" i="2"/>
  <c r="BE265" i="2"/>
  <c r="AA265" i="2"/>
  <c r="Y265" i="2"/>
  <c r="W265" i="2"/>
  <c r="BK265" i="2"/>
  <c r="N265" i="2"/>
  <c r="BF265" i="2"/>
  <c r="BI264" i="2"/>
  <c r="BH264" i="2"/>
  <c r="BG264" i="2"/>
  <c r="BE264" i="2"/>
  <c r="AA264" i="2"/>
  <c r="Y264" i="2"/>
  <c r="W264" i="2"/>
  <c r="BK264" i="2"/>
  <c r="N264" i="2"/>
  <c r="BF264" i="2" s="1"/>
  <c r="BI263" i="2"/>
  <c r="BH263" i="2"/>
  <c r="BG263" i="2"/>
  <c r="BE263" i="2"/>
  <c r="AA263" i="2"/>
  <c r="Y263" i="2"/>
  <c r="W263" i="2"/>
  <c r="BK263" i="2"/>
  <c r="N263" i="2"/>
  <c r="BF263" i="2"/>
  <c r="BI262" i="2"/>
  <c r="BH262" i="2"/>
  <c r="BG262" i="2"/>
  <c r="BE262" i="2"/>
  <c r="AA262" i="2"/>
  <c r="Y262" i="2"/>
  <c r="W262" i="2"/>
  <c r="BK262" i="2"/>
  <c r="N262" i="2"/>
  <c r="BF262" i="2" s="1"/>
  <c r="BI261" i="2"/>
  <c r="BH261" i="2"/>
  <c r="BG261" i="2"/>
  <c r="BE261" i="2"/>
  <c r="AA261" i="2"/>
  <c r="Y261" i="2"/>
  <c r="W261" i="2"/>
  <c r="BK261" i="2"/>
  <c r="N261" i="2"/>
  <c r="BF261" i="2"/>
  <c r="BI260" i="2"/>
  <c r="BH260" i="2"/>
  <c r="BG260" i="2"/>
  <c r="BE260" i="2"/>
  <c r="AA260" i="2"/>
  <c r="Y260" i="2"/>
  <c r="W260" i="2"/>
  <c r="BK260" i="2"/>
  <c r="N260" i="2"/>
  <c r="BF260" i="2" s="1"/>
  <c r="BI259" i="2"/>
  <c r="BH259" i="2"/>
  <c r="BG259" i="2"/>
  <c r="BE259" i="2"/>
  <c r="AA259" i="2"/>
  <c r="Y259" i="2"/>
  <c r="W259" i="2"/>
  <c r="BK259" i="2"/>
  <c r="N259" i="2"/>
  <c r="BF259" i="2"/>
  <c r="BI258" i="2"/>
  <c r="BH258" i="2"/>
  <c r="BG258" i="2"/>
  <c r="BE258" i="2"/>
  <c r="AA258" i="2"/>
  <c r="Y258" i="2"/>
  <c r="W258" i="2"/>
  <c r="BK258" i="2"/>
  <c r="N258" i="2"/>
  <c r="BF258" i="2" s="1"/>
  <c r="BI257" i="2"/>
  <c r="BH257" i="2"/>
  <c r="BG257" i="2"/>
  <c r="BE257" i="2"/>
  <c r="AA257" i="2"/>
  <c r="Y257" i="2"/>
  <c r="W257" i="2"/>
  <c r="BK257" i="2"/>
  <c r="N257" i="2"/>
  <c r="BF257" i="2"/>
  <c r="BI256" i="2"/>
  <c r="BH256" i="2"/>
  <c r="BG256" i="2"/>
  <c r="BE256" i="2"/>
  <c r="AA256" i="2"/>
  <c r="Y256" i="2"/>
  <c r="W256" i="2"/>
  <c r="BK256" i="2"/>
  <c r="N256" i="2"/>
  <c r="BF256" i="2" s="1"/>
  <c r="BI255" i="2"/>
  <c r="BH255" i="2"/>
  <c r="BG255" i="2"/>
  <c r="BE255" i="2"/>
  <c r="AA255" i="2"/>
  <c r="Y255" i="2"/>
  <c r="Y251" i="2" s="1"/>
  <c r="W255" i="2"/>
  <c r="BK255" i="2"/>
  <c r="N255" i="2"/>
  <c r="BF255" i="2"/>
  <c r="BI254" i="2"/>
  <c r="BH254" i="2"/>
  <c r="BG254" i="2"/>
  <c r="BE254" i="2"/>
  <c r="AA254" i="2"/>
  <c r="Y254" i="2"/>
  <c r="W254" i="2"/>
  <c r="BK254" i="2"/>
  <c r="N254" i="2"/>
  <c r="BF254" i="2" s="1"/>
  <c r="BI253" i="2"/>
  <c r="BH253" i="2"/>
  <c r="BG253" i="2"/>
  <c r="BE253" i="2"/>
  <c r="AA253" i="2"/>
  <c r="Y253" i="2"/>
  <c r="W253" i="2"/>
  <c r="BK253" i="2"/>
  <c r="N253" i="2"/>
  <c r="BF253" i="2"/>
  <c r="BI252" i="2"/>
  <c r="BH252" i="2"/>
  <c r="BG252" i="2"/>
  <c r="BE252" i="2"/>
  <c r="AA252" i="2"/>
  <c r="Y252" i="2"/>
  <c r="W252" i="2"/>
  <c r="BK252" i="2"/>
  <c r="BK251" i="2"/>
  <c r="N251" i="2" s="1"/>
  <c r="N100" i="2" s="1"/>
  <c r="N252" i="2"/>
  <c r="BF252" i="2" s="1"/>
  <c r="BI250" i="2"/>
  <c r="BH250" i="2"/>
  <c r="BG250" i="2"/>
  <c r="BE250" i="2"/>
  <c r="AA250" i="2"/>
  <c r="Y250" i="2"/>
  <c r="W250" i="2"/>
  <c r="BK250" i="2"/>
  <c r="N250" i="2"/>
  <c r="BF250" i="2" s="1"/>
  <c r="BI249" i="2"/>
  <c r="BH249" i="2"/>
  <c r="BG249" i="2"/>
  <c r="BE249" i="2"/>
  <c r="AA249" i="2"/>
  <c r="Y249" i="2"/>
  <c r="W249" i="2"/>
  <c r="BK249" i="2"/>
  <c r="N249" i="2"/>
  <c r="BF249" i="2"/>
  <c r="BI248" i="2"/>
  <c r="BH248" i="2"/>
  <c r="BG248" i="2"/>
  <c r="BE248" i="2"/>
  <c r="AA248" i="2"/>
  <c r="Y248" i="2"/>
  <c r="W248" i="2"/>
  <c r="BK248" i="2"/>
  <c r="N248" i="2"/>
  <c r="BF248" i="2" s="1"/>
  <c r="BI247" i="2"/>
  <c r="BH247" i="2"/>
  <c r="BG247" i="2"/>
  <c r="BE247" i="2"/>
  <c r="AA247" i="2"/>
  <c r="Y247" i="2"/>
  <c r="W247" i="2"/>
  <c r="BK247" i="2"/>
  <c r="N247" i="2"/>
  <c r="BF247" i="2"/>
  <c r="BI246" i="2"/>
  <c r="BH246" i="2"/>
  <c r="BG246" i="2"/>
  <c r="BE246" i="2"/>
  <c r="AA246" i="2"/>
  <c r="Y246" i="2"/>
  <c r="W246" i="2"/>
  <c r="BK246" i="2"/>
  <c r="N246" i="2"/>
  <c r="BF246" i="2" s="1"/>
  <c r="BI245" i="2"/>
  <c r="BH245" i="2"/>
  <c r="BG245" i="2"/>
  <c r="BE245" i="2"/>
  <c r="AA245" i="2"/>
  <c r="Y245" i="2"/>
  <c r="W245" i="2"/>
  <c r="BK245" i="2"/>
  <c r="N245" i="2"/>
  <c r="BF245" i="2"/>
  <c r="BI244" i="2"/>
  <c r="BH244" i="2"/>
  <c r="BG244" i="2"/>
  <c r="BE244" i="2"/>
  <c r="AA244" i="2"/>
  <c r="Y244" i="2"/>
  <c r="W244" i="2"/>
  <c r="BK244" i="2"/>
  <c r="BK241" i="2" s="1"/>
  <c r="N241" i="2" s="1"/>
  <c r="N99" i="2" s="1"/>
  <c r="N244" i="2"/>
  <c r="BF244" i="2" s="1"/>
  <c r="BI243" i="2"/>
  <c r="BH243" i="2"/>
  <c r="BG243" i="2"/>
  <c r="BE243" i="2"/>
  <c r="AA243" i="2"/>
  <c r="Y243" i="2"/>
  <c r="Y241" i="2" s="1"/>
  <c r="W243" i="2"/>
  <c r="BK243" i="2"/>
  <c r="N243" i="2"/>
  <c r="BF243" i="2"/>
  <c r="BI242" i="2"/>
  <c r="BH242" i="2"/>
  <c r="BG242" i="2"/>
  <c r="BE242" i="2"/>
  <c r="AA242" i="2"/>
  <c r="AA241" i="2" s="1"/>
  <c r="Y242" i="2"/>
  <c r="W242" i="2"/>
  <c r="BK242" i="2"/>
  <c r="N242" i="2"/>
  <c r="BF242" i="2" s="1"/>
  <c r="BI240" i="2"/>
  <c r="BH240" i="2"/>
  <c r="BG240" i="2"/>
  <c r="BE240" i="2"/>
  <c r="AA240" i="2"/>
  <c r="Y240" i="2"/>
  <c r="W240" i="2"/>
  <c r="BK240" i="2"/>
  <c r="N240" i="2"/>
  <c r="BF240" i="2" s="1"/>
  <c r="BI239" i="2"/>
  <c r="BH239" i="2"/>
  <c r="BG239" i="2"/>
  <c r="BE239" i="2"/>
  <c r="AA239" i="2"/>
  <c r="Y239" i="2"/>
  <c r="W239" i="2"/>
  <c r="BK239" i="2"/>
  <c r="N239" i="2"/>
  <c r="BF239" i="2"/>
  <c r="BI238" i="2"/>
  <c r="BH238" i="2"/>
  <c r="BG238" i="2"/>
  <c r="BE238" i="2"/>
  <c r="AA238" i="2"/>
  <c r="Y238" i="2"/>
  <c r="W238" i="2"/>
  <c r="BK238" i="2"/>
  <c r="N238" i="2"/>
  <c r="BF238" i="2" s="1"/>
  <c r="BI236" i="2"/>
  <c r="BH236" i="2"/>
  <c r="BG236" i="2"/>
  <c r="BE236" i="2"/>
  <c r="AA236" i="2"/>
  <c r="Y236" i="2"/>
  <c r="W236" i="2"/>
  <c r="BK236" i="2"/>
  <c r="N236" i="2"/>
  <c r="BF236" i="2"/>
  <c r="BI235" i="2"/>
  <c r="BH235" i="2"/>
  <c r="BG235" i="2"/>
  <c r="BE235" i="2"/>
  <c r="AA235" i="2"/>
  <c r="Y235" i="2"/>
  <c r="W235" i="2"/>
  <c r="BK235" i="2"/>
  <c r="N235" i="2"/>
  <c r="BF235" i="2" s="1"/>
  <c r="BI234" i="2"/>
  <c r="BH234" i="2"/>
  <c r="BG234" i="2"/>
  <c r="BE234" i="2"/>
  <c r="AA234" i="2"/>
  <c r="Y234" i="2"/>
  <c r="W234" i="2"/>
  <c r="BK234" i="2"/>
  <c r="N234" i="2"/>
  <c r="BF234" i="2"/>
  <c r="BI233" i="2"/>
  <c r="BH233" i="2"/>
  <c r="BG233" i="2"/>
  <c r="BE233" i="2"/>
  <c r="AA233" i="2"/>
  <c r="Y233" i="2"/>
  <c r="W233" i="2"/>
  <c r="BK233" i="2"/>
  <c r="BK230" i="2" s="1"/>
  <c r="N230" i="2" s="1"/>
  <c r="N98" i="2" s="1"/>
  <c r="N233" i="2"/>
  <c r="BF233" i="2" s="1"/>
  <c r="BI232" i="2"/>
  <c r="BH232" i="2"/>
  <c r="BG232" i="2"/>
  <c r="BE232" i="2"/>
  <c r="AA232" i="2"/>
  <c r="Y232" i="2"/>
  <c r="Y230" i="2" s="1"/>
  <c r="W232" i="2"/>
  <c r="BK232" i="2"/>
  <c r="N232" i="2"/>
  <c r="BF232" i="2"/>
  <c r="BI231" i="2"/>
  <c r="BH231" i="2"/>
  <c r="BG231" i="2"/>
  <c r="BE231" i="2"/>
  <c r="AA231" i="2"/>
  <c r="Y231" i="2"/>
  <c r="W231" i="2"/>
  <c r="W230" i="2" s="1"/>
  <c r="BK231" i="2"/>
  <c r="N231" i="2"/>
  <c r="BF231" i="2" s="1"/>
  <c r="BI229" i="2"/>
  <c r="BH229" i="2"/>
  <c r="BG229" i="2"/>
  <c r="BE229" i="2"/>
  <c r="AA229" i="2"/>
  <c r="Y229" i="2"/>
  <c r="W229" i="2"/>
  <c r="BK229" i="2"/>
  <c r="BK226" i="2" s="1"/>
  <c r="N226" i="2" s="1"/>
  <c r="N97" i="2" s="1"/>
  <c r="N229" i="2"/>
  <c r="BF229" i="2" s="1"/>
  <c r="BI228" i="2"/>
  <c r="BH228" i="2"/>
  <c r="BG228" i="2"/>
  <c r="BE228" i="2"/>
  <c r="AA228" i="2"/>
  <c r="Y228" i="2"/>
  <c r="Y226" i="2" s="1"/>
  <c r="W228" i="2"/>
  <c r="BK228" i="2"/>
  <c r="N228" i="2"/>
  <c r="BF228" i="2"/>
  <c r="BI227" i="2"/>
  <c r="BH227" i="2"/>
  <c r="BG227" i="2"/>
  <c r="BE227" i="2"/>
  <c r="AA227" i="2"/>
  <c r="AA226" i="2" s="1"/>
  <c r="Y227" i="2"/>
  <c r="W227" i="2"/>
  <c r="W226" i="2" s="1"/>
  <c r="BK227" i="2"/>
  <c r="N227" i="2"/>
  <c r="BF227" i="2" s="1"/>
  <c r="BI224" i="2"/>
  <c r="BH224" i="2"/>
  <c r="BG224" i="2"/>
  <c r="BE224" i="2"/>
  <c r="AA224" i="2"/>
  <c r="Y224" i="2"/>
  <c r="W224" i="2"/>
  <c r="BK224" i="2"/>
  <c r="N224" i="2"/>
  <c r="BF224" i="2" s="1"/>
  <c r="BI220" i="2"/>
  <c r="BH220" i="2"/>
  <c r="BG220" i="2"/>
  <c r="BE220" i="2"/>
  <c r="AA220" i="2"/>
  <c r="Y220" i="2"/>
  <c r="Y217" i="2" s="1"/>
  <c r="Y216" i="2" s="1"/>
  <c r="W220" i="2"/>
  <c r="BK220" i="2"/>
  <c r="N220" i="2"/>
  <c r="BF220" i="2"/>
  <c r="BI218" i="2"/>
  <c r="BH218" i="2"/>
  <c r="BG218" i="2"/>
  <c r="BE218" i="2"/>
  <c r="AA218" i="2"/>
  <c r="AA217" i="2" s="1"/>
  <c r="Y218" i="2"/>
  <c r="W218" i="2"/>
  <c r="W217" i="2"/>
  <c r="BK218" i="2"/>
  <c r="BK217" i="2" s="1"/>
  <c r="N217" i="2"/>
  <c r="N218" i="2"/>
  <c r="BF218" i="2"/>
  <c r="N96" i="2"/>
  <c r="BI215" i="2"/>
  <c r="BH215" i="2"/>
  <c r="BG215" i="2"/>
  <c r="BE215" i="2"/>
  <c r="AA215" i="2"/>
  <c r="AA214" i="2"/>
  <c r="Y215" i="2"/>
  <c r="Y214" i="2" s="1"/>
  <c r="W215" i="2"/>
  <c r="W214" i="2"/>
  <c r="BK215" i="2"/>
  <c r="BK214" i="2" s="1"/>
  <c r="N214" i="2" s="1"/>
  <c r="N94" i="2" s="1"/>
  <c r="N215" i="2"/>
  <c r="BF215" i="2"/>
  <c r="BI213" i="2"/>
  <c r="BH213" i="2"/>
  <c r="BG213" i="2"/>
  <c r="BE213" i="2"/>
  <c r="AA213" i="2"/>
  <c r="Y213" i="2"/>
  <c r="W213" i="2"/>
  <c r="BK213" i="2"/>
  <c r="N213" i="2"/>
  <c r="BF213" i="2"/>
  <c r="BI212" i="2"/>
  <c r="BH212" i="2"/>
  <c r="BG212" i="2"/>
  <c r="BE212" i="2"/>
  <c r="AA212" i="2"/>
  <c r="Y212" i="2"/>
  <c r="W212" i="2"/>
  <c r="BK212" i="2"/>
  <c r="N212" i="2"/>
  <c r="BF212" i="2" s="1"/>
  <c r="BI211" i="2"/>
  <c r="BH211" i="2"/>
  <c r="BG211" i="2"/>
  <c r="BE211" i="2"/>
  <c r="AA211" i="2"/>
  <c r="Y211" i="2"/>
  <c r="W211" i="2"/>
  <c r="BK211" i="2"/>
  <c r="N211" i="2"/>
  <c r="BF211" i="2"/>
  <c r="BI210" i="2"/>
  <c r="BH210" i="2"/>
  <c r="BG210" i="2"/>
  <c r="BE210" i="2"/>
  <c r="AA210" i="2"/>
  <c r="Y210" i="2"/>
  <c r="Y209" i="2"/>
  <c r="W210" i="2"/>
  <c r="BK210" i="2"/>
  <c r="BK209" i="2"/>
  <c r="N209" i="2"/>
  <c r="N93" i="2" s="1"/>
  <c r="N210" i="2"/>
  <c r="BF210" i="2" s="1"/>
  <c r="BI207" i="2"/>
  <c r="BH207" i="2"/>
  <c r="BG207" i="2"/>
  <c r="BE207" i="2"/>
  <c r="AA207" i="2"/>
  <c r="Y207" i="2"/>
  <c r="W207" i="2"/>
  <c r="BK207" i="2"/>
  <c r="N207" i="2"/>
  <c r="BF207" i="2" s="1"/>
  <c r="BI206" i="2"/>
  <c r="BH206" i="2"/>
  <c r="BG206" i="2"/>
  <c r="BE206" i="2"/>
  <c r="AA206" i="2"/>
  <c r="Y206" i="2"/>
  <c r="W206" i="2"/>
  <c r="BK206" i="2"/>
  <c r="N206" i="2"/>
  <c r="BF206" i="2"/>
  <c r="BI205" i="2"/>
  <c r="BH205" i="2"/>
  <c r="BG205" i="2"/>
  <c r="BE205" i="2"/>
  <c r="AA205" i="2"/>
  <c r="Y205" i="2"/>
  <c r="W205" i="2"/>
  <c r="BK205" i="2"/>
  <c r="N205" i="2"/>
  <c r="BF205" i="2" s="1"/>
  <c r="BI203" i="2"/>
  <c r="BH203" i="2"/>
  <c r="BG203" i="2"/>
  <c r="BE203" i="2"/>
  <c r="AA203" i="2"/>
  <c r="Y203" i="2"/>
  <c r="W203" i="2"/>
  <c r="BK203" i="2"/>
  <c r="N203" i="2"/>
  <c r="BF203" i="2"/>
  <c r="BI201" i="2"/>
  <c r="BH201" i="2"/>
  <c r="BG201" i="2"/>
  <c r="BE201" i="2"/>
  <c r="AA201" i="2"/>
  <c r="Y201" i="2"/>
  <c r="W201" i="2"/>
  <c r="BK201" i="2"/>
  <c r="N201" i="2"/>
  <c r="BF201" i="2" s="1"/>
  <c r="BI199" i="2"/>
  <c r="BH199" i="2"/>
  <c r="BG199" i="2"/>
  <c r="BE199" i="2"/>
  <c r="AA199" i="2"/>
  <c r="Y199" i="2"/>
  <c r="W199" i="2"/>
  <c r="BK199" i="2"/>
  <c r="N199" i="2"/>
  <c r="BF199" i="2"/>
  <c r="BI197" i="2"/>
  <c r="BH197" i="2"/>
  <c r="BG197" i="2"/>
  <c r="BE197" i="2"/>
  <c r="AA197" i="2"/>
  <c r="Y197" i="2"/>
  <c r="W197" i="2"/>
  <c r="BK197" i="2"/>
  <c r="N197" i="2"/>
  <c r="BF197" i="2" s="1"/>
  <c r="BI195" i="2"/>
  <c r="BH195" i="2"/>
  <c r="BG195" i="2"/>
  <c r="BE195" i="2"/>
  <c r="AA195" i="2"/>
  <c r="Y195" i="2"/>
  <c r="W195" i="2"/>
  <c r="BK195" i="2"/>
  <c r="N195" i="2"/>
  <c r="BF195" i="2"/>
  <c r="BI194" i="2"/>
  <c r="BH194" i="2"/>
  <c r="BG194" i="2"/>
  <c r="BE194" i="2"/>
  <c r="AA194" i="2"/>
  <c r="Y194" i="2"/>
  <c r="W194" i="2"/>
  <c r="BK194" i="2"/>
  <c r="N194" i="2"/>
  <c r="BF194" i="2"/>
  <c r="BI193" i="2"/>
  <c r="BH193" i="2"/>
  <c r="BG193" i="2"/>
  <c r="BE193" i="2"/>
  <c r="AA193" i="2"/>
  <c r="Y193" i="2"/>
  <c r="W193" i="2"/>
  <c r="BK193" i="2"/>
  <c r="N193" i="2"/>
  <c r="BF193" i="2"/>
  <c r="BI189" i="2"/>
  <c r="BH189" i="2"/>
  <c r="BG189" i="2"/>
  <c r="BE189" i="2"/>
  <c r="AA189" i="2"/>
  <c r="Y189" i="2"/>
  <c r="W189" i="2"/>
  <c r="BK189" i="2"/>
  <c r="N189" i="2"/>
  <c r="BF189" i="2"/>
  <c r="BI187" i="2"/>
  <c r="BH187" i="2"/>
  <c r="BG187" i="2"/>
  <c r="BE187" i="2"/>
  <c r="AA187" i="2"/>
  <c r="Y187" i="2"/>
  <c r="W187" i="2"/>
  <c r="BK187" i="2"/>
  <c r="N187" i="2"/>
  <c r="BF187" i="2"/>
  <c r="BI186" i="2"/>
  <c r="BH186" i="2"/>
  <c r="BG186" i="2"/>
  <c r="BE186" i="2"/>
  <c r="AA186" i="2"/>
  <c r="Y186" i="2"/>
  <c r="W186" i="2"/>
  <c r="BK186" i="2"/>
  <c r="N186" i="2"/>
  <c r="BF186" i="2"/>
  <c r="BI185" i="2"/>
  <c r="BH185" i="2"/>
  <c r="BG185" i="2"/>
  <c r="BE185" i="2"/>
  <c r="AA185" i="2"/>
  <c r="Y185" i="2"/>
  <c r="W185" i="2"/>
  <c r="BK185" i="2"/>
  <c r="N185" i="2"/>
  <c r="BF185" i="2"/>
  <c r="BI183" i="2"/>
  <c r="BH183" i="2"/>
  <c r="BG183" i="2"/>
  <c r="BE183" i="2"/>
  <c r="AA183" i="2"/>
  <c r="Y183" i="2"/>
  <c r="W183" i="2"/>
  <c r="BK183" i="2"/>
  <c r="N183" i="2"/>
  <c r="BF183" i="2"/>
  <c r="BI182" i="2"/>
  <c r="BH182" i="2"/>
  <c r="BG182" i="2"/>
  <c r="BE182" i="2"/>
  <c r="AA182" i="2"/>
  <c r="Y182" i="2"/>
  <c r="W182" i="2"/>
  <c r="BK182" i="2"/>
  <c r="N182" i="2"/>
  <c r="BF182" i="2"/>
  <c r="BI181" i="2"/>
  <c r="BH181" i="2"/>
  <c r="BG181" i="2"/>
  <c r="BE181" i="2"/>
  <c r="AA181" i="2"/>
  <c r="Y181" i="2"/>
  <c r="W181" i="2"/>
  <c r="BK181" i="2"/>
  <c r="N181" i="2"/>
  <c r="BF181" i="2"/>
  <c r="BI180" i="2"/>
  <c r="BH180" i="2"/>
  <c r="BG180" i="2"/>
  <c r="BE180" i="2"/>
  <c r="AA180" i="2"/>
  <c r="Y180" i="2"/>
  <c r="W180" i="2"/>
  <c r="BK180" i="2"/>
  <c r="N180" i="2"/>
  <c r="BF180" i="2"/>
  <c r="BI179" i="2"/>
  <c r="BH179" i="2"/>
  <c r="BG179" i="2"/>
  <c r="BE179" i="2"/>
  <c r="AA179" i="2"/>
  <c r="Y179" i="2"/>
  <c r="Y176" i="2" s="1"/>
  <c r="W179" i="2"/>
  <c r="BK179" i="2"/>
  <c r="N179" i="2"/>
  <c r="BF179" i="2"/>
  <c r="BI178" i="2"/>
  <c r="BH178" i="2"/>
  <c r="BG178" i="2"/>
  <c r="BE178" i="2"/>
  <c r="AA178" i="2"/>
  <c r="Y178" i="2"/>
  <c r="W178" i="2"/>
  <c r="BK178" i="2"/>
  <c r="BK176" i="2" s="1"/>
  <c r="N176" i="2" s="1"/>
  <c r="N92" i="2" s="1"/>
  <c r="N178" i="2"/>
  <c r="BF178" i="2"/>
  <c r="BI177" i="2"/>
  <c r="BH177" i="2"/>
  <c r="BG177" i="2"/>
  <c r="BE177" i="2"/>
  <c r="AA177" i="2"/>
  <c r="AA176" i="2"/>
  <c r="Y177" i="2"/>
  <c r="W177" i="2"/>
  <c r="W176" i="2"/>
  <c r="BK177" i="2"/>
  <c r="N177" i="2"/>
  <c r="BF177" i="2" s="1"/>
  <c r="BI175" i="2"/>
  <c r="BH175" i="2"/>
  <c r="BG175" i="2"/>
  <c r="BE175" i="2"/>
  <c r="AA175" i="2"/>
  <c r="Y175" i="2"/>
  <c r="W175" i="2"/>
  <c r="BK175" i="2"/>
  <c r="N175" i="2"/>
  <c r="BF175" i="2"/>
  <c r="BI174" i="2"/>
  <c r="BH174" i="2"/>
  <c r="BG174" i="2"/>
  <c r="BE174" i="2"/>
  <c r="AA174" i="2"/>
  <c r="Y174" i="2"/>
  <c r="W174" i="2"/>
  <c r="BK174" i="2"/>
  <c r="N174" i="2"/>
  <c r="BF174" i="2"/>
  <c r="BI173" i="2"/>
  <c r="BH173" i="2"/>
  <c r="BG173" i="2"/>
  <c r="BE173" i="2"/>
  <c r="AA173" i="2"/>
  <c r="Y173" i="2"/>
  <c r="W173" i="2"/>
  <c r="BK173" i="2"/>
  <c r="N173" i="2"/>
  <c r="BF173" i="2"/>
  <c r="BI172" i="2"/>
  <c r="BH172" i="2"/>
  <c r="BG172" i="2"/>
  <c r="BE172" i="2"/>
  <c r="AA172" i="2"/>
  <c r="Y172" i="2"/>
  <c r="W172" i="2"/>
  <c r="BK172" i="2"/>
  <c r="N172" i="2"/>
  <c r="BF172" i="2"/>
  <c r="BI171" i="2"/>
  <c r="BH171" i="2"/>
  <c r="BG171" i="2"/>
  <c r="BE171" i="2"/>
  <c r="AA171" i="2"/>
  <c r="Y171" i="2"/>
  <c r="W171" i="2"/>
  <c r="BK171" i="2"/>
  <c r="N171" i="2"/>
  <c r="BF171" i="2"/>
  <c r="BI169" i="2"/>
  <c r="BH169" i="2"/>
  <c r="BG169" i="2"/>
  <c r="BE169" i="2"/>
  <c r="AA169" i="2"/>
  <c r="Y169" i="2"/>
  <c r="W169" i="2"/>
  <c r="BK169" i="2"/>
  <c r="N169" i="2"/>
  <c r="BF169" i="2"/>
  <c r="BI164" i="2"/>
  <c r="BH164" i="2"/>
  <c r="BG164" i="2"/>
  <c r="BE164" i="2"/>
  <c r="AA164" i="2"/>
  <c r="Y164" i="2"/>
  <c r="W164" i="2"/>
  <c r="BK164" i="2"/>
  <c r="N164" i="2"/>
  <c r="BF164" i="2"/>
  <c r="BI162" i="2"/>
  <c r="BH162" i="2"/>
  <c r="BG162" i="2"/>
  <c r="BE162" i="2"/>
  <c r="AA162" i="2"/>
  <c r="Y162" i="2"/>
  <c r="W162" i="2"/>
  <c r="BK162" i="2"/>
  <c r="N162" i="2"/>
  <c r="BF162" i="2"/>
  <c r="BI158" i="2"/>
  <c r="BH158" i="2"/>
  <c r="BG158" i="2"/>
  <c r="BE158" i="2"/>
  <c r="AA158" i="2"/>
  <c r="Y158" i="2"/>
  <c r="W158" i="2"/>
  <c r="BK158" i="2"/>
  <c r="N158" i="2"/>
  <c r="BF158" i="2"/>
  <c r="BI156" i="2"/>
  <c r="BH156" i="2"/>
  <c r="BG156" i="2"/>
  <c r="BE156" i="2"/>
  <c r="AA156" i="2"/>
  <c r="Y156" i="2"/>
  <c r="W156" i="2"/>
  <c r="BK156" i="2"/>
  <c r="N156" i="2"/>
  <c r="BF156" i="2"/>
  <c r="BI154" i="2"/>
  <c r="BH154" i="2"/>
  <c r="BG154" i="2"/>
  <c r="BE154" i="2"/>
  <c r="AA154" i="2"/>
  <c r="Y154" i="2"/>
  <c r="W154" i="2"/>
  <c r="BK154" i="2"/>
  <c r="N154" i="2"/>
  <c r="BF154" i="2"/>
  <c r="BI152" i="2"/>
  <c r="BH152" i="2"/>
  <c r="BG152" i="2"/>
  <c r="BE152" i="2"/>
  <c r="AA152" i="2"/>
  <c r="AA151" i="2"/>
  <c r="Y152" i="2"/>
  <c r="Y151" i="2"/>
  <c r="W152" i="2"/>
  <c r="W151" i="2"/>
  <c r="BK152" i="2"/>
  <c r="BK151" i="2"/>
  <c r="N151" i="2" s="1"/>
  <c r="N91" i="2" s="1"/>
  <c r="N152" i="2"/>
  <c r="BF152" i="2" s="1"/>
  <c r="BI150" i="2"/>
  <c r="BH150" i="2"/>
  <c r="BG150" i="2"/>
  <c r="BE150" i="2"/>
  <c r="AA150" i="2"/>
  <c r="AA149" i="2"/>
  <c r="Y150" i="2"/>
  <c r="Y149" i="2" s="1"/>
  <c r="W150" i="2"/>
  <c r="W149" i="2"/>
  <c r="BK150" i="2"/>
  <c r="BK149" i="2" s="1"/>
  <c r="N149" i="2" s="1"/>
  <c r="N90" i="2" s="1"/>
  <c r="N150" i="2"/>
  <c r="BF150" i="2"/>
  <c r="BI147" i="2"/>
  <c r="BH147" i="2"/>
  <c r="BG147" i="2"/>
  <c r="BE147" i="2"/>
  <c r="AA147" i="2"/>
  <c r="Y147" i="2"/>
  <c r="W147" i="2"/>
  <c r="BK147" i="2"/>
  <c r="N147" i="2"/>
  <c r="BF147" i="2"/>
  <c r="BI144" i="2"/>
  <c r="BH144" i="2"/>
  <c r="BG144" i="2"/>
  <c r="BE144" i="2"/>
  <c r="AA144" i="2"/>
  <c r="Y144" i="2"/>
  <c r="W144" i="2"/>
  <c r="BK144" i="2"/>
  <c r="N144" i="2"/>
  <c r="BF144" i="2" s="1"/>
  <c r="BI142" i="2"/>
  <c r="BH142" i="2"/>
  <c r="BG142" i="2"/>
  <c r="BE142" i="2"/>
  <c r="AA142" i="2"/>
  <c r="Y142" i="2"/>
  <c r="W142" i="2"/>
  <c r="W140" i="2" s="1"/>
  <c r="BK142" i="2"/>
  <c r="N142" i="2"/>
  <c r="BF142" i="2"/>
  <c r="BI141" i="2"/>
  <c r="BH141" i="2"/>
  <c r="BG141" i="2"/>
  <c r="BE141" i="2"/>
  <c r="AA141" i="2"/>
  <c r="AA140" i="2" s="1"/>
  <c r="Y141" i="2"/>
  <c r="Y140" i="2"/>
  <c r="W141" i="2"/>
  <c r="BK141" i="2"/>
  <c r="N141" i="2"/>
  <c r="BF141" i="2" s="1"/>
  <c r="M135" i="2"/>
  <c r="M134" i="2"/>
  <c r="F134" i="2"/>
  <c r="F132" i="2"/>
  <c r="F130" i="2"/>
  <c r="BI120" i="2"/>
  <c r="BH120" i="2"/>
  <c r="BG120" i="2"/>
  <c r="BE120" i="2"/>
  <c r="BI119" i="2"/>
  <c r="BH119" i="2"/>
  <c r="BG119" i="2"/>
  <c r="BE119" i="2"/>
  <c r="BI118" i="2"/>
  <c r="BH118" i="2"/>
  <c r="BG118" i="2"/>
  <c r="BE118" i="2"/>
  <c r="BI117" i="2"/>
  <c r="BH117" i="2"/>
  <c r="BG117" i="2"/>
  <c r="BE117" i="2"/>
  <c r="BI116" i="2"/>
  <c r="BH116" i="2"/>
  <c r="BG116" i="2"/>
  <c r="BE116" i="2"/>
  <c r="BI115" i="2"/>
  <c r="H35" i="2" s="1"/>
  <c r="BD88" i="1" s="1"/>
  <c r="BD87" i="1" s="1"/>
  <c r="W35" i="1" s="1"/>
  <c r="BH115" i="2"/>
  <c r="H34" i="2" s="1"/>
  <c r="BC88" i="1" s="1"/>
  <c r="BC87" i="1" s="1"/>
  <c r="BG115" i="2"/>
  <c r="BE115" i="2"/>
  <c r="M83" i="2"/>
  <c r="M82" i="2"/>
  <c r="F82" i="2"/>
  <c r="F80" i="2"/>
  <c r="F78" i="2"/>
  <c r="O14" i="2"/>
  <c r="E14" i="2"/>
  <c r="F135" i="2"/>
  <c r="F83" i="2"/>
  <c r="O13" i="2"/>
  <c r="O8" i="2"/>
  <c r="M132" i="2"/>
  <c r="M80" i="2"/>
  <c r="CK94" i="1"/>
  <c r="CJ94" i="1"/>
  <c r="CI94" i="1"/>
  <c r="CC94" i="1"/>
  <c r="CH94" i="1"/>
  <c r="CB94" i="1"/>
  <c r="CG94" i="1"/>
  <c r="CA94" i="1"/>
  <c r="CF94" i="1"/>
  <c r="BZ94" i="1"/>
  <c r="CE94" i="1"/>
  <c r="CK93" i="1"/>
  <c r="CJ93" i="1"/>
  <c r="CI93" i="1"/>
  <c r="CC93" i="1"/>
  <c r="CH93" i="1"/>
  <c r="CB93" i="1"/>
  <c r="CG93" i="1"/>
  <c r="CA93" i="1"/>
  <c r="CF93" i="1"/>
  <c r="BZ93" i="1"/>
  <c r="CE93" i="1"/>
  <c r="CK92" i="1"/>
  <c r="CJ92" i="1"/>
  <c r="CI92" i="1"/>
  <c r="CC92" i="1"/>
  <c r="CH92" i="1"/>
  <c r="CB92" i="1"/>
  <c r="CG92" i="1"/>
  <c r="CA92" i="1"/>
  <c r="CF92" i="1"/>
  <c r="BZ92" i="1"/>
  <c r="CE92" i="1"/>
  <c r="CK91" i="1"/>
  <c r="CJ91" i="1"/>
  <c r="CI91" i="1"/>
  <c r="CH91" i="1"/>
  <c r="CG91" i="1"/>
  <c r="CF91" i="1"/>
  <c r="BZ91" i="1"/>
  <c r="CE91" i="1"/>
  <c r="AM83" i="1"/>
  <c r="L83" i="1"/>
  <c r="AM82" i="1"/>
  <c r="L82" i="1"/>
  <c r="AM80" i="1"/>
  <c r="L80" i="1"/>
  <c r="L78" i="1"/>
  <c r="L77" i="1"/>
  <c r="H33" i="2" l="1"/>
  <c r="BB88" i="1" s="1"/>
  <c r="BB87" i="1" s="1"/>
  <c r="W33" i="1" s="1"/>
  <c r="W34" i="1"/>
  <c r="AY87" i="1"/>
  <c r="AA139" i="2"/>
  <c r="W139" i="2"/>
  <c r="BK363" i="2"/>
  <c r="N363" i="2" s="1"/>
  <c r="N110" i="2" s="1"/>
  <c r="N364" i="2"/>
  <c r="N111" i="2" s="1"/>
  <c r="M31" i="2"/>
  <c r="AV88" i="1" s="1"/>
  <c r="W241" i="2"/>
  <c r="W216" i="2" s="1"/>
  <c r="AA251" i="2"/>
  <c r="AA275" i="2"/>
  <c r="W309" i="2"/>
  <c r="BK140" i="2"/>
  <c r="AA209" i="2"/>
  <c r="W251" i="2"/>
  <c r="W275" i="2"/>
  <c r="Y139" i="2"/>
  <c r="Y138" i="2" s="1"/>
  <c r="H31" i="2"/>
  <c r="AZ88" i="1" s="1"/>
  <c r="AZ87" i="1" s="1"/>
  <c r="W209" i="2"/>
  <c r="AA230" i="2"/>
  <c r="AA216" i="2" s="1"/>
  <c r="BK268" i="2"/>
  <c r="N268" i="2" s="1"/>
  <c r="N101" i="2" s="1"/>
  <c r="AA298" i="2"/>
  <c r="W298" i="2"/>
  <c r="AX87" i="1" l="1"/>
  <c r="BK139" i="2"/>
  <c r="N140" i="2"/>
  <c r="N89" i="2" s="1"/>
  <c r="W138" i="2"/>
  <c r="AU88" i="1" s="1"/>
  <c r="AU87" i="1" s="1"/>
  <c r="AA138" i="2"/>
  <c r="AV87" i="1"/>
  <c r="BK216" i="2"/>
  <c r="N216" i="2" s="1"/>
  <c r="N95" i="2" s="1"/>
  <c r="BK138" i="2" l="1"/>
  <c r="N138" i="2" s="1"/>
  <c r="N87" i="2" s="1"/>
  <c r="N139" i="2"/>
  <c r="N88" i="2" s="1"/>
  <c r="N120" i="2" l="1"/>
  <c r="BF120" i="2" s="1"/>
  <c r="N118" i="2"/>
  <c r="BF118" i="2" s="1"/>
  <c r="N116" i="2"/>
  <c r="BF116" i="2" s="1"/>
  <c r="N115" i="2"/>
  <c r="N119" i="2"/>
  <c r="BF119" i="2" s="1"/>
  <c r="M26" i="2"/>
  <c r="N117" i="2"/>
  <c r="BF117" i="2" s="1"/>
  <c r="BF115" i="2" l="1"/>
  <c r="N114" i="2"/>
  <c r="M27" i="2" l="1"/>
  <c r="L122" i="2"/>
  <c r="M32" i="2"/>
  <c r="AW88" i="1" s="1"/>
  <c r="AT88" i="1" s="1"/>
  <c r="H32" i="2"/>
  <c r="BA88" i="1" s="1"/>
  <c r="BA87" i="1" s="1"/>
  <c r="AW87" i="1" l="1"/>
  <c r="W32" i="1"/>
  <c r="AS88" i="1"/>
  <c r="AS87" i="1" s="1"/>
  <c r="M29" i="2"/>
  <c r="L37" i="2" l="1"/>
  <c r="AG88" i="1"/>
  <c r="AK32" i="1"/>
  <c r="AT87" i="1"/>
  <c r="AN88" i="1" l="1"/>
  <c r="AG87" i="1"/>
  <c r="AG93" i="1" l="1"/>
  <c r="AG94" i="1"/>
  <c r="AG91" i="1"/>
  <c r="AN87" i="1"/>
  <c r="AK26" i="1"/>
  <c r="AG92" i="1"/>
  <c r="CD94" i="1" l="1"/>
  <c r="AV94" i="1"/>
  <c r="BY94" i="1" s="1"/>
  <c r="CD92" i="1"/>
  <c r="AV92" i="1"/>
  <c r="BY92" i="1" s="1"/>
  <c r="AV91" i="1"/>
  <c r="BY91" i="1" s="1"/>
  <c r="AG90" i="1"/>
  <c r="CD91" i="1"/>
  <c r="CD93" i="1"/>
  <c r="AV93" i="1"/>
  <c r="BY93" i="1" s="1"/>
  <c r="W31" i="1" l="1"/>
  <c r="AK31" i="1"/>
  <c r="AN92" i="1"/>
  <c r="AN94" i="1"/>
  <c r="AN91" i="1"/>
  <c r="AN93" i="1"/>
  <c r="AK27" i="1"/>
  <c r="AK29" i="1" s="1"/>
  <c r="AK37" i="1" s="1"/>
  <c r="AG96" i="1"/>
  <c r="AN90" i="1" l="1"/>
  <c r="AN96" i="1" s="1"/>
</calcChain>
</file>

<file path=xl/sharedStrings.xml><?xml version="1.0" encoding="utf-8"?>
<sst xmlns="http://schemas.openxmlformats.org/spreadsheetml/2006/main" count="3484" uniqueCount="925">
  <si>
    <t>2012</t>
  </si>
  <si>
    <t>List obsahuje:</t>
  </si>
  <si>
    <t>1) Souhrnný list stavby</t>
  </si>
  <si>
    <t>2) Rekapitulace objektů</t>
  </si>
  <si>
    <t>2.0</t>
  </si>
  <si>
    <t>ZAMOK</t>
  </si>
  <si>
    <t>False</t>
  </si>
  <si>
    <t>optimalizováno pro tisk sestav ve formátu A4 - na výšku</t>
  </si>
  <si>
    <t>&gt;&gt;  skryté sloupce  &lt;&lt;</t>
  </si>
  <si>
    <t>0,01</t>
  </si>
  <si>
    <t>21</t>
  </si>
  <si>
    <t>15</t>
  </si>
  <si>
    <t>SOUHRNNÝ LIST STAVBY</t>
  </si>
  <si>
    <t>v ---  níže se nacházejí doplnkové a pomocné údaje k sestavám  --- v</t>
  </si>
  <si>
    <t>Návod na vyplnění</t>
  </si>
  <si>
    <t>0,001</t>
  </si>
  <si>
    <t>Kód:</t>
  </si>
  <si>
    <t>Byt</t>
  </si>
  <si>
    <t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případe potřeby poznámku (ta je v skrytém sloupci)</t>
  </si>
  <si>
    <t>Stavba:</t>
  </si>
  <si>
    <t>Stavební úpravy bytu - Bazovského, byt č.18</t>
  </si>
  <si>
    <t>JKSO:</t>
  </si>
  <si>
    <t/>
  </si>
  <si>
    <t>CC-CZ:</t>
  </si>
  <si>
    <t>Místo:</t>
  </si>
  <si>
    <t>Bazovského 1119, Praha 17</t>
  </si>
  <si>
    <t>Datum:</t>
  </si>
  <si>
    <t>3. 1. 2019</t>
  </si>
  <si>
    <t>Objednatel:</t>
  </si>
  <si>
    <t>IČ:</t>
  </si>
  <si>
    <t>Městská část Praha 17, Praha 17 - Řepy</t>
  </si>
  <si>
    <t>DIČ:</t>
  </si>
  <si>
    <t>Zhotovitel:</t>
  </si>
  <si>
    <t>Vyplň údaj</t>
  </si>
  <si>
    <t>Projektant:</t>
  </si>
  <si>
    <t>ing. arch. Lenka David</t>
  </si>
  <si>
    <t>True</t>
  </si>
  <si>
    <t>Zpracovatel:</t>
  </si>
  <si>
    <t>Lenka Jandová</t>
  </si>
  <si>
    <t>Poznámka: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</si>
  <si>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</si>
  <si>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</si>
  <si>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</si>
  <si>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</si>
  <si>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</si>
  <si>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</si>
  <si>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</si>
  <si>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</si>
  <si>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</si>
  <si>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</si>
  <si>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</si>
  <si>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</si>
  <si>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</si>
  <si>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</si>
  <si>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</si>
  <si>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</si>
  <si>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</si>
  <si>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</si>
  <si>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</si>
  <si>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</si>
  <si>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</si>
  <si>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</si>
  <si>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</si>
  <si>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</si>
  <si>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</si>
  <si>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</si>
  <si>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</si>
  <si>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</si>
  <si>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</si>
  <si>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</si>
  <si>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</si>
  <si>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</si>
  <si>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</si>
  <si>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</si>
  <si>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</si>
  <si>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</si>
  <si>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</si>
  <si>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</si>
  <si>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</si>
  <si>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</si>
  <si>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IMPORT</t>
  </si>
  <si>
    <t>{b054d444-1a8f-48d7-8106-93fd80440bb5}</t>
  </si>
  <si>
    <t>{00000000-0000-0000-0000-000000000000}</t>
  </si>
  <si>
    <t>/</t>
  </si>
  <si>
    <t>1</t>
  </si>
  <si>
    <t>###NOINSERT###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</si>
  <si>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</si>
  <si>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</si>
  <si>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</si>
  <si>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</si>
  <si>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</si>
  <si>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</si>
  <si>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</si>
  <si>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</si>
  <si>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</si>
  <si>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1) Krycí list rozpočtu</t>
  </si>
  <si>
    <t>2) Rekapitulace rozpočtu</t>
  </si>
  <si>
    <t>3) Rozpočet</t>
  </si>
  <si>
    <t>Zpět na list:</t>
  </si>
  <si>
    <t>Rekapitulace stavby</t>
  </si>
  <si>
    <t>KRYCÍ LIST ROZPOČTU</t>
  </si>
  <si>
    <t>Náklady z rozpočtu</t>
  </si>
  <si>
    <t>REKAPITULACE ROZPOČTU</t>
  </si>
  <si>
    <t>Kód - Popis</t>
  </si>
  <si>
    <t>Cena celkem [CZK]</t>
  </si>
  <si>
    <t>1) Náklady z rozpočtu</t>
  </si>
  <si>
    <t>-1</t>
  </si>
  <si>
    <t>HSV - Práce a dodávky HSV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</si>
  <si>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</si>
  <si>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</si>
  <si>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</si>
  <si>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práce-bourání</t>
  </si>
  <si>
    <t xml:space="preserve">    99 - Přesun hmot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</si>
  <si>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</si>
  <si>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</si>
  <si>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</si>
  <si>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</si>
  <si>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</si>
  <si>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</si>
  <si>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</si>
  <si>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</si>
  <si>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</si>
  <si>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</si>
  <si>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775 - Podlahy skládané (parkety, vlysy, lamely aj.)</t>
  </si>
  <si>
    <t xml:space="preserve">    776 - Podlahy povlakové</t>
  </si>
  <si>
    <t xml:space="preserve">    781 - Dokončovací práce - obklady keramické</t>
  </si>
  <si>
    <t xml:space="preserve">    783 - Dokončovací práce - nátěry</t>
  </si>
  <si>
    <t xml:space="preserve">    784 - Dokončovací práce - malby</t>
  </si>
  <si>
    <t xml:space="preserve">    786 - Dokončovací práce - čalounické úpravy</t>
  </si>
  <si>
    <t>M - Práce a dodávky M</t>
  </si>
  <si>
    <t xml:space="preserve">    21-M - Elektromontáže (montáž vč. dodávky)</t>
  </si>
  <si>
    <t xml:space="preserve">    24-M - Montáže vzduchotechnických zařízení</t>
  </si>
  <si>
    <t>2) Ostatní náklady</t>
  </si>
  <si>
    <t>Zařízení staveniště</t>
  </si>
  <si>
    <t>VRN</t>
  </si>
  <si>
    <t>2</t>
  </si>
  <si>
    <t>Projektové práce</t>
  </si>
  <si>
    <t>Územní vlivy</t>
  </si>
  <si>
    <t>Provozní vlivy</t>
  </si>
  <si>
    <t>Jiné VRN</t>
  </si>
  <si>
    <t>Kompletační činnost</t>
  </si>
  <si>
    <t>KOMPLETACNA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</si>
  <si>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</si>
  <si>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</si>
  <si>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</si>
  <si>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</si>
  <si>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</si>
  <si>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</si>
  <si>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</si>
  <si>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</si>
  <si>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</si>
  <si>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</si>
  <si>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</si>
  <si>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</si>
  <si>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</si>
  <si>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</si>
  <si>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</si>
  <si>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K</t>
  </si>
  <si>
    <t>317142221</t>
  </si>
  <si>
    <t>Překlady nenosné přímé z pórobetonu Ytong v příčkách tl 100 mm pro světlost otvoru do 1010 mm</t>
  </si>
  <si>
    <t>kus</t>
  </si>
  <si>
    <t>4</t>
  </si>
  <si>
    <t>-387032515</t>
  </si>
  <si>
    <t>342272323</t>
  </si>
  <si>
    <t>Příčky tl 100 mm z pórobetonových přesných hladkých příčkovek objemové hmotnosti 500 kg/m3</t>
  </si>
  <si>
    <t>m2</t>
  </si>
  <si>
    <t>416975923</t>
  </si>
  <si>
    <t>(2,3*2+1,77)*2,6-0,6*2*2</t>
  </si>
  <si>
    <t>VV</t>
  </si>
  <si>
    <t>3</t>
  </si>
  <si>
    <t>342291111</t>
  </si>
  <si>
    <t>Ukotvení příček montážní polyuretanovou pěnou tl příčky do 100 mm</t>
  </si>
  <si>
    <t>m</t>
  </si>
  <si>
    <t>-1933028326</t>
  </si>
  <si>
    <t>" ke stropu"</t>
  </si>
  <si>
    <t>2,3*2+1,77</t>
  </si>
  <si>
    <t>342291131</t>
  </si>
  <si>
    <t>Ukotvení příček k betonovým konstrukcím plochými kotvami</t>
  </si>
  <si>
    <t>-1620978524</t>
  </si>
  <si>
    <t>2,6*4</t>
  </si>
  <si>
    <t>5</t>
  </si>
  <si>
    <t>411386611</t>
  </si>
  <si>
    <t>Zabetonování prostupů v instalačních šachtách ze suchých směsí pl do 0,09 m2 ve stropech</t>
  </si>
  <si>
    <t>-1809887588</t>
  </si>
  <si>
    <t>6</t>
  </si>
  <si>
    <t>611311131</t>
  </si>
  <si>
    <t>Potažení vnitřních rovných stropů vápenným štukem tloušťky do 3 mm</t>
  </si>
  <si>
    <t>-43455823</t>
  </si>
  <si>
    <t>32,8-3,25</t>
  </si>
  <si>
    <t>7</t>
  </si>
  <si>
    <t>611321141</t>
  </si>
  <si>
    <t>Vápenocementová omítka štuková dvouvrstvá vnitřních stropů rovných nanášená ručně</t>
  </si>
  <si>
    <t>-113372915</t>
  </si>
  <si>
    <t>2,2+1,05</t>
  </si>
  <si>
    <t>8</t>
  </si>
  <si>
    <t>611325411</t>
  </si>
  <si>
    <t>Oprava vnitřní vápenocementové hladké omítky stropů v rozsahu plochy do 10%</t>
  </si>
  <si>
    <t>-377317520</t>
  </si>
  <si>
    <t>42,85-3,25</t>
  </si>
  <si>
    <t>9</t>
  </si>
  <si>
    <t>612142001</t>
  </si>
  <si>
    <t>Potažení vnitřních stěn sklovláknitým pletivem vtlačeným do tenkovrstvé hmoty</t>
  </si>
  <si>
    <t>-1012733937</t>
  </si>
  <si>
    <t>(2,3+2,35)*2,6-0,6*2*2</t>
  </si>
  <si>
    <t>(1,77*2+1,2*2+1,1*2+0,95*2)*0,6 "nad obkladem</t>
  </si>
  <si>
    <t>Součet</t>
  </si>
  <si>
    <t>10</t>
  </si>
  <si>
    <t>612311131</t>
  </si>
  <si>
    <t>Potažení vnitřních stěn vápenným štukem tloušťky do 3 mm</t>
  </si>
  <si>
    <t>1876439732</t>
  </si>
  <si>
    <t>15,714+74,94</t>
  </si>
  <si>
    <t>11</t>
  </si>
  <si>
    <t>612325412</t>
  </si>
  <si>
    <t>Oprava vnitřní vápenocementové hladké omítky stěn v rozsahu plochy do 30%</t>
  </si>
  <si>
    <t>-1131629329</t>
  </si>
  <si>
    <t>(1,65*2+2,3*2)*2,6-0,8*2*2</t>
  </si>
  <si>
    <t>(5,8*2+5,9*2+0,6)*2,6-(2,1*1,55*2)</t>
  </si>
  <si>
    <t>1,75*0,6+1,1*0,6</t>
  </si>
  <si>
    <t>12</t>
  </si>
  <si>
    <t>632451031</t>
  </si>
  <si>
    <t>Vyrovnávací potěr tl do 20 mm  provedený v ploše</t>
  </si>
  <si>
    <t>-224561594</t>
  </si>
  <si>
    <t>13</t>
  </si>
  <si>
    <t>642942111</t>
  </si>
  <si>
    <t>Osazování zárubní nebo rámů dveřních kovových do 2,5 m2 na MC</t>
  </si>
  <si>
    <t>21740792</t>
  </si>
  <si>
    <t>14</t>
  </si>
  <si>
    <t>M</t>
  </si>
  <si>
    <t>553313460</t>
  </si>
  <si>
    <t>zárubeň ocelová pro porobeton YH 100 600 L/P</t>
  </si>
  <si>
    <t>1671191305</t>
  </si>
  <si>
    <t>642945111</t>
  </si>
  <si>
    <t>Osazování protipožárních nebo protiplynových zárubní dveří jednokřídlových do 2,5 m2</t>
  </si>
  <si>
    <t>288170988</t>
  </si>
  <si>
    <t>16</t>
  </si>
  <si>
    <t>553311041</t>
  </si>
  <si>
    <t>zárubeň ocelová pro dveře protipožární  800 L/P</t>
  </si>
  <si>
    <t>-1149169476</t>
  </si>
  <si>
    <t>17</t>
  </si>
  <si>
    <t>644941119</t>
  </si>
  <si>
    <t>Montáž a dodávka instalačních dvířek 800x800 mm</t>
  </si>
  <si>
    <t>994266573</t>
  </si>
  <si>
    <t>18</t>
  </si>
  <si>
    <t>725110811</t>
  </si>
  <si>
    <t>Demontáž klozetů splachovací s nádrží</t>
  </si>
  <si>
    <t>soubor</t>
  </si>
  <si>
    <t>1408965234</t>
  </si>
  <si>
    <t>19</t>
  </si>
  <si>
    <t>725210821</t>
  </si>
  <si>
    <t>Demontáž umyvadel bez výtokových armatur</t>
  </si>
  <si>
    <t>722114513</t>
  </si>
  <si>
    <t>20</t>
  </si>
  <si>
    <t>725220832</t>
  </si>
  <si>
    <t>Demontáž vaniček</t>
  </si>
  <si>
    <t>1056773915</t>
  </si>
  <si>
    <t>725310823</t>
  </si>
  <si>
    <t>Demontáž dřez jednoduchý vestavěný v kuchyňských sestavách bez výtokových armatur</t>
  </si>
  <si>
    <t>-1611157170</t>
  </si>
  <si>
    <t>22</t>
  </si>
  <si>
    <t>725820801</t>
  </si>
  <si>
    <t>Demontáž baterie nástěnné do G 3 / 4</t>
  </si>
  <si>
    <t>1224628716</t>
  </si>
  <si>
    <t>23</t>
  </si>
  <si>
    <t>725840850</t>
  </si>
  <si>
    <t>Demontáž baterie vanové</t>
  </si>
  <si>
    <t>-1914567818</t>
  </si>
  <si>
    <t>24</t>
  </si>
  <si>
    <t>763251812</t>
  </si>
  <si>
    <t>Demontáž podlah bytového jádra</t>
  </si>
  <si>
    <t>-1252812434</t>
  </si>
  <si>
    <t>1,9*2,3-0,6*0,9</t>
  </si>
  <si>
    <t>25</t>
  </si>
  <si>
    <t>766691914</t>
  </si>
  <si>
    <t>Vyvěšení nebo zavěšení dřevěných křídel dveří pl do 2 m2</t>
  </si>
  <si>
    <t>570114742</t>
  </si>
  <si>
    <t>26</t>
  </si>
  <si>
    <t>766812840</t>
  </si>
  <si>
    <t>Demontáž kuchyňských linek dřevěných nebo kovových délky do 2,1 m</t>
  </si>
  <si>
    <t>844374510</t>
  </si>
  <si>
    <t>27</t>
  </si>
  <si>
    <t>776201811</t>
  </si>
  <si>
    <t>Demontáž lepených povlakových podlah bez podložky ručně</t>
  </si>
  <si>
    <t>-1434203017</t>
  </si>
  <si>
    <t>4,2+20,3+4,8+2,1</t>
  </si>
  <si>
    <t>28</t>
  </si>
  <si>
    <t>776401800</t>
  </si>
  <si>
    <t>Odstranění soklíků a lišt pryžových nebo plastových</t>
  </si>
  <si>
    <t>-1156996856</t>
  </si>
  <si>
    <t>(1,81*2+2,3*2)-(0,8*2+0,6*2)</t>
  </si>
  <si>
    <t>(2,55+3,15+3,54*2+5,9*2+5,8)-(0,8+1,45)</t>
  </si>
  <si>
    <t>29</t>
  </si>
  <si>
    <t>776991821</t>
  </si>
  <si>
    <t>Odstranění lepidla ručně z podlah</t>
  </si>
  <si>
    <t>-393379961</t>
  </si>
  <si>
    <t>30</t>
  </si>
  <si>
    <t>952901111</t>
  </si>
  <si>
    <t>Vyčištění budov bytové a občanské výstavby při výšce podlaží do 4 m</t>
  </si>
  <si>
    <t>-988276518</t>
  </si>
  <si>
    <t>31</t>
  </si>
  <si>
    <t>962031132</t>
  </si>
  <si>
    <t>Bourání příček z cihel pálených na MVC tl do 100 mm</t>
  </si>
  <si>
    <t>-879377012</t>
  </si>
  <si>
    <t>3,54*2,6-0,9*2</t>
  </si>
  <si>
    <t>32</t>
  </si>
  <si>
    <t>962084131</t>
  </si>
  <si>
    <t>Bourání příček deskových umakartových tl do 100 mm vč.stropu</t>
  </si>
  <si>
    <t>-1690451008</t>
  </si>
  <si>
    <t>(2,3*2+1,73*3+0,98)*2,6</t>
  </si>
  <si>
    <t>33</t>
  </si>
  <si>
    <t>965042131</t>
  </si>
  <si>
    <t>Bourání podkladů pod dlažby nebo mazanin betonových nebo z litého asfaltu tl do 100 mm pl do 4 m2</t>
  </si>
  <si>
    <t>m3</t>
  </si>
  <si>
    <t>-1045886197</t>
  </si>
  <si>
    <t>(1+2,1)*0,05</t>
  </si>
  <si>
    <t>34</t>
  </si>
  <si>
    <t>965081213</t>
  </si>
  <si>
    <t>Bourání podlah z dlaždic keramických nebo xylolitových tl do 10 mm plochy přes 1 m2</t>
  </si>
  <si>
    <t>-1385442330</t>
  </si>
  <si>
    <t>1,05</t>
  </si>
  <si>
    <t>35</t>
  </si>
  <si>
    <t>968072455</t>
  </si>
  <si>
    <t>Vybourání kovových dveřních zárubní pl do 2 m2</t>
  </si>
  <si>
    <t>-1528064133</t>
  </si>
  <si>
    <t>0,6*2*2+0,8*2</t>
  </si>
  <si>
    <t>36</t>
  </si>
  <si>
    <t>969011120</t>
  </si>
  <si>
    <t>Demontáž potrubí ZTI+VZT+ rozvody elektro</t>
  </si>
  <si>
    <t>soub</t>
  </si>
  <si>
    <t>-281229811</t>
  </si>
  <si>
    <t>37</t>
  </si>
  <si>
    <t>969011121</t>
  </si>
  <si>
    <t>Zaslepení vývodů instalací</t>
  </si>
  <si>
    <t>568826254</t>
  </si>
  <si>
    <t>38</t>
  </si>
  <si>
    <t>978059511</t>
  </si>
  <si>
    <t>Odsekání a odebrání obkladů stěn z vnitřních obkládaček plochy do 1 m2</t>
  </si>
  <si>
    <t>-1736488356</t>
  </si>
  <si>
    <t>1,25*1,5</t>
  </si>
  <si>
    <t>39</t>
  </si>
  <si>
    <t>997013215</t>
  </si>
  <si>
    <t>Vnitrostaveništní doprava suti a vybouraných hmot pro budovy v do 18 m ručně</t>
  </si>
  <si>
    <t>t</t>
  </si>
  <si>
    <t>-851601526</t>
  </si>
  <si>
    <t>40</t>
  </si>
  <si>
    <t>997013501</t>
  </si>
  <si>
    <t>Odvoz suti na skládku a vybouraných hmot nebo meziskládku do 1 km se složením</t>
  </si>
  <si>
    <t>1882265407</t>
  </si>
  <si>
    <t>41</t>
  </si>
  <si>
    <t>997013509</t>
  </si>
  <si>
    <t>Příplatek k odvozu suti a vybouraných hmot na skládku ZKD 1 km přes 1 km</t>
  </si>
  <si>
    <t>-556144814</t>
  </si>
  <si>
    <t>42</t>
  </si>
  <si>
    <t>997013831</t>
  </si>
  <si>
    <t>Poplatek za uložení stavebního směsného odpadu na skládce (skládkovné)</t>
  </si>
  <si>
    <t>-510486917</t>
  </si>
  <si>
    <t>43</t>
  </si>
  <si>
    <t>998018002</t>
  </si>
  <si>
    <t>Přesun hmot ruční pro budovy v do 12 m</t>
  </si>
  <si>
    <t>135169530</t>
  </si>
  <si>
    <t>44</t>
  </si>
  <si>
    <t>711493110</t>
  </si>
  <si>
    <t xml:space="preserve">Izolace proti  vodě vodorovná těsnicí stěrkou </t>
  </si>
  <si>
    <t>210963980</t>
  </si>
  <si>
    <t>45</t>
  </si>
  <si>
    <t>711493120</t>
  </si>
  <si>
    <t>Izolace proti  vodě svislá  těsnicí stěrkou</t>
  </si>
  <si>
    <t>-1843209327</t>
  </si>
  <si>
    <t>(1,2+0,7*2)*0,7</t>
  </si>
  <si>
    <t>(1,2+1,77*2+1,1*2+0,95*2)*0,3</t>
  </si>
  <si>
    <t>46</t>
  </si>
  <si>
    <t>711493130</t>
  </si>
  <si>
    <t>Těsnící rohová páska</t>
  </si>
  <si>
    <t>-1234814119</t>
  </si>
  <si>
    <t>(1,75*2+1,25*2+1,1*2+0,95*2)-0,6*2</t>
  </si>
  <si>
    <t>47</t>
  </si>
  <si>
    <t>713121111</t>
  </si>
  <si>
    <t>Montáž izolace tepelné podlah volně kladenými rohožemi, pásy, dílci, deskami 1 vrstva</t>
  </si>
  <si>
    <t>1578306790</t>
  </si>
  <si>
    <t>48</t>
  </si>
  <si>
    <t>631414301</t>
  </si>
  <si>
    <t>deska izolační podlahová 15 mm</t>
  </si>
  <si>
    <t>-1437077155</t>
  </si>
  <si>
    <t>49</t>
  </si>
  <si>
    <t>713121129</t>
  </si>
  <si>
    <t>Protipožární ucpávky kolem stoupaček</t>
  </si>
  <si>
    <t>1326991020</t>
  </si>
  <si>
    <t>50</t>
  </si>
  <si>
    <t>721173401</t>
  </si>
  <si>
    <t>Potrubí kanalizační plastové svodné systém KG DN 100</t>
  </si>
  <si>
    <t>1501102945</t>
  </si>
  <si>
    <t>51</t>
  </si>
  <si>
    <t>721174042</t>
  </si>
  <si>
    <t>Potrubí kanalizační z PP připojovací systém HT DN 40</t>
  </si>
  <si>
    <t>-1606083233</t>
  </si>
  <si>
    <t>52</t>
  </si>
  <si>
    <t>721174043</t>
  </si>
  <si>
    <t>Potrubí kanalizační z PP připojovací systém HT DN 50</t>
  </si>
  <si>
    <t>-1483238517</t>
  </si>
  <si>
    <t>53</t>
  </si>
  <si>
    <t>721226510</t>
  </si>
  <si>
    <t>Zápachová uzávěrka umyvadlo DN 40</t>
  </si>
  <si>
    <t>-553236093</t>
  </si>
  <si>
    <t>54</t>
  </si>
  <si>
    <t>721226520</t>
  </si>
  <si>
    <t>Zápachová uzávěrka dřez DN 50</t>
  </si>
  <si>
    <t>-1022043986</t>
  </si>
  <si>
    <t>55</t>
  </si>
  <si>
    <t>721290111</t>
  </si>
  <si>
    <t>Zkouška těsnosti potrubí kanalizace vodou do DN 125</t>
  </si>
  <si>
    <t>130442279</t>
  </si>
  <si>
    <t>3,5+1,1+1</t>
  </si>
  <si>
    <t>56</t>
  </si>
  <si>
    <t>721290191</t>
  </si>
  <si>
    <t>Drobný instalační materiál</t>
  </si>
  <si>
    <t>1197194937</t>
  </si>
  <si>
    <t>57</t>
  </si>
  <si>
    <t>721290192</t>
  </si>
  <si>
    <t>Stavební přípomoce</t>
  </si>
  <si>
    <t>1556894333</t>
  </si>
  <si>
    <t>58</t>
  </si>
  <si>
    <t>998721101</t>
  </si>
  <si>
    <t>Přesun hmot tonážní pro vnitřní kanalizace v objektech v do 6 m</t>
  </si>
  <si>
    <t>-1508311151</t>
  </si>
  <si>
    <t>59</t>
  </si>
  <si>
    <t>722174001</t>
  </si>
  <si>
    <t>Potrubí vodovodní plastové PPR svar polyfuze PN 16 D 16 x 2,2 mm</t>
  </si>
  <si>
    <t>-326155265</t>
  </si>
  <si>
    <t>60</t>
  </si>
  <si>
    <t>722181221</t>
  </si>
  <si>
    <t>Ochrana vodovodního potrubí přilepenými tepelně izolačními trubicemi z PE tl do 10 mm DN do 22 mm</t>
  </si>
  <si>
    <t>-413840041</t>
  </si>
  <si>
    <t>61</t>
  </si>
  <si>
    <t>722181231</t>
  </si>
  <si>
    <t>Ochrana vodovodního potrubí přilepenými tepelně izolačními trubicemi z PE tl do 15 mm DN do 22 mm</t>
  </si>
  <si>
    <t>-881282125</t>
  </si>
  <si>
    <t>62</t>
  </si>
  <si>
    <t>722240121</t>
  </si>
  <si>
    <t>Kohout kulový plastový PPR DN 16</t>
  </si>
  <si>
    <t>1293717178</t>
  </si>
  <si>
    <t>63</t>
  </si>
  <si>
    <t>722290215</t>
  </si>
  <si>
    <t>Zkouška těsnosti vodovodního potrubí hrdlového nebo přírubového do DN 100</t>
  </si>
  <si>
    <t>1805916103</t>
  </si>
  <si>
    <t>64</t>
  </si>
  <si>
    <t>722290234</t>
  </si>
  <si>
    <t>Proplach a dezinfekce vodovodního potrubí do DN 80</t>
  </si>
  <si>
    <t>-1277762989</t>
  </si>
  <si>
    <t>65</t>
  </si>
  <si>
    <t>722290291</t>
  </si>
  <si>
    <t>1567280712</t>
  </si>
  <si>
    <t>66</t>
  </si>
  <si>
    <t>722290292</t>
  </si>
  <si>
    <t>Drobý instalační materiál</t>
  </si>
  <si>
    <t>375829287</t>
  </si>
  <si>
    <t>67</t>
  </si>
  <si>
    <t>998722102</t>
  </si>
  <si>
    <t>Přesun hmot tonážní tonážní pro vnitřní vodovod v objektech v do 12 m</t>
  </si>
  <si>
    <t>-49111299</t>
  </si>
  <si>
    <t>68</t>
  </si>
  <si>
    <t>725112171</t>
  </si>
  <si>
    <t xml:space="preserve">Kombi klozet </t>
  </si>
  <si>
    <t>-1078548615</t>
  </si>
  <si>
    <t>69</t>
  </si>
  <si>
    <t>725211621</t>
  </si>
  <si>
    <t>Umyvadlo keram</t>
  </si>
  <si>
    <t>-631267980</t>
  </si>
  <si>
    <t>70</t>
  </si>
  <si>
    <t>725311121</t>
  </si>
  <si>
    <t>Drez nerez</t>
  </si>
  <si>
    <t>-956079585</t>
  </si>
  <si>
    <t>71</t>
  </si>
  <si>
    <t>725813112</t>
  </si>
  <si>
    <t xml:space="preserve">rohový uzávěr  DN 15 </t>
  </si>
  <si>
    <t>551467451</t>
  </si>
  <si>
    <t>72</t>
  </si>
  <si>
    <t>725813113</t>
  </si>
  <si>
    <t>Výtokový ventil T212-DN15</t>
  </si>
  <si>
    <t>1177886028</t>
  </si>
  <si>
    <t>73</t>
  </si>
  <si>
    <t>725821325</t>
  </si>
  <si>
    <t>Baterie drezová</t>
  </si>
  <si>
    <t>496249046</t>
  </si>
  <si>
    <t>74</t>
  </si>
  <si>
    <t>725822612</t>
  </si>
  <si>
    <t>Baterie umyv stoj páka+výpust</t>
  </si>
  <si>
    <t>849279812</t>
  </si>
  <si>
    <t>75</t>
  </si>
  <si>
    <t>725841311</t>
  </si>
  <si>
    <t>Baterie sprchová nástěnná</t>
  </si>
  <si>
    <t>214882012</t>
  </si>
  <si>
    <t>76</t>
  </si>
  <si>
    <t>725860202</t>
  </si>
  <si>
    <t>Sifon dřezový HL100G</t>
  </si>
  <si>
    <t>224590048</t>
  </si>
  <si>
    <t>77</t>
  </si>
  <si>
    <t>725860203</t>
  </si>
  <si>
    <t>Sifon sprchový  HL 522</t>
  </si>
  <si>
    <t>-1643748315</t>
  </si>
  <si>
    <t>78</t>
  </si>
  <si>
    <t>725860212</t>
  </si>
  <si>
    <t>Sifon umyvadlový HL134.0 pod omítku</t>
  </si>
  <si>
    <t>-2036751488</t>
  </si>
  <si>
    <t>79</t>
  </si>
  <si>
    <t>725901</t>
  </si>
  <si>
    <t>Sporák se sklokeramickou deskou - DODÁVKA+MONTÁŽ</t>
  </si>
  <si>
    <t>-1778342705</t>
  </si>
  <si>
    <t>80</t>
  </si>
  <si>
    <t>725902</t>
  </si>
  <si>
    <t>Sprchová vanička - polyban akrylát vč- zástěny 120/140</t>
  </si>
  <si>
    <t>-1535018798</t>
  </si>
  <si>
    <t>81</t>
  </si>
  <si>
    <t>Pol5</t>
  </si>
  <si>
    <t>Sifon stěnový -  HL400</t>
  </si>
  <si>
    <t>-1967321667</t>
  </si>
  <si>
    <t>82</t>
  </si>
  <si>
    <t>Pol7</t>
  </si>
  <si>
    <t>topný žebřík 960/450 mm- DODÁVKA+MONTÁŽ (koupelna)</t>
  </si>
  <si>
    <t>-145175646</t>
  </si>
  <si>
    <t>83</t>
  </si>
  <si>
    <t>Pol8</t>
  </si>
  <si>
    <t>Zrcadlo s poličkou   DODÁVKA+MONTÁŽ</t>
  </si>
  <si>
    <t>1589881936</t>
  </si>
  <si>
    <t>84</t>
  </si>
  <si>
    <t>763111333</t>
  </si>
  <si>
    <t>SDK příčka tl 100 mm profil CW+UW 75 desky 1xH2 12,5 TI 60 mm EI 30 Rw 45 dB</t>
  </si>
  <si>
    <t>416051425</t>
  </si>
  <si>
    <t>0,95*2,6-0,8*0,8</t>
  </si>
  <si>
    <t>85</t>
  </si>
  <si>
    <t>763111717</t>
  </si>
  <si>
    <t>SDK příčka základní penetrační nátěr</t>
  </si>
  <si>
    <t>611222497</t>
  </si>
  <si>
    <t>0,95*0,6</t>
  </si>
  <si>
    <t>86</t>
  </si>
  <si>
    <t>763111771</t>
  </si>
  <si>
    <t>Příplatek k SDK příčce za rovinnost kvality Q3</t>
  </si>
  <si>
    <t>850208542</t>
  </si>
  <si>
    <t>87</t>
  </si>
  <si>
    <t>998763302</t>
  </si>
  <si>
    <t>Přesun hmot tonážní pro sádrokartonové konstrukce v objektech v do 12 m</t>
  </si>
  <si>
    <t>497896106</t>
  </si>
  <si>
    <t>88</t>
  </si>
  <si>
    <t>766660001</t>
  </si>
  <si>
    <t>Montáž dveřních křídel otvíravých 1křídlových š do 0,8 m do ocelové zárubně</t>
  </si>
  <si>
    <t>1306539201</t>
  </si>
  <si>
    <t>89</t>
  </si>
  <si>
    <t>611601260</t>
  </si>
  <si>
    <t>dveře dřevěné vnitřní hladké plné 1křídlové  60x197 cm dekor dub</t>
  </si>
  <si>
    <t>-1360922462</t>
  </si>
  <si>
    <t>90</t>
  </si>
  <si>
    <t>611601261</t>
  </si>
  <si>
    <t>dveře dřevěné vnitřní hladké 2/3 sklo 1křídlové  80x197 cm dekor dub</t>
  </si>
  <si>
    <t>-692743305</t>
  </si>
  <si>
    <t>91</t>
  </si>
  <si>
    <t>766660021</t>
  </si>
  <si>
    <t>Montáž dveřních křídel otvíravých 1křídlových š do 0,8 m požárních do ocelové zárubně</t>
  </si>
  <si>
    <t>-2038159565</t>
  </si>
  <si>
    <t>92</t>
  </si>
  <si>
    <t>611600501</t>
  </si>
  <si>
    <t>dveře vstupní 80x197 EI 30 , vč. kování, plné</t>
  </si>
  <si>
    <t>-599337846</t>
  </si>
  <si>
    <t>93</t>
  </si>
  <si>
    <t>766660722</t>
  </si>
  <si>
    <t>Montáž dveřního kování</t>
  </si>
  <si>
    <t>1306239321</t>
  </si>
  <si>
    <t>94</t>
  </si>
  <si>
    <t>549141001</t>
  </si>
  <si>
    <t>kování dveřní kovové</t>
  </si>
  <si>
    <t>1153040833</t>
  </si>
  <si>
    <t>95</t>
  </si>
  <si>
    <t>766691939</t>
  </si>
  <si>
    <t>Seřízení oken</t>
  </si>
  <si>
    <t>1198141685</t>
  </si>
  <si>
    <t>96</t>
  </si>
  <si>
    <t>766811110</t>
  </si>
  <si>
    <t xml:space="preserve">Montáž a dodávka kuchyňské linky </t>
  </si>
  <si>
    <t>-1118275799</t>
  </si>
  <si>
    <t>97</t>
  </si>
  <si>
    <t>998766102</t>
  </si>
  <si>
    <t>Přesun hmot tonážní pro konstrukce truhlářské v objektech v do 12 m</t>
  </si>
  <si>
    <t>-109458190</t>
  </si>
  <si>
    <t>98</t>
  </si>
  <si>
    <t>771574117</t>
  </si>
  <si>
    <t>Montáž podlah keramických režných hladkých lepených flexibilním lepidlem do 35 ks/m2</t>
  </si>
  <si>
    <t>800356541</t>
  </si>
  <si>
    <t>99</t>
  </si>
  <si>
    <t>597614081</t>
  </si>
  <si>
    <t>keramická dlažba</t>
  </si>
  <si>
    <t>-832715355</t>
  </si>
  <si>
    <t>100</t>
  </si>
  <si>
    <t>771579191</t>
  </si>
  <si>
    <t>Příplatek k montáž podlah keramických za plochu do 5 m2</t>
  </si>
  <si>
    <t>779805672</t>
  </si>
  <si>
    <t>101</t>
  </si>
  <si>
    <t>771591111</t>
  </si>
  <si>
    <t>Podlahy penetrace podkladu</t>
  </si>
  <si>
    <t>-1477547552</t>
  </si>
  <si>
    <t>102</t>
  </si>
  <si>
    <t>771990111</t>
  </si>
  <si>
    <t>Vyrovnání podkladu samonivelační stěrkou tl 4 mm pevnosti 15 Mpa</t>
  </si>
  <si>
    <t>1985791092</t>
  </si>
  <si>
    <t>103</t>
  </si>
  <si>
    <t>998771102</t>
  </si>
  <si>
    <t>Přesun hmot tonážní pro podlahy z dlaždic v objektech v do 12 m</t>
  </si>
  <si>
    <t>-29337949</t>
  </si>
  <si>
    <t>104</t>
  </si>
  <si>
    <t>775429121</t>
  </si>
  <si>
    <t>Montáž podlahové lišty přechodové připevněné vruty</t>
  </si>
  <si>
    <t>459973606</t>
  </si>
  <si>
    <t>0,6*2</t>
  </si>
  <si>
    <t>105</t>
  </si>
  <si>
    <t>614181012</t>
  </si>
  <si>
    <t>lišta podlahová přechodová</t>
  </si>
  <si>
    <t>1101395363</t>
  </si>
  <si>
    <t>106</t>
  </si>
  <si>
    <t>776421100</t>
  </si>
  <si>
    <t>Lepení obvodových soklíků nebo lišt z měkčených plastů</t>
  </si>
  <si>
    <t>1641498117</t>
  </si>
  <si>
    <t>5,8*2+5,9*2+0,7-0,8</t>
  </si>
  <si>
    <t>107</t>
  </si>
  <si>
    <t>284110081</t>
  </si>
  <si>
    <t xml:space="preserve">lišta speciální soklová </t>
  </si>
  <si>
    <t>922288041</t>
  </si>
  <si>
    <t>108</t>
  </si>
  <si>
    <t>776521100</t>
  </si>
  <si>
    <t>Lepení pásů povlakových podlah plastových</t>
  </si>
  <si>
    <t>624448331</t>
  </si>
  <si>
    <t>3,7+20,55+5,3</t>
  </si>
  <si>
    <t>109</t>
  </si>
  <si>
    <t>284122551</t>
  </si>
  <si>
    <t>podlahovina PVC</t>
  </si>
  <si>
    <t>-759057770</t>
  </si>
  <si>
    <t>110</t>
  </si>
  <si>
    <t>776590100</t>
  </si>
  <si>
    <t>Úprava podkladu nášlapných ploch vysátím</t>
  </si>
  <si>
    <t>1330003954</t>
  </si>
  <si>
    <t>111</t>
  </si>
  <si>
    <t>776590150</t>
  </si>
  <si>
    <t>Úprava podkladu nášlapných ploch penetrací</t>
  </si>
  <si>
    <t>-1017630674</t>
  </si>
  <si>
    <t>112</t>
  </si>
  <si>
    <t>776990111</t>
  </si>
  <si>
    <t>Vyrovnání podkladu samonivelační stěrkou tl 3 mm pevnosti 15 Mpa</t>
  </si>
  <si>
    <t>-571565350</t>
  </si>
  <si>
    <t>113</t>
  </si>
  <si>
    <t>998776102</t>
  </si>
  <si>
    <t>Přesun hmot tonážní pro podlahy povlakové v objektech v do 12 m</t>
  </si>
  <si>
    <t>650320617</t>
  </si>
  <si>
    <t>114</t>
  </si>
  <si>
    <t>781474115</t>
  </si>
  <si>
    <t>Montáž obkladů vnitřních keramických hladkých do 25 ks/m2 lepených flexibilním lepidlem</t>
  </si>
  <si>
    <t>664052702</t>
  </si>
  <si>
    <t>(1,77*2+1,2*2)*2-0,6*2</t>
  </si>
  <si>
    <t>(1,1*2+0,96*2)*2-0,6*2</t>
  </si>
  <si>
    <t>(0,6+2,3+0,6)*1</t>
  </si>
  <si>
    <t>115</t>
  </si>
  <si>
    <t>597610000</t>
  </si>
  <si>
    <t>keramický obklad</t>
  </si>
  <si>
    <t>1538341128</t>
  </si>
  <si>
    <t>116</t>
  </si>
  <si>
    <t>781479191</t>
  </si>
  <si>
    <t>Příplatek k montáži obkladů vnitřních keramických hladkých za plochu do 10 m2</t>
  </si>
  <si>
    <t>-1806457616</t>
  </si>
  <si>
    <t>117</t>
  </si>
  <si>
    <t>781479194</t>
  </si>
  <si>
    <t>Příplatek k montáži obkladů vnitřních keramických hladkých za nerovný povrch</t>
  </si>
  <si>
    <t>643935594</t>
  </si>
  <si>
    <t>" stávající stěna "</t>
  </si>
  <si>
    <t>0,6*2*1  " kuchyně</t>
  </si>
  <si>
    <t>(1,1+1,75)*2 "Koupelna a wC"</t>
  </si>
  <si>
    <t>118</t>
  </si>
  <si>
    <t>781493111</t>
  </si>
  <si>
    <t>Plastové profily rohové lepené standardním lepidlem</t>
  </si>
  <si>
    <t>1212385502</t>
  </si>
  <si>
    <t>6*2</t>
  </si>
  <si>
    <t>4*1</t>
  </si>
  <si>
    <t>119</t>
  </si>
  <si>
    <t>781493511</t>
  </si>
  <si>
    <t>Plastové profily ukončovací lepené standardním lepidlem</t>
  </si>
  <si>
    <t>-167101552</t>
  </si>
  <si>
    <t>0,95*2+1,2*2-0,6</t>
  </si>
  <si>
    <t>1,75*2+1,35*2-0,6</t>
  </si>
  <si>
    <t>120</t>
  </si>
  <si>
    <t>781495111</t>
  </si>
  <si>
    <t>penetrace podkladu</t>
  </si>
  <si>
    <t>918792925</t>
  </si>
  <si>
    <t>121</t>
  </si>
  <si>
    <t>998781102</t>
  </si>
  <si>
    <t>Přesun hmot tonážní pro obklady keramické v objektech v do 12 m</t>
  </si>
  <si>
    <t>992252766</t>
  </si>
  <si>
    <t>122</t>
  </si>
  <si>
    <t>783201811</t>
  </si>
  <si>
    <t>Odstranění nátěrů ze zámečnických konstrukcí oškrabáním</t>
  </si>
  <si>
    <t>716242305</t>
  </si>
  <si>
    <t>" stávající zárubně"</t>
  </si>
  <si>
    <t>1,1*2</t>
  </si>
  <si>
    <t>123</t>
  </si>
  <si>
    <t>783225100</t>
  </si>
  <si>
    <t>Nátěry syntetické kovových doplňkových konstrukcí barva standardní dvojnásobné a 1x email</t>
  </si>
  <si>
    <t>-1094181384</t>
  </si>
  <si>
    <t>" zárubně"</t>
  </si>
  <si>
    <t>1,1*4</t>
  </si>
  <si>
    <t>124</t>
  </si>
  <si>
    <t>783321100</t>
  </si>
  <si>
    <t>Nátěry syntetické - otopná tělesa, potrubí ÚT</t>
  </si>
  <si>
    <t>-788345065</t>
  </si>
  <si>
    <t>125</t>
  </si>
  <si>
    <t>784111011</t>
  </si>
  <si>
    <t>Obroušení podkladu omítnutého v místnostech výšky do 3,80 m</t>
  </si>
  <si>
    <t>241660793</t>
  </si>
  <si>
    <t>" po odstranění tapet"</t>
  </si>
  <si>
    <t>(2,55+3,15+3,54+5,9+2,15+2,3+4,35)*2,6-2,1*1,55</t>
  </si>
  <si>
    <t>126</t>
  </si>
  <si>
    <t>784131017</t>
  </si>
  <si>
    <t>Odstranění lepených tapet bez makulatury ze stěn výšky do 3,80 m</t>
  </si>
  <si>
    <t>-1997443249</t>
  </si>
  <si>
    <t>2,65*2,6*2</t>
  </si>
  <si>
    <t>127</t>
  </si>
  <si>
    <t>784171111</t>
  </si>
  <si>
    <t>Zakrytí vnitřních ploch stěn v místnostech výšky do 3,80 m</t>
  </si>
  <si>
    <t>-1085941262</t>
  </si>
  <si>
    <t>2,1*1,55*2</t>
  </si>
  <si>
    <t>128</t>
  </si>
  <si>
    <t>581248431</t>
  </si>
  <si>
    <t>fólie pro malířské potřeby zakrývací</t>
  </si>
  <si>
    <t>1692934392</t>
  </si>
  <si>
    <t>129</t>
  </si>
  <si>
    <t>784181121</t>
  </si>
  <si>
    <t>Hloubková jednonásobná penetrace podkladu v místnostech výšky do 3,80 m</t>
  </si>
  <si>
    <t>859832571</t>
  </si>
  <si>
    <t>153,241+15,714</t>
  </si>
  <si>
    <t>130</t>
  </si>
  <si>
    <t>784221121</t>
  </si>
  <si>
    <t>Dvojnásobné bílé malby  ze směsí za sucha minimálně otěruvzdorných v místnostech do 3,80 m</t>
  </si>
  <si>
    <t>227283892</t>
  </si>
  <si>
    <t>168,955</t>
  </si>
  <si>
    <t>131</t>
  </si>
  <si>
    <t>784402801</t>
  </si>
  <si>
    <t>Odstranění maleb oškrabáním v místnostech v do 3,8 m</t>
  </si>
  <si>
    <t>-1530806316</t>
  </si>
  <si>
    <t>132</t>
  </si>
  <si>
    <t>786624111</t>
  </si>
  <si>
    <t>Montáž lamelové žaluzie do oken zdvojených dřevěných otevíravých, sklápěcích a vyklápěcích</t>
  </si>
  <si>
    <t>1887599111</t>
  </si>
  <si>
    <t>133</t>
  </si>
  <si>
    <t>553462000</t>
  </si>
  <si>
    <t>žaluzie horizontální interiérové</t>
  </si>
  <si>
    <t>-1262345319</t>
  </si>
  <si>
    <t>134</t>
  </si>
  <si>
    <t>786624119</t>
  </si>
  <si>
    <t>Demontář lamelové žaluzie</t>
  </si>
  <si>
    <t>945828280</t>
  </si>
  <si>
    <t>135</t>
  </si>
  <si>
    <t>210 00-01</t>
  </si>
  <si>
    <t>rozvadec RB vcet. jistice a vybavení</t>
  </si>
  <si>
    <t>-838314740</t>
  </si>
  <si>
    <t>136</t>
  </si>
  <si>
    <t>210 00-03</t>
  </si>
  <si>
    <t>zásuvka TV, SAT, VKV</t>
  </si>
  <si>
    <t>-1800563367</t>
  </si>
  <si>
    <t>137</t>
  </si>
  <si>
    <t>210 00-04</t>
  </si>
  <si>
    <t>zvýšení príkonu u PRE z 1x20A na 3x25A /ceníková cena 11000/+ vyřízení</t>
  </si>
  <si>
    <t>408823100</t>
  </si>
  <si>
    <t>138</t>
  </si>
  <si>
    <t>210 00-05</t>
  </si>
  <si>
    <t>zkoušky, revize, príprava odberného místa</t>
  </si>
  <si>
    <t>1966609097</t>
  </si>
  <si>
    <t>139</t>
  </si>
  <si>
    <t>210 00-06</t>
  </si>
  <si>
    <t>domovní telefon</t>
  </si>
  <si>
    <t>-1263267806</t>
  </si>
  <si>
    <t>140</t>
  </si>
  <si>
    <t>210800105</t>
  </si>
  <si>
    <t>Kabel CYKY 750 V 3x1,5 mm2 uložený pod omítkou vcetne dodávky kabelu 3Cx1,5</t>
  </si>
  <si>
    <t>248271751</t>
  </si>
  <si>
    <t>141</t>
  </si>
  <si>
    <t>210800106</t>
  </si>
  <si>
    <t>Kabel CYKY 750 V 3x2,5 mm2 uložený pod omítkou vcetne dodávky kabelu 3Cx2,5</t>
  </si>
  <si>
    <t>1223602072</t>
  </si>
  <si>
    <t>142</t>
  </si>
  <si>
    <t>Pol09</t>
  </si>
  <si>
    <t>Kabel CYKY 5Cx2,5</t>
  </si>
  <si>
    <t>-1201121840</t>
  </si>
  <si>
    <t>143</t>
  </si>
  <si>
    <t>Pol10</t>
  </si>
  <si>
    <t>Kabel CYKY 3Ax1,5</t>
  </si>
  <si>
    <t>961943170</t>
  </si>
  <si>
    <t>144</t>
  </si>
  <si>
    <t>Pol11</t>
  </si>
  <si>
    <t>Kabel CYKY 2Ax1,5</t>
  </si>
  <si>
    <t>-705632406</t>
  </si>
  <si>
    <t>145</t>
  </si>
  <si>
    <t>Pol12</t>
  </si>
  <si>
    <t>Kabel CYKY 5Cx6</t>
  </si>
  <si>
    <t>-612857495</t>
  </si>
  <si>
    <t>146</t>
  </si>
  <si>
    <t>Pol13</t>
  </si>
  <si>
    <t>Kabel CY6</t>
  </si>
  <si>
    <t>787271879</t>
  </si>
  <si>
    <t>147</t>
  </si>
  <si>
    <t>Pol14</t>
  </si>
  <si>
    <t>podlahová lišta LP35 s prísluš</t>
  </si>
  <si>
    <t>109660563</t>
  </si>
  <si>
    <t>148</t>
  </si>
  <si>
    <t>Pol15</t>
  </si>
  <si>
    <t>koax kabel</t>
  </si>
  <si>
    <t>1493278997</t>
  </si>
  <si>
    <t>149</t>
  </si>
  <si>
    <t>Pol16</t>
  </si>
  <si>
    <t>svorkovnice 5pol</t>
  </si>
  <si>
    <t>-1720416408</t>
  </si>
  <si>
    <t>150</t>
  </si>
  <si>
    <t>Pol17</t>
  </si>
  <si>
    <t>seriový prepínac</t>
  </si>
  <si>
    <t>2019433948</t>
  </si>
  <si>
    <t>151</t>
  </si>
  <si>
    <t>Pol18</t>
  </si>
  <si>
    <t>Strídavý prepinac</t>
  </si>
  <si>
    <t>-187167099</t>
  </si>
  <si>
    <t>152</t>
  </si>
  <si>
    <t>Pol19</t>
  </si>
  <si>
    <t>prístrojový nosic pro LP35</t>
  </si>
  <si>
    <t>-1116712172</t>
  </si>
  <si>
    <t>153</t>
  </si>
  <si>
    <t>Pol20</t>
  </si>
  <si>
    <t>1pol vypinac</t>
  </si>
  <si>
    <t>656762316</t>
  </si>
  <si>
    <t>154</t>
  </si>
  <si>
    <t>Pol21</t>
  </si>
  <si>
    <t>styk. Ovladac</t>
  </si>
  <si>
    <t>-1135937162</t>
  </si>
  <si>
    <t>155</t>
  </si>
  <si>
    <t>Pol22</t>
  </si>
  <si>
    <t>zásuvka dvojnásobná</t>
  </si>
  <si>
    <t>2126553536</t>
  </si>
  <si>
    <t>156</t>
  </si>
  <si>
    <t>Pol23</t>
  </si>
  <si>
    <t>jistic 3B25/3</t>
  </si>
  <si>
    <t>-307476187</t>
  </si>
  <si>
    <t>157</t>
  </si>
  <si>
    <t>Pol24</t>
  </si>
  <si>
    <t>LK 80x20R1</t>
  </si>
  <si>
    <t>1122807337</t>
  </si>
  <si>
    <t>158</t>
  </si>
  <si>
    <t>Pol25</t>
  </si>
  <si>
    <t>LK 80x28 2ZK</t>
  </si>
  <si>
    <t>-1515702114</t>
  </si>
  <si>
    <t>159</t>
  </si>
  <si>
    <t>Pol26</t>
  </si>
  <si>
    <t>LK 80x28 2R</t>
  </si>
  <si>
    <t>83501486</t>
  </si>
  <si>
    <t>160</t>
  </si>
  <si>
    <t>Pol27</t>
  </si>
  <si>
    <t>vícko VLK80 2R</t>
  </si>
  <si>
    <t>-743501738</t>
  </si>
  <si>
    <t>161</t>
  </si>
  <si>
    <t>Pol28</t>
  </si>
  <si>
    <t>svorkovnice S66</t>
  </si>
  <si>
    <t>-1903773646</t>
  </si>
  <si>
    <t>162</t>
  </si>
  <si>
    <t>Pol29</t>
  </si>
  <si>
    <t>LK 80R/3</t>
  </si>
  <si>
    <t>-1271110612</t>
  </si>
  <si>
    <t>163</t>
  </si>
  <si>
    <t>Pol30</t>
  </si>
  <si>
    <t>KU 1903</t>
  </si>
  <si>
    <t>-984699071</t>
  </si>
  <si>
    <t>164</t>
  </si>
  <si>
    <t>Pol31</t>
  </si>
  <si>
    <t>KU 1901</t>
  </si>
  <si>
    <t>-92720479</t>
  </si>
  <si>
    <t>165</t>
  </si>
  <si>
    <t>Pol32</t>
  </si>
  <si>
    <t>svítidlo kruhové- difuzér opálové sklo, 1x75 W/E27, IP20, D280-300mm, hloubka cca 100 mm, 4000k</t>
  </si>
  <si>
    <t>1950225011</t>
  </si>
  <si>
    <t>166</t>
  </si>
  <si>
    <t>Pol32-1</t>
  </si>
  <si>
    <t>svítidlo kruhové- difuzér opálové sklo, 1x75 W/E27, IP44/IP64, D280-300mm, hloubka cca 100 mm, 4000k</t>
  </si>
  <si>
    <t>-1683965158</t>
  </si>
  <si>
    <t>167</t>
  </si>
  <si>
    <t>Pol32-2</t>
  </si>
  <si>
    <t>nábytkové svítidlo -  1x39W/G5; IP44/IP20, délka 600 mm, hloubka 90 mm, 4000k</t>
  </si>
  <si>
    <t>1256948682</t>
  </si>
  <si>
    <t>168</t>
  </si>
  <si>
    <t>Pol33</t>
  </si>
  <si>
    <t>koupelnové přisazené nástěnné svítidlo - chrom/sklo, 2x40W/E14, IP44/IP64, šířka 300mm, výška 100 mm, 4000k</t>
  </si>
  <si>
    <t>-497478661</t>
  </si>
  <si>
    <t>169</t>
  </si>
  <si>
    <t>Pol34</t>
  </si>
  <si>
    <t>požární ucpávka - hlavní přívod</t>
  </si>
  <si>
    <t>606846929</t>
  </si>
  <si>
    <t>170</t>
  </si>
  <si>
    <t>Pol35</t>
  </si>
  <si>
    <t>kontrola a zprovoznení telefonu</t>
  </si>
  <si>
    <t>-2045802845</t>
  </si>
  <si>
    <t>171</t>
  </si>
  <si>
    <t>Pol36</t>
  </si>
  <si>
    <t>kontrola a zprovoznení TV zásuvek</t>
  </si>
  <si>
    <t>-1684549532</t>
  </si>
  <si>
    <t>172</t>
  </si>
  <si>
    <t>Pol37</t>
  </si>
  <si>
    <t>stavební přípomoce - sekání rýh</t>
  </si>
  <si>
    <t>-112801626</t>
  </si>
  <si>
    <t>173</t>
  </si>
  <si>
    <t>Pol38</t>
  </si>
  <si>
    <t>stavební přípomoce - zapravení rýh</t>
  </si>
  <si>
    <t>470102640</t>
  </si>
  <si>
    <t>174</t>
  </si>
  <si>
    <t>240010212</t>
  </si>
  <si>
    <t>Malý axiální ventilátor s doběhem WC</t>
  </si>
  <si>
    <t>-1957295748</t>
  </si>
  <si>
    <t>175</t>
  </si>
  <si>
    <t>240010213</t>
  </si>
  <si>
    <t>Malý axiální ventilátor s doběhem 1x12V - kouplena</t>
  </si>
  <si>
    <t>-226740844</t>
  </si>
  <si>
    <t>176</t>
  </si>
  <si>
    <t>240080319</t>
  </si>
  <si>
    <t>Potrubí VZT flexi vč. tepelné izolace</t>
  </si>
  <si>
    <t>-486676460</t>
  </si>
  <si>
    <t>177</t>
  </si>
  <si>
    <t>728414611</t>
  </si>
  <si>
    <t>dodávka a montáž digestore s horním odtahem</t>
  </si>
  <si>
    <t>-804322529</t>
  </si>
  <si>
    <t>VP - Vícepráce</t>
  </si>
  <si>
    <t>PN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</si>
</sst>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800080"/>
      <name val="Trebuchet MS"/>
    </font>
    <font>
      <sz val="8"/>
      <color rgb="FFFF000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8"/>
      <color rgb="FF0000FF"/>
      <name val="Trebuchet MS"/>
    </font>
    <font>
      <u/>
      <sz val="11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89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2" borderId="0" xfId="0" applyFont="1" applyFill="1" applyAlignment="1" applyProtection="1">
      <alignment horizontal="left" vertical="center"/>
    </xf>
    <xf numFmtId="0" fontId="12" fillId="2" borderId="0" xfId="0" applyFont="1" applyFill="1" applyAlignment="1" applyProtection="1">
      <alignment vertical="center"/>
    </xf>
    <xf numFmtId="0" fontId="13" fillId="2" borderId="0" xfId="0" applyFont="1" applyFill="1" applyAlignment="1" applyProtection="1">
      <alignment horizontal="left" vertical="center"/>
    </xf>
    <xf numFmtId="0" fontId="14" fillId="2" borderId="0" xfId="1" applyFont="1" applyFill="1" applyAlignment="1" applyProtection="1">
      <alignment vertical="center"/>
    </xf>
    <xf numFmtId="0" fontId="0" fillId="2" borderId="0" xfId="0" applyFill="1"/>
    <xf numFmtId="0" fontId="11" fillId="2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17" fillId="0" borderId="0" xfId="0" applyFont="1" applyAlignment="1">
      <alignment horizontal="left" vertical="center"/>
    </xf>
    <xf numFmtId="0" fontId="0" fillId="0" borderId="0" xfId="0" applyBorder="1" applyProtection="1"/>
    <xf numFmtId="0" fontId="18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8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Protection="1"/>
    <xf numFmtId="0" fontId="20" fillId="0" borderId="0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21" fillId="0" borderId="7" xfId="0" applyFont="1" applyBorder="1" applyAlignment="1" applyProtection="1">
      <alignment horizontal="left" vertical="center"/>
    </xf>
    <xf numFmtId="0" fontId="0" fillId="0" borderId="7" xfId="0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8" xfId="0" applyFont="1" applyFill="1" applyBorder="1" applyAlignment="1" applyProtection="1">
      <alignment horizontal="left" vertical="center"/>
    </xf>
    <xf numFmtId="0" fontId="0" fillId="5" borderId="9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center" vertical="center"/>
    </xf>
    <xf numFmtId="0" fontId="22" fillId="0" borderId="11" xfId="0" applyFont="1" applyBorder="1" applyAlignment="1" applyProtection="1">
      <alignment horizontal="left"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Border="1" applyProtection="1"/>
    <xf numFmtId="0" fontId="0" fillId="0" borderId="15" xfId="0" applyBorder="1" applyProtection="1"/>
    <xf numFmtId="0" fontId="23" fillId="0" borderId="16" xfId="0" applyFont="1" applyBorder="1" applyAlignment="1" applyProtection="1">
      <alignment horizontal="left" vertical="center"/>
    </xf>
    <xf numFmtId="0" fontId="0" fillId="0" borderId="17" xfId="0" applyFont="1" applyBorder="1" applyAlignment="1" applyProtection="1">
      <alignment vertical="center"/>
    </xf>
    <xf numFmtId="0" fontId="23" fillId="0" borderId="17" xfId="0" applyFont="1" applyBorder="1" applyAlignment="1" applyProtection="1">
      <alignment horizontal="left" vertical="center"/>
    </xf>
    <xf numFmtId="0" fontId="0" fillId="0" borderId="18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24" fillId="0" borderId="0" xfId="0" applyFont="1" applyBorder="1" applyAlignment="1" applyProtection="1">
      <alignment vertical="center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15" xfId="0" applyFont="1" applyBorder="1" applyAlignment="1" applyProtection="1">
      <alignment vertical="center"/>
    </xf>
    <xf numFmtId="0" fontId="0" fillId="6" borderId="9" xfId="0" applyFont="1" applyFill="1" applyBorder="1" applyAlignment="1" applyProtection="1">
      <alignment vertical="center"/>
    </xf>
    <xf numFmtId="0" fontId="18" fillId="0" borderId="22" xfId="0" applyFont="1" applyBorder="1" applyAlignment="1" applyProtection="1">
      <alignment horizontal="center" vertical="center" wrapText="1"/>
    </xf>
    <xf numFmtId="0" fontId="18" fillId="0" borderId="23" xfId="0" applyFont="1" applyBorder="1" applyAlignment="1" applyProtection="1">
      <alignment horizontal="center" vertical="center" wrapText="1"/>
    </xf>
    <xf numFmtId="0" fontId="18" fillId="0" borderId="24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26" fillId="0" borderId="0" xfId="0" applyFont="1" applyBorder="1" applyAlignment="1" applyProtection="1">
      <alignment horizontal="left" vertical="center"/>
    </xf>
    <xf numFmtId="0" fontId="26" fillId="0" borderId="0" xfId="0" applyFont="1" applyBorder="1" applyAlignment="1" applyProtection="1">
      <alignment vertical="center"/>
    </xf>
    <xf numFmtId="4" fontId="25" fillId="0" borderId="14" xfId="0" applyNumberFormat="1" applyFont="1" applyBorder="1" applyAlignment="1" applyProtection="1">
      <alignment vertical="center"/>
    </xf>
    <xf numFmtId="4" fontId="25" fillId="0" borderId="0" xfId="0" applyNumberFormat="1" applyFont="1" applyBorder="1" applyAlignment="1" applyProtection="1">
      <alignment vertical="center"/>
    </xf>
    <xf numFmtId="166" fontId="25" fillId="0" borderId="0" xfId="0" applyNumberFormat="1" applyFont="1" applyBorder="1" applyAlignment="1" applyProtection="1">
      <alignment vertical="center"/>
    </xf>
    <xf numFmtId="4" fontId="25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4" fillId="0" borderId="4" xfId="0" applyFont="1" applyBorder="1" applyAlignment="1" applyProtection="1">
      <alignment vertical="center"/>
    </xf>
    <xf numFmtId="0" fontId="28" fillId="0" borderId="0" xfId="0" applyFont="1" applyBorder="1" applyAlignment="1" applyProtection="1">
      <alignment vertical="center"/>
    </xf>
    <xf numFmtId="0" fontId="29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4" fontId="30" fillId="0" borderId="17" xfId="0" applyNumberFormat="1" applyFont="1" applyBorder="1" applyAlignment="1" applyProtection="1">
      <alignment vertical="center"/>
    </xf>
    <xf numFmtId="166" fontId="30" fillId="0" borderId="17" xfId="0" applyNumberFormat="1" applyFont="1" applyBorder="1" applyAlignment="1" applyProtection="1">
      <alignment vertical="center"/>
    </xf>
    <xf numFmtId="4" fontId="30" fillId="0" borderId="18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164" fontId="23" fillId="4" borderId="11" xfId="0" applyNumberFormat="1" applyFont="1" applyFill="1" applyBorder="1" applyAlignment="1" applyProtection="1">
      <alignment horizontal="center" vertical="center"/>
      <protection locked="0"/>
    </xf>
    <xf numFmtId="0" fontId="23" fillId="4" borderId="12" xfId="0" applyFont="1" applyFill="1" applyBorder="1" applyAlignment="1" applyProtection="1">
      <alignment horizontal="center" vertical="center"/>
      <protection locked="0"/>
    </xf>
    <xf numFmtId="4" fontId="23" fillId="0" borderId="13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164" fontId="23" fillId="4" borderId="14" xfId="0" applyNumberFormat="1" applyFont="1" applyFill="1" applyBorder="1" applyAlignment="1" applyProtection="1">
      <alignment horizontal="center" vertical="center"/>
      <protection locked="0"/>
    </xf>
    <xf numFmtId="0" fontId="23" fillId="4" borderId="0" xfId="0" applyFont="1" applyFill="1" applyBorder="1" applyAlignment="1" applyProtection="1">
      <alignment horizontal="center" vertical="center"/>
      <protection locked="0"/>
    </xf>
    <xf numFmtId="4" fontId="23" fillId="0" borderId="15" xfId="0" applyNumberFormat="1" applyFont="1" applyBorder="1" applyAlignment="1" applyProtection="1">
      <alignment vertical="center"/>
    </xf>
    <xf numFmtId="164" fontId="23" fillId="4" borderId="16" xfId="0" applyNumberFormat="1" applyFont="1" applyFill="1" applyBorder="1" applyAlignment="1" applyProtection="1">
      <alignment horizontal="center" vertical="center"/>
      <protection locked="0"/>
    </xf>
    <xf numFmtId="0" fontId="23" fillId="4" borderId="17" xfId="0" applyFont="1" applyFill="1" applyBorder="1" applyAlignment="1" applyProtection="1">
      <alignment horizontal="center" vertical="center"/>
      <protection locked="0"/>
    </xf>
    <xf numFmtId="4" fontId="23" fillId="0" borderId="18" xfId="0" applyNumberFormat="1" applyFont="1" applyBorder="1" applyAlignment="1" applyProtection="1">
      <alignment vertical="center"/>
    </xf>
    <xf numFmtId="0" fontId="26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</xf>
    <xf numFmtId="0" fontId="0" fillId="2" borderId="0" xfId="0" applyFill="1" applyProtection="1"/>
    <xf numFmtId="0" fontId="12" fillId="0" borderId="0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right" vertical="center"/>
    </xf>
    <xf numFmtId="0" fontId="3" fillId="6" borderId="8" xfId="0" applyFont="1" applyFill="1" applyBorder="1" applyAlignment="1" applyProtection="1">
      <alignment horizontal="left" vertical="center"/>
    </xf>
    <xf numFmtId="0" fontId="3" fillId="6" borderId="9" xfId="0" applyFont="1" applyFill="1" applyBorder="1" applyAlignment="1" applyProtection="1">
      <alignment horizontal="right" vertical="center"/>
    </xf>
    <xf numFmtId="0" fontId="3" fillId="6" borderId="9" xfId="0" applyFont="1" applyFill="1" applyBorder="1" applyAlignment="1" applyProtection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0" xfId="0" applyFont="1" applyAlignment="1" applyProtection="1">
      <alignment vertical="center"/>
    </xf>
    <xf numFmtId="0" fontId="31" fillId="0" borderId="0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18" fillId="0" borderId="25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23" fillId="0" borderId="15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</xf>
    <xf numFmtId="0" fontId="23" fillId="0" borderId="18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 wrapText="1"/>
    </xf>
    <xf numFmtId="0" fontId="2" fillId="6" borderId="22" xfId="0" applyFont="1" applyFill="1" applyBorder="1" applyAlignment="1" applyProtection="1">
      <alignment horizontal="center" vertical="center" wrapText="1"/>
    </xf>
    <xf numFmtId="0" fontId="2" fillId="6" borderId="23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 wrapText="1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Border="1" applyAlignment="1" applyProtection="1"/>
    <xf numFmtId="0" fontId="5" fillId="0" borderId="0" xfId="0" applyFont="1" applyBorder="1" applyAlignment="1" applyProtection="1">
      <alignment horizontal="left"/>
    </xf>
    <xf numFmtId="0" fontId="7" fillId="0" borderId="5" xfId="0" applyFont="1" applyBorder="1" applyAlignment="1" applyProtection="1"/>
    <xf numFmtId="0" fontId="7" fillId="0" borderId="14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Border="1" applyAlignment="1" applyProtection="1">
      <alignment horizontal="left"/>
    </xf>
    <xf numFmtId="0" fontId="0" fillId="0" borderId="25" xfId="0" applyFont="1" applyBorder="1" applyAlignment="1" applyProtection="1">
      <alignment horizontal="center" vertical="center"/>
    </xf>
    <xf numFmtId="49" fontId="0" fillId="0" borderId="25" xfId="0" applyNumberFormat="1" applyFont="1" applyBorder="1" applyAlignment="1" applyProtection="1">
      <alignment horizontal="left" vertical="center" wrapText="1"/>
    </xf>
    <xf numFmtId="0" fontId="0" fillId="0" borderId="25" xfId="0" applyFont="1" applyBorder="1" applyAlignment="1" applyProtection="1">
      <alignment horizontal="center" vertical="center" wrapText="1"/>
    </xf>
    <xf numFmtId="167" fontId="0" fillId="0" borderId="25" xfId="0" applyNumberFormat="1" applyFont="1" applyBorder="1" applyAlignment="1" applyProtection="1">
      <alignment vertical="center"/>
    </xf>
    <xf numFmtId="0" fontId="1" fillId="4" borderId="25" xfId="0" applyFont="1" applyFill="1" applyBorder="1" applyAlignment="1" applyProtection="1">
      <alignment horizontal="left" vertical="center"/>
      <protection locked="0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0" fontId="8" fillId="0" borderId="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left" vertical="center"/>
    </xf>
    <xf numFmtId="167" fontId="8" fillId="0" borderId="0" xfId="0" applyNumberFormat="1" applyFont="1" applyBorder="1" applyAlignment="1" applyProtection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left" vertical="center"/>
    </xf>
    <xf numFmtId="0" fontId="9" fillId="0" borderId="5" xfId="0" applyFont="1" applyBorder="1" applyAlignment="1" applyProtection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horizontal="left" vertical="center"/>
    </xf>
    <xf numFmtId="167" fontId="10" fillId="0" borderId="0" xfId="0" applyNumberFormat="1" applyFont="1" applyBorder="1" applyAlignment="1" applyProtection="1">
      <alignment vertical="center"/>
    </xf>
    <xf numFmtId="0" fontId="10" fillId="0" borderId="5" xfId="0" applyFont="1" applyBorder="1" applyAlignment="1" applyProtection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5" fillId="0" borderId="25" xfId="0" applyFont="1" applyBorder="1" applyAlignment="1" applyProtection="1">
      <alignment horizontal="center" vertical="center"/>
    </xf>
    <xf numFmtId="49" fontId="35" fillId="0" borderId="25" xfId="0" applyNumberFormat="1" applyFont="1" applyBorder="1" applyAlignment="1" applyProtection="1">
      <alignment horizontal="left" vertical="center" wrapText="1"/>
    </xf>
    <xf numFmtId="0" fontId="35" fillId="0" borderId="25" xfId="0" applyFont="1" applyBorder="1" applyAlignment="1" applyProtection="1">
      <alignment horizontal="center" vertical="center" wrapText="1"/>
    </xf>
    <xf numFmtId="167" fontId="35" fillId="0" borderId="25" xfId="0" applyNumberFormat="1" applyFont="1" applyBorder="1" applyAlignment="1" applyProtection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left" vertical="center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12" fillId="0" borderId="0" xfId="0" applyNumberFormat="1" applyFont="1" applyBorder="1" applyAlignment="1" applyProtection="1">
      <alignment vertical="center"/>
    </xf>
    <xf numFmtId="4" fontId="21" fillId="0" borderId="7" xfId="0" applyNumberFormat="1" applyFont="1" applyBorder="1" applyAlignment="1" applyProtection="1">
      <alignment vertical="center"/>
    </xf>
    <xf numFmtId="0" fontId="0" fillId="0" borderId="7" xfId="0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9" xfId="0" applyFont="1" applyFill="1" applyBorder="1" applyAlignment="1" applyProtection="1">
      <alignment vertical="center"/>
    </xf>
    <xf numFmtId="4" fontId="3" fillId="5" borderId="9" xfId="0" applyNumberFormat="1" applyFont="1" applyFill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5" fillId="0" borderId="11" xfId="0" applyFont="1" applyBorder="1" applyAlignment="1">
      <alignment horizontal="center" vertical="center"/>
    </xf>
    <xf numFmtId="0" fontId="25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6" borderId="8" xfId="0" applyFont="1" applyFill="1" applyBorder="1" applyAlignment="1" applyProtection="1">
      <alignment horizontal="center" vertical="center"/>
    </xf>
    <xf numFmtId="0" fontId="2" fillId="6" borderId="9" xfId="0" applyFont="1" applyFill="1" applyBorder="1" applyAlignment="1" applyProtection="1">
      <alignment horizontal="left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4" fontId="29" fillId="0" borderId="0" xfId="0" applyNumberFormat="1" applyFont="1" applyBorder="1" applyAlignment="1" applyProtection="1">
      <alignment vertical="center"/>
    </xf>
    <xf numFmtId="0" fontId="29" fillId="0" borderId="0" xfId="0" applyFont="1" applyBorder="1" applyAlignment="1" applyProtection="1">
      <alignment vertical="center"/>
    </xf>
    <xf numFmtId="0" fontId="28" fillId="0" borderId="0" xfId="0" applyFont="1" applyBorder="1" applyAlignment="1" applyProtection="1">
      <alignment horizontal="left" vertical="center" wrapText="1"/>
    </xf>
    <xf numFmtId="4" fontId="6" fillId="4" borderId="0" xfId="0" applyNumberFormat="1" applyFont="1" applyFill="1" applyBorder="1" applyAlignment="1" applyProtection="1">
      <alignment vertical="center"/>
      <protection locked="0"/>
    </xf>
    <xf numFmtId="4" fontId="6" fillId="0" borderId="0" xfId="0" applyNumberFormat="1" applyFont="1" applyBorder="1" applyAlignment="1" applyProtection="1">
      <alignment vertical="center"/>
    </xf>
    <xf numFmtId="0" fontId="6" fillId="4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</xf>
    <xf numFmtId="4" fontId="26" fillId="0" borderId="0" xfId="0" applyNumberFormat="1" applyFont="1" applyBorder="1" applyAlignment="1" applyProtection="1">
      <alignment horizontal="right" vertical="center"/>
    </xf>
    <xf numFmtId="4" fontId="26" fillId="0" borderId="0" xfId="0" applyNumberFormat="1" applyFont="1" applyBorder="1" applyAlignment="1" applyProtection="1">
      <alignment vertical="center"/>
    </xf>
    <xf numFmtId="4" fontId="26" fillId="6" borderId="0" xfId="0" applyNumberFormat="1" applyFont="1" applyFill="1" applyBorder="1" applyAlignment="1" applyProtection="1">
      <alignment vertical="center"/>
    </xf>
    <xf numFmtId="0" fontId="15" fillId="3" borderId="0" xfId="0" applyFont="1" applyFill="1" applyAlignment="1">
      <alignment horizontal="center" vertical="center"/>
    </xf>
    <xf numFmtId="0" fontId="0" fillId="0" borderId="0" xfId="0"/>
    <xf numFmtId="0" fontId="0" fillId="0" borderId="0" xfId="0" applyFont="1" applyBorder="1" applyAlignment="1" applyProtection="1">
      <alignment vertical="center"/>
    </xf>
    <xf numFmtId="165" fontId="2" fillId="4" borderId="0" xfId="0" applyNumberFormat="1" applyFont="1" applyFill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 applyProtection="1">
      <alignment horizontal="left" vertical="center"/>
    </xf>
    <xf numFmtId="4" fontId="21" fillId="0" borderId="0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4" fontId="3" fillId="6" borderId="9" xfId="0" applyNumberFormat="1" applyFont="1" applyFill="1" applyBorder="1" applyAlignment="1" applyProtection="1">
      <alignment vertical="center"/>
    </xf>
    <xf numFmtId="4" fontId="3" fillId="6" borderId="10" xfId="0" applyNumberFormat="1" applyFont="1" applyFill="1" applyBorder="1" applyAlignment="1" applyProtection="1">
      <alignment vertical="center"/>
    </xf>
    <xf numFmtId="0" fontId="2" fillId="6" borderId="0" xfId="0" applyFont="1" applyFill="1" applyBorder="1" applyAlignment="1" applyProtection="1">
      <alignment horizontal="center" vertical="center"/>
    </xf>
    <xf numFmtId="0" fontId="0" fillId="6" borderId="0" xfId="0" applyFont="1" applyFill="1" applyBorder="1" applyAlignment="1" applyProtection="1">
      <alignment vertical="center"/>
    </xf>
    <xf numFmtId="4" fontId="31" fillId="0" borderId="0" xfId="0" applyNumberFormat="1" applyFont="1" applyBorder="1" applyAlignment="1" applyProtection="1">
      <alignment vertical="center"/>
    </xf>
    <xf numFmtId="4" fontId="5" fillId="0" borderId="0" xfId="0" applyNumberFormat="1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4" fontId="32" fillId="0" borderId="0" xfId="0" applyNumberFormat="1" applyFont="1" applyBorder="1" applyAlignment="1" applyProtection="1">
      <alignment vertical="center"/>
    </xf>
    <xf numFmtId="0" fontId="2" fillId="6" borderId="23" xfId="0" applyFont="1" applyFill="1" applyBorder="1" applyAlignment="1" applyProtection="1">
      <alignment horizontal="center" vertical="center" wrapText="1"/>
    </xf>
    <xf numFmtId="0" fontId="2" fillId="6" borderId="24" xfId="0" applyFont="1" applyFill="1" applyBorder="1" applyAlignment="1" applyProtection="1">
      <alignment horizontal="center" vertical="center" wrapText="1"/>
    </xf>
    <xf numFmtId="0" fontId="0" fillId="0" borderId="25" xfId="0" applyFont="1" applyBorder="1" applyAlignment="1" applyProtection="1">
      <alignment horizontal="left" vertical="center" wrapText="1"/>
    </xf>
    <xf numFmtId="4" fontId="0" fillId="4" borderId="25" xfId="0" applyNumberFormat="1" applyFont="1" applyFill="1" applyBorder="1" applyAlignment="1" applyProtection="1">
      <alignment vertical="center"/>
      <protection locked="0"/>
    </xf>
    <xf numFmtId="4" fontId="0" fillId="4" borderId="25" xfId="0" applyNumberFormat="1" applyFont="1" applyFill="1" applyBorder="1" applyAlignment="1" applyProtection="1">
      <alignment vertical="center"/>
    </xf>
    <xf numFmtId="4" fontId="0" fillId="0" borderId="25" xfId="0" applyNumberFormat="1" applyFont="1" applyBorder="1" applyAlignment="1" applyProtection="1">
      <alignment vertical="center"/>
    </xf>
    <xf numFmtId="0" fontId="8" fillId="0" borderId="12" xfId="0" applyFont="1" applyBorder="1" applyAlignment="1" applyProtection="1">
      <alignment horizontal="left" vertical="center" wrapText="1"/>
    </xf>
    <xf numFmtId="0" fontId="8" fillId="0" borderId="12" xfId="0" applyFont="1" applyBorder="1" applyAlignment="1" applyProtection="1">
      <alignment vertical="center"/>
    </xf>
    <xf numFmtId="0" fontId="9" fillId="0" borderId="12" xfId="0" applyFont="1" applyBorder="1" applyAlignment="1" applyProtection="1">
      <alignment horizontal="left" vertical="center" wrapText="1"/>
    </xf>
    <xf numFmtId="0" fontId="9" fillId="0" borderId="12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horizontal="left" vertical="center" wrapText="1"/>
    </xf>
    <xf numFmtId="0" fontId="10" fillId="0" borderId="0" xfId="0" applyFont="1" applyBorder="1" applyAlignment="1" applyProtection="1">
      <alignment vertical="center"/>
    </xf>
    <xf numFmtId="0" fontId="35" fillId="0" borderId="25" xfId="0" applyFont="1" applyBorder="1" applyAlignment="1" applyProtection="1">
      <alignment horizontal="left" vertical="center" wrapText="1"/>
    </xf>
    <xf numFmtId="4" fontId="35" fillId="4" borderId="25" xfId="0" applyNumberFormat="1" applyFont="1" applyFill="1" applyBorder="1" applyAlignment="1" applyProtection="1">
      <alignment vertical="center"/>
      <protection locked="0"/>
    </xf>
    <xf numFmtId="4" fontId="35" fillId="4" borderId="25" xfId="0" applyNumberFormat="1" applyFont="1" applyFill="1" applyBorder="1" applyAlignment="1" applyProtection="1">
      <alignment vertical="center"/>
    </xf>
    <xf numFmtId="4" fontId="35" fillId="0" borderId="25" xfId="0" applyNumberFormat="1" applyFont="1" applyBorder="1" applyAlignment="1" applyProtection="1">
      <alignment vertical="center"/>
    </xf>
    <xf numFmtId="4" fontId="26" fillId="0" borderId="12" xfId="0" applyNumberFormat="1" applyFont="1" applyBorder="1" applyAlignment="1" applyProtection="1"/>
    <xf numFmtId="4" fontId="3" fillId="0" borderId="12" xfId="0" applyNumberFormat="1" applyFont="1" applyBorder="1" applyAlignment="1" applyProtection="1">
      <alignment vertical="center"/>
    </xf>
    <xf numFmtId="4" fontId="5" fillId="0" borderId="0" xfId="0" applyNumberFormat="1" applyFont="1" applyBorder="1" applyAlignment="1" applyProtection="1"/>
    <xf numFmtId="4" fontId="6" fillId="0" borderId="17" xfId="0" applyNumberFormat="1" applyFont="1" applyBorder="1" applyAlignment="1" applyProtection="1"/>
    <xf numFmtId="4" fontId="6" fillId="0" borderId="17" xfId="0" applyNumberFormat="1" applyFont="1" applyBorder="1" applyAlignment="1" applyProtection="1">
      <alignment vertical="center"/>
    </xf>
    <xf numFmtId="4" fontId="6" fillId="0" borderId="23" xfId="0" applyNumberFormat="1" applyFont="1" applyBorder="1" applyAlignment="1" applyProtection="1"/>
    <xf numFmtId="4" fontId="6" fillId="0" borderId="23" xfId="0" applyNumberFormat="1" applyFont="1" applyBorder="1" applyAlignment="1" applyProtection="1">
      <alignment vertical="center"/>
    </xf>
    <xf numFmtId="4" fontId="5" fillId="0" borderId="12" xfId="0" applyNumberFormat="1" applyFont="1" applyBorder="1" applyAlignment="1" applyProtection="1"/>
    <xf numFmtId="4" fontId="5" fillId="0" borderId="12" xfId="0" applyNumberFormat="1" applyFont="1" applyBorder="1" applyAlignment="1" applyProtection="1">
      <alignment vertical="center"/>
    </xf>
    <xf numFmtId="0" fontId="14" fillId="2" borderId="0" xfId="1" applyFont="1" applyFill="1" applyAlignment="1" applyProtection="1">
      <alignment horizontal="center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97"/>
  <sheetViews>
    <sheetView showGridLines="0" tabSelected="1" workbookViewId="0">
      <pane ySplit="1" topLeftCell="A2" activePane="bottomLeft" state="frozen"/>
      <selection pane="bottomLeft" activeCell="A41" sqref="A41:XFD45"/>
    </sheetView>
  </sheetViews>
  <sheetFormatPr defaultRowHeight="14.4"/>
  <cols>
    <col min="1" max="1" width="8.28515625" customWidth="1"/>
    <col min="2" max="2" width="1.7109375" customWidth="1"/>
    <col min="3" max="3" width="4.140625" customWidth="1"/>
    <col min="4" max="33" width="2.42578125" customWidth="1"/>
    <col min="34" max="34" width="3.28515625" customWidth="1"/>
    <col min="35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.7109375" customWidth="1"/>
    <col min="44" max="44" width="13.7109375" customWidth="1"/>
    <col min="45" max="46" width="25.85546875" hidden="1" customWidth="1"/>
    <col min="47" max="47" width="25" hidden="1" customWidth="1"/>
    <col min="48" max="52" width="21.7109375" hidden="1" customWidth="1"/>
    <col min="53" max="53" width="19.140625" hidden="1" customWidth="1"/>
    <col min="54" max="54" width="25" hidden="1" customWidth="1"/>
    <col min="55" max="56" width="19.140625" hidden="1" customWidth="1"/>
    <col min="57" max="57" width="66.42578125" customWidth="1"/>
    <col min="71" max="89" width="9.28515625" hidden="1"/>
  </cols>
  <sheetData>
    <row r="1" spans="1:73" ht="21.3" customHeight="1">
      <c r="A1" s="13" t="s">
        <v>0</v>
      </c>
      <c r="B1" s="14"/>
      <c r="C1" s="14"/>
      <c r="D1" s="15" t="s">
        <v>1</v>
      </c>
      <c r="E1" s="14"/>
      <c r="F1" s="14"/>
      <c r="G1" s="14"/>
      <c r="H1" s="14"/>
      <c r="I1" s="14"/>
      <c r="J1" s="14"/>
      <c r="K1" s="16" t="s">
        <v>2</v>
      </c>
      <c r="L1" s="16"/>
      <c r="M1" s="16"/>
      <c r="N1" s="16"/>
      <c r="O1" s="16"/>
      <c r="P1" s="16"/>
      <c r="Q1" s="16"/>
      <c r="R1" s="16"/>
      <c r="S1" s="16"/>
      <c r="T1" s="14"/>
      <c r="U1" s="14"/>
      <c r="V1" s="14"/>
      <c r="W1" s="16" t="s">
        <v>3</v>
      </c>
      <c r="X1" s="16"/>
      <c r="Y1" s="16"/>
      <c r="Z1" s="16"/>
      <c r="AA1" s="16"/>
      <c r="AB1" s="16"/>
      <c r="AC1" s="16"/>
      <c r="AD1" s="16"/>
      <c r="AE1" s="16"/>
      <c r="AF1" s="16"/>
      <c r="AG1" s="14"/>
      <c r="AH1" s="14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8" t="s">
        <v>4</v>
      </c>
      <c r="BB1" s="18" t="s">
        <v>5</v>
      </c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T1" s="19" t="s">
        <v>6</v>
      </c>
      <c r="BU1" s="19" t="s">
        <v>6</v>
      </c>
    </row>
    <row r="2" spans="1:73" ht="36.9" customHeight="1">
      <c r="C2" s="198" t="s">
        <v>7</v>
      </c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  <c r="AE2" s="199"/>
      <c r="AF2" s="199"/>
      <c r="AG2" s="199"/>
      <c r="AH2" s="199"/>
      <c r="AI2" s="199"/>
      <c r="AJ2" s="199"/>
      <c r="AK2" s="199"/>
      <c r="AL2" s="199"/>
      <c r="AM2" s="199"/>
      <c r="AN2" s="199"/>
      <c r="AO2" s="199"/>
      <c r="AP2" s="199"/>
      <c r="AR2" s="243" t="s">
        <v>8</v>
      </c>
      <c r="AS2" s="244"/>
      <c r="AT2" s="244"/>
      <c r="AU2" s="244"/>
      <c r="AV2" s="244"/>
      <c r="AW2" s="244"/>
      <c r="AX2" s="244"/>
      <c r="AY2" s="244"/>
      <c r="AZ2" s="244"/>
      <c r="BA2" s="244"/>
      <c r="BB2" s="244"/>
      <c r="BC2" s="244"/>
      <c r="BD2" s="244"/>
      <c r="BE2" s="244"/>
      <c r="BS2" s="21" t="s">
        <v>9</v>
      </c>
      <c r="BT2" s="21" t="s">
        <v>10</v>
      </c>
    </row>
    <row r="3" spans="1:73" ht="6.9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4"/>
      <c r="BS3" s="21" t="s">
        <v>9</v>
      </c>
      <c r="BT3" s="21" t="s">
        <v>11</v>
      </c>
    </row>
    <row r="4" spans="1:73" ht="36.9" customHeight="1">
      <c r="B4" s="25"/>
      <c r="C4" s="200" t="s">
        <v>12</v>
      </c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1"/>
      <c r="Z4" s="201"/>
      <c r="AA4" s="201"/>
      <c r="AB4" s="201"/>
      <c r="AC4" s="201"/>
      <c r="AD4" s="201"/>
      <c r="AE4" s="201"/>
      <c r="AF4" s="201"/>
      <c r="AG4" s="201"/>
      <c r="AH4" s="201"/>
      <c r="AI4" s="201"/>
      <c r="AJ4" s="201"/>
      <c r="AK4" s="201"/>
      <c r="AL4" s="201"/>
      <c r="AM4" s="201"/>
      <c r="AN4" s="201"/>
      <c r="AO4" s="201"/>
      <c r="AP4" s="201"/>
      <c r="AQ4" s="26"/>
      <c r="AS4" s="20" t="s">
        <v>13</v>
      </c>
      <c r="BE4" s="27" t="s">
        <v>14</v>
      </c>
      <c r="BS4" s="21" t="s">
        <v>15</v>
      </c>
    </row>
    <row r="5" spans="1:73" ht="14.4" customHeight="1">
      <c r="B5" s="25"/>
      <c r="C5" s="28"/>
      <c r="D5" s="29" t="s">
        <v>16</v>
      </c>
      <c r="E5" s="28"/>
      <c r="F5" s="28"/>
      <c r="G5" s="28"/>
      <c r="H5" s="28"/>
      <c r="I5" s="28"/>
      <c r="J5" s="28"/>
      <c r="K5" s="204" t="s">
        <v>17</v>
      </c>
      <c r="L5" s="205"/>
      <c r="M5" s="205"/>
      <c r="N5" s="205"/>
      <c r="O5" s="205"/>
      <c r="P5" s="205"/>
      <c r="Q5" s="205"/>
      <c r="R5" s="205"/>
      <c r="S5" s="205"/>
      <c r="T5" s="205"/>
      <c r="U5" s="205"/>
      <c r="V5" s="205"/>
      <c r="W5" s="205"/>
      <c r="X5" s="205"/>
      <c r="Y5" s="205"/>
      <c r="Z5" s="205"/>
      <c r="AA5" s="205"/>
      <c r="AB5" s="205"/>
      <c r="AC5" s="205"/>
      <c r="AD5" s="205"/>
      <c r="AE5" s="205"/>
      <c r="AF5" s="205"/>
      <c r="AG5" s="205"/>
      <c r="AH5" s="205"/>
      <c r="AI5" s="205"/>
      <c r="AJ5" s="205"/>
      <c r="AK5" s="205"/>
      <c r="AL5" s="205"/>
      <c r="AM5" s="205"/>
      <c r="AN5" s="205"/>
      <c r="AO5" s="205"/>
      <c r="AP5" s="28"/>
      <c r="AQ5" s="26"/>
      <c r="BE5" s="202" t="s">
        <v>18</v>
      </c>
      <c r="BS5" s="21" t="s">
        <v>9</v>
      </c>
    </row>
    <row r="6" spans="1:73" ht="36.9" customHeight="1">
      <c r="B6" s="25"/>
      <c r="C6" s="28"/>
      <c r="D6" s="31" t="s">
        <v>19</v>
      </c>
      <c r="E6" s="28"/>
      <c r="F6" s="28"/>
      <c r="G6" s="28"/>
      <c r="H6" s="28"/>
      <c r="I6" s="28"/>
      <c r="J6" s="28"/>
      <c r="K6" s="206" t="s">
        <v>20</v>
      </c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5"/>
      <c r="AC6" s="205"/>
      <c r="AD6" s="205"/>
      <c r="AE6" s="205"/>
      <c r="AF6" s="205"/>
      <c r="AG6" s="205"/>
      <c r="AH6" s="205"/>
      <c r="AI6" s="205"/>
      <c r="AJ6" s="205"/>
      <c r="AK6" s="205"/>
      <c r="AL6" s="205"/>
      <c r="AM6" s="205"/>
      <c r="AN6" s="205"/>
      <c r="AO6" s="205"/>
      <c r="AP6" s="28"/>
      <c r="AQ6" s="26"/>
      <c r="BE6" s="203"/>
      <c r="BS6" s="21" t="s">
        <v>9</v>
      </c>
    </row>
    <row r="7" spans="1:73" ht="14.4" customHeight="1">
      <c r="B7" s="25"/>
      <c r="C7" s="28"/>
      <c r="D7" s="32" t="s">
        <v>21</v>
      </c>
      <c r="E7" s="28"/>
      <c r="F7" s="28"/>
      <c r="G7" s="28"/>
      <c r="H7" s="28"/>
      <c r="I7" s="28"/>
      <c r="J7" s="28"/>
      <c r="K7" s="30" t="s">
        <v>22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32" t="s">
        <v>23</v>
      </c>
      <c r="AL7" s="28"/>
      <c r="AM7" s="28"/>
      <c r="AN7" s="30" t="s">
        <v>22</v>
      </c>
      <c r="AO7" s="28"/>
      <c r="AP7" s="28"/>
      <c r="AQ7" s="26"/>
      <c r="BE7" s="203"/>
      <c r="BS7" s="21" t="s">
        <v>9</v>
      </c>
    </row>
    <row r="8" spans="1:73" ht="14.4" customHeight="1">
      <c r="B8" s="25"/>
      <c r="C8" s="28"/>
      <c r="D8" s="32" t="s">
        <v>24</v>
      </c>
      <c r="E8" s="28"/>
      <c r="F8" s="28"/>
      <c r="G8" s="28"/>
      <c r="H8" s="28"/>
      <c r="I8" s="28"/>
      <c r="J8" s="28"/>
      <c r="K8" s="30" t="s">
        <v>25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32" t="s">
        <v>26</v>
      </c>
      <c r="AL8" s="28"/>
      <c r="AM8" s="28"/>
      <c r="AN8" s="33" t="s">
        <v>27</v>
      </c>
      <c r="AO8" s="28"/>
      <c r="AP8" s="28"/>
      <c r="AQ8" s="26"/>
      <c r="BE8" s="203"/>
      <c r="BS8" s="21" t="s">
        <v>9</v>
      </c>
    </row>
    <row r="9" spans="1:73" ht="14.4" customHeight="1">
      <c r="B9" s="25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6"/>
      <c r="BE9" s="203"/>
      <c r="BS9" s="21" t="s">
        <v>9</v>
      </c>
    </row>
    <row r="10" spans="1:73" ht="14.4" customHeight="1">
      <c r="B10" s="25"/>
      <c r="C10" s="28"/>
      <c r="D10" s="32" t="s">
        <v>28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32" t="s">
        <v>29</v>
      </c>
      <c r="AL10" s="28"/>
      <c r="AM10" s="28"/>
      <c r="AN10" s="30" t="s">
        <v>22</v>
      </c>
      <c r="AO10" s="28"/>
      <c r="AP10" s="28"/>
      <c r="AQ10" s="26"/>
      <c r="BE10" s="203"/>
      <c r="BS10" s="21" t="s">
        <v>9</v>
      </c>
    </row>
    <row r="11" spans="1:73" ht="18.45" customHeight="1">
      <c r="B11" s="25"/>
      <c r="C11" s="28"/>
      <c r="D11" s="28"/>
      <c r="E11" s="30" t="s">
        <v>30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32" t="s">
        <v>31</v>
      </c>
      <c r="AL11" s="28"/>
      <c r="AM11" s="28"/>
      <c r="AN11" s="30" t="s">
        <v>22</v>
      </c>
      <c r="AO11" s="28"/>
      <c r="AP11" s="28"/>
      <c r="AQ11" s="26"/>
      <c r="BE11" s="203"/>
      <c r="BS11" s="21" t="s">
        <v>9</v>
      </c>
    </row>
    <row r="12" spans="1:73" ht="6.9" customHeight="1">
      <c r="B12" s="25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6"/>
      <c r="BE12" s="203"/>
      <c r="BS12" s="21" t="s">
        <v>9</v>
      </c>
    </row>
    <row r="13" spans="1:73" ht="14.4" customHeight="1">
      <c r="B13" s="25"/>
      <c r="C13" s="28"/>
      <c r="D13" s="32" t="s">
        <v>32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32" t="s">
        <v>29</v>
      </c>
      <c r="AL13" s="28"/>
      <c r="AM13" s="28"/>
      <c r="AN13" s="34" t="s">
        <v>33</v>
      </c>
      <c r="AO13" s="28"/>
      <c r="AP13" s="28"/>
      <c r="AQ13" s="26"/>
      <c r="BE13" s="203"/>
      <c r="BS13" s="21" t="s">
        <v>9</v>
      </c>
    </row>
    <row r="14" spans="1:73" ht="13.2">
      <c r="B14" s="25"/>
      <c r="C14" s="28"/>
      <c r="D14" s="28"/>
      <c r="E14" s="207" t="s">
        <v>33</v>
      </c>
      <c r="F14" s="208"/>
      <c r="G14" s="208"/>
      <c r="H14" s="208"/>
      <c r="I14" s="208"/>
      <c r="J14" s="208"/>
      <c r="K14" s="208"/>
      <c r="L14" s="208"/>
      <c r="M14" s="208"/>
      <c r="N14" s="208"/>
      <c r="O14" s="208"/>
      <c r="P14" s="208"/>
      <c r="Q14" s="208"/>
      <c r="R14" s="208"/>
      <c r="S14" s="208"/>
      <c r="T14" s="208"/>
      <c r="U14" s="208"/>
      <c r="V14" s="208"/>
      <c r="W14" s="208"/>
      <c r="X14" s="208"/>
      <c r="Y14" s="208"/>
      <c r="Z14" s="208"/>
      <c r="AA14" s="208"/>
      <c r="AB14" s="208"/>
      <c r="AC14" s="208"/>
      <c r="AD14" s="208"/>
      <c r="AE14" s="208"/>
      <c r="AF14" s="208"/>
      <c r="AG14" s="208"/>
      <c r="AH14" s="208"/>
      <c r="AI14" s="208"/>
      <c r="AJ14" s="208"/>
      <c r="AK14" s="32" t="s">
        <v>31</v>
      </c>
      <c r="AL14" s="28"/>
      <c r="AM14" s="28"/>
      <c r="AN14" s="34" t="s">
        <v>33</v>
      </c>
      <c r="AO14" s="28"/>
      <c r="AP14" s="28"/>
      <c r="AQ14" s="26"/>
      <c r="BE14" s="203"/>
      <c r="BS14" s="21" t="s">
        <v>9</v>
      </c>
    </row>
    <row r="15" spans="1:73" ht="6.9" customHeight="1">
      <c r="B15" s="25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6"/>
      <c r="BE15" s="203"/>
      <c r="BS15" s="21" t="s">
        <v>6</v>
      </c>
    </row>
    <row r="16" spans="1:73" ht="14.4" customHeight="1">
      <c r="B16" s="25"/>
      <c r="C16" s="28"/>
      <c r="D16" s="32" t="s">
        <v>34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32" t="s">
        <v>29</v>
      </c>
      <c r="AL16" s="28"/>
      <c r="AM16" s="28"/>
      <c r="AN16" s="30" t="s">
        <v>22</v>
      </c>
      <c r="AO16" s="28"/>
      <c r="AP16" s="28"/>
      <c r="AQ16" s="26"/>
      <c r="BE16" s="203"/>
      <c r="BS16" s="21" t="s">
        <v>6</v>
      </c>
    </row>
    <row r="17" spans="2:71" ht="18.45" customHeight="1">
      <c r="B17" s="25"/>
      <c r="C17" s="28"/>
      <c r="D17" s="28"/>
      <c r="E17" s="30" t="s">
        <v>35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32" t="s">
        <v>31</v>
      </c>
      <c r="AL17" s="28"/>
      <c r="AM17" s="28"/>
      <c r="AN17" s="30" t="s">
        <v>22</v>
      </c>
      <c r="AO17" s="28"/>
      <c r="AP17" s="28"/>
      <c r="AQ17" s="26"/>
      <c r="BE17" s="203"/>
      <c r="BS17" s="21" t="s">
        <v>36</v>
      </c>
    </row>
    <row r="18" spans="2:71" ht="6.9" customHeight="1">
      <c r="B18" s="25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6"/>
      <c r="BE18" s="203"/>
      <c r="BS18" s="21" t="s">
        <v>9</v>
      </c>
    </row>
    <row r="19" spans="2:71" ht="14.4" customHeight="1">
      <c r="B19" s="25"/>
      <c r="C19" s="28"/>
      <c r="D19" s="32" t="s">
        <v>37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32" t="s">
        <v>29</v>
      </c>
      <c r="AL19" s="28"/>
      <c r="AM19" s="28"/>
      <c r="AN19" s="30" t="s">
        <v>22</v>
      </c>
      <c r="AO19" s="28"/>
      <c r="AP19" s="28"/>
      <c r="AQ19" s="26"/>
      <c r="BE19" s="203"/>
      <c r="BS19" s="21" t="s">
        <v>9</v>
      </c>
    </row>
    <row r="20" spans="2:71" ht="18.45" customHeight="1">
      <c r="B20" s="25"/>
      <c r="C20" s="28"/>
      <c r="D20" s="28"/>
      <c r="E20" s="30" t="s">
        <v>38</v>
      </c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32" t="s">
        <v>31</v>
      </c>
      <c r="AL20" s="28"/>
      <c r="AM20" s="28"/>
      <c r="AN20" s="30" t="s">
        <v>22</v>
      </c>
      <c r="AO20" s="28"/>
      <c r="AP20" s="28"/>
      <c r="AQ20" s="26"/>
      <c r="BE20" s="203"/>
    </row>
    <row r="21" spans="2:71" ht="6.9" customHeight="1">
      <c r="B21" s="25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6"/>
      <c r="BE21" s="203"/>
    </row>
    <row r="22" spans="2:71" ht="13.2">
      <c r="B22" s="25"/>
      <c r="C22" s="28"/>
      <c r="D22" s="32" t="s">
        <v>39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6"/>
      <c r="BE22" s="203"/>
    </row>
    <row r="23" spans="2:71" ht="16.5" customHeight="1">
      <c r="B23" s="25"/>
      <c r="C23" s="28"/>
      <c r="D23" s="28"/>
      <c r="E23" s="209" t="s">
        <v>22</v>
      </c>
      <c r="F23" s="209"/>
      <c r="G23" s="209"/>
      <c r="H23" s="209"/>
      <c r="I23" s="209"/>
      <c r="J23" s="209"/>
      <c r="K23" s="209"/>
      <c r="L23" s="209"/>
      <c r="M23" s="209"/>
      <c r="N23" s="209"/>
      <c r="O23" s="209"/>
      <c r="P23" s="209"/>
      <c r="Q23" s="209"/>
      <c r="R23" s="209"/>
      <c r="S23" s="209"/>
      <c r="T23" s="209"/>
      <c r="U23" s="209"/>
      <c r="V23" s="209"/>
      <c r="W23" s="209"/>
      <c r="X23" s="209"/>
      <c r="Y23" s="209"/>
      <c r="Z23" s="209"/>
      <c r="AA23" s="209"/>
      <c r="AB23" s="209"/>
      <c r="AC23" s="209"/>
      <c r="AD23" s="209"/>
      <c r="AE23" s="209"/>
      <c r="AF23" s="209"/>
      <c r="AG23" s="209"/>
      <c r="AH23" s="209"/>
      <c r="AI23" s="209"/>
      <c r="AJ23" s="209"/>
      <c r="AK23" s="209"/>
      <c r="AL23" s="209"/>
      <c r="AM23" s="209"/>
      <c r="AN23" s="209"/>
      <c r="AO23" s="28"/>
      <c r="AP23" s="28"/>
      <c r="AQ23" s="26"/>
      <c r="BE23" s="203"/>
    </row>
    <row r="24" spans="2:71" ht="6.9" customHeight="1">
      <c r="B24" s="25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6"/>
      <c r="BE24" s="203"/>
    </row>
    <row r="25" spans="2:71" ht="6.9" customHeight="1">
      <c r="B25" s="25"/>
      <c r="C25" s="28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8"/>
      <c r="AQ25" s="26"/>
      <c r="BE25" s="203"/>
    </row>
    <row r="26" spans="2:71" ht="14.4" customHeight="1">
      <c r="B26" s="25"/>
      <c r="C26" s="28"/>
      <c r="D26" s="36" t="s">
        <v>40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10">
        <f>ROUND(AG87,2)</f>
        <v>0</v>
      </c>
      <c r="AL26" s="205"/>
      <c r="AM26" s="205"/>
      <c r="AN26" s="205"/>
      <c r="AO26" s="205"/>
      <c r="AP26" s="28"/>
      <c r="AQ26" s="26"/>
      <c r="BE26" s="203"/>
    </row>
    <row r="27" spans="2:71" ht="14.4" customHeight="1">
      <c r="B27" s="25"/>
      <c r="C27" s="28"/>
      <c r="D27" s="36" t="s">
        <v>41</v>
      </c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10">
        <f>ROUND(AG90,2)</f>
        <v>0</v>
      </c>
      <c r="AL27" s="210"/>
      <c r="AM27" s="210"/>
      <c r="AN27" s="210"/>
      <c r="AO27" s="210"/>
      <c r="AP27" s="28"/>
      <c r="AQ27" s="26"/>
      <c r="BE27" s="203"/>
    </row>
    <row r="28" spans="2:71" s="1" customFormat="1" ht="6.9" customHeight="1"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9"/>
      <c r="BE28" s="203"/>
    </row>
    <row r="29" spans="2:71" s="1" customFormat="1" ht="25.95" customHeight="1">
      <c r="B29" s="37"/>
      <c r="C29" s="38"/>
      <c r="D29" s="40" t="s">
        <v>42</v>
      </c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211">
        <f>ROUND(AK26+AK27,2)</f>
        <v>0</v>
      </c>
      <c r="AL29" s="212"/>
      <c r="AM29" s="212"/>
      <c r="AN29" s="212"/>
      <c r="AO29" s="212"/>
      <c r="AP29" s="38"/>
      <c r="AQ29" s="39"/>
      <c r="BE29" s="203"/>
    </row>
    <row r="30" spans="2:71" s="1" customFormat="1" ht="6.9" customHeight="1">
      <c r="B30" s="37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9"/>
      <c r="BE30" s="203"/>
    </row>
    <row r="31" spans="2:71" s="2" customFormat="1" ht="14.4" customHeight="1">
      <c r="B31" s="42"/>
      <c r="C31" s="43"/>
      <c r="D31" s="44" t="s">
        <v>43</v>
      </c>
      <c r="E31" s="43"/>
      <c r="F31" s="44" t="s">
        <v>44</v>
      </c>
      <c r="G31" s="43"/>
      <c r="H31" s="43"/>
      <c r="I31" s="43"/>
      <c r="J31" s="43"/>
      <c r="K31" s="43"/>
      <c r="L31" s="213">
        <v>0.21</v>
      </c>
      <c r="M31" s="214"/>
      <c r="N31" s="214"/>
      <c r="O31" s="214"/>
      <c r="P31" s="43"/>
      <c r="Q31" s="43"/>
      <c r="R31" s="43"/>
      <c r="S31" s="43"/>
      <c r="T31" s="46" t="s">
        <v>45</v>
      </c>
      <c r="U31" s="43"/>
      <c r="V31" s="43"/>
      <c r="W31" s="215">
        <f>ROUND(AZ87+SUM(CD91:CD95),2)</f>
        <v>0</v>
      </c>
      <c r="X31" s="214"/>
      <c r="Y31" s="214"/>
      <c r="Z31" s="214"/>
      <c r="AA31" s="214"/>
      <c r="AB31" s="214"/>
      <c r="AC31" s="214"/>
      <c r="AD31" s="214"/>
      <c r="AE31" s="214"/>
      <c r="AF31" s="43"/>
      <c r="AG31" s="43"/>
      <c r="AH31" s="43"/>
      <c r="AI31" s="43"/>
      <c r="AJ31" s="43"/>
      <c r="AK31" s="215">
        <f>ROUND(AV87+SUM(BY91:BY95),2)</f>
        <v>0</v>
      </c>
      <c r="AL31" s="214"/>
      <c r="AM31" s="214"/>
      <c r="AN31" s="214"/>
      <c r="AO31" s="214"/>
      <c r="AP31" s="43"/>
      <c r="AQ31" s="47"/>
      <c r="BE31" s="203"/>
    </row>
    <row r="32" spans="2:71" s="2" customFormat="1" ht="14.4" customHeight="1">
      <c r="B32" s="42"/>
      <c r="C32" s="43"/>
      <c r="D32" s="43"/>
      <c r="E32" s="43"/>
      <c r="F32" s="44" t="s">
        <v>46</v>
      </c>
      <c r="G32" s="43"/>
      <c r="H32" s="43"/>
      <c r="I32" s="43"/>
      <c r="J32" s="43"/>
      <c r="K32" s="43"/>
      <c r="L32" s="213">
        <v>0.15</v>
      </c>
      <c r="M32" s="214"/>
      <c r="N32" s="214"/>
      <c r="O32" s="214"/>
      <c r="P32" s="43"/>
      <c r="Q32" s="43"/>
      <c r="R32" s="43"/>
      <c r="S32" s="43"/>
      <c r="T32" s="46" t="s">
        <v>45</v>
      </c>
      <c r="U32" s="43"/>
      <c r="V32" s="43"/>
      <c r="W32" s="215">
        <f>ROUND(BA87+SUM(CE91:CE95),2)</f>
        <v>0</v>
      </c>
      <c r="X32" s="214"/>
      <c r="Y32" s="214"/>
      <c r="Z32" s="214"/>
      <c r="AA32" s="214"/>
      <c r="AB32" s="214"/>
      <c r="AC32" s="214"/>
      <c r="AD32" s="214"/>
      <c r="AE32" s="214"/>
      <c r="AF32" s="43"/>
      <c r="AG32" s="43"/>
      <c r="AH32" s="43"/>
      <c r="AI32" s="43"/>
      <c r="AJ32" s="43"/>
      <c r="AK32" s="215">
        <f>ROUND(AW87+SUM(BZ91:BZ95),2)</f>
        <v>0</v>
      </c>
      <c r="AL32" s="214"/>
      <c r="AM32" s="214"/>
      <c r="AN32" s="214"/>
      <c r="AO32" s="214"/>
      <c r="AP32" s="43"/>
      <c r="AQ32" s="47"/>
      <c r="BE32" s="203"/>
    </row>
    <row r="33" spans="2:57" s="2" customFormat="1" ht="14.4" hidden="1" customHeight="1">
      <c r="B33" s="42"/>
      <c r="C33" s="43"/>
      <c r="D33" s="43"/>
      <c r="E33" s="43"/>
      <c r="F33" s="44" t="s">
        <v>47</v>
      </c>
      <c r="G33" s="43"/>
      <c r="H33" s="43"/>
      <c r="I33" s="43"/>
      <c r="J33" s="43"/>
      <c r="K33" s="43"/>
      <c r="L33" s="213">
        <v>0.21</v>
      </c>
      <c r="M33" s="214"/>
      <c r="N33" s="214"/>
      <c r="O33" s="214"/>
      <c r="P33" s="43"/>
      <c r="Q33" s="43"/>
      <c r="R33" s="43"/>
      <c r="S33" s="43"/>
      <c r="T33" s="46" t="s">
        <v>45</v>
      </c>
      <c r="U33" s="43"/>
      <c r="V33" s="43"/>
      <c r="W33" s="215">
        <f>ROUND(BB87+SUM(CF91:CF95),2)</f>
        <v>0</v>
      </c>
      <c r="X33" s="214"/>
      <c r="Y33" s="214"/>
      <c r="Z33" s="214"/>
      <c r="AA33" s="214"/>
      <c r="AB33" s="214"/>
      <c r="AC33" s="214"/>
      <c r="AD33" s="214"/>
      <c r="AE33" s="214"/>
      <c r="AF33" s="43"/>
      <c r="AG33" s="43"/>
      <c r="AH33" s="43"/>
      <c r="AI33" s="43"/>
      <c r="AJ33" s="43"/>
      <c r="AK33" s="215">
        <v>0</v>
      </c>
      <c r="AL33" s="214"/>
      <c r="AM33" s="214"/>
      <c r="AN33" s="214"/>
      <c r="AO33" s="214"/>
      <c r="AP33" s="43"/>
      <c r="AQ33" s="47"/>
      <c r="BE33" s="203"/>
    </row>
    <row r="34" spans="2:57" s="2" customFormat="1" ht="14.4" hidden="1" customHeight="1">
      <c r="B34" s="42"/>
      <c r="C34" s="43"/>
      <c r="D34" s="43"/>
      <c r="E34" s="43"/>
      <c r="F34" s="44" t="s">
        <v>48</v>
      </c>
      <c r="G34" s="43"/>
      <c r="H34" s="43"/>
      <c r="I34" s="43"/>
      <c r="J34" s="43"/>
      <c r="K34" s="43"/>
      <c r="L34" s="213">
        <v>0.15</v>
      </c>
      <c r="M34" s="214"/>
      <c r="N34" s="214"/>
      <c r="O34" s="214"/>
      <c r="P34" s="43"/>
      <c r="Q34" s="43"/>
      <c r="R34" s="43"/>
      <c r="S34" s="43"/>
      <c r="T34" s="46" t="s">
        <v>45</v>
      </c>
      <c r="U34" s="43"/>
      <c r="V34" s="43"/>
      <c r="W34" s="215">
        <f>ROUND(BC87+SUM(CG91:CG95),2)</f>
        <v>0</v>
      </c>
      <c r="X34" s="214"/>
      <c r="Y34" s="214"/>
      <c r="Z34" s="214"/>
      <c r="AA34" s="214"/>
      <c r="AB34" s="214"/>
      <c r="AC34" s="214"/>
      <c r="AD34" s="214"/>
      <c r="AE34" s="214"/>
      <c r="AF34" s="43"/>
      <c r="AG34" s="43"/>
      <c r="AH34" s="43"/>
      <c r="AI34" s="43"/>
      <c r="AJ34" s="43"/>
      <c r="AK34" s="215">
        <v>0</v>
      </c>
      <c r="AL34" s="214"/>
      <c r="AM34" s="214"/>
      <c r="AN34" s="214"/>
      <c r="AO34" s="214"/>
      <c r="AP34" s="43"/>
      <c r="AQ34" s="47"/>
      <c r="BE34" s="203"/>
    </row>
    <row r="35" spans="2:57" s="2" customFormat="1" ht="14.4" hidden="1" customHeight="1">
      <c r="B35" s="42"/>
      <c r="C35" s="43"/>
      <c r="D35" s="43"/>
      <c r="E35" s="43"/>
      <c r="F35" s="44" t="s">
        <v>49</v>
      </c>
      <c r="G35" s="43"/>
      <c r="H35" s="43"/>
      <c r="I35" s="43"/>
      <c r="J35" s="43"/>
      <c r="K35" s="43"/>
      <c r="L35" s="213">
        <v>0</v>
      </c>
      <c r="M35" s="214"/>
      <c r="N35" s="214"/>
      <c r="O35" s="214"/>
      <c r="P35" s="43"/>
      <c r="Q35" s="43"/>
      <c r="R35" s="43"/>
      <c r="S35" s="43"/>
      <c r="T35" s="46" t="s">
        <v>45</v>
      </c>
      <c r="U35" s="43"/>
      <c r="V35" s="43"/>
      <c r="W35" s="215">
        <f>ROUND(BD87+SUM(CH91:CH95),2)</f>
        <v>0</v>
      </c>
      <c r="X35" s="214"/>
      <c r="Y35" s="214"/>
      <c r="Z35" s="214"/>
      <c r="AA35" s="214"/>
      <c r="AB35" s="214"/>
      <c r="AC35" s="214"/>
      <c r="AD35" s="214"/>
      <c r="AE35" s="214"/>
      <c r="AF35" s="43"/>
      <c r="AG35" s="43"/>
      <c r="AH35" s="43"/>
      <c r="AI35" s="43"/>
      <c r="AJ35" s="43"/>
      <c r="AK35" s="215">
        <v>0</v>
      </c>
      <c r="AL35" s="214"/>
      <c r="AM35" s="214"/>
      <c r="AN35" s="214"/>
      <c r="AO35" s="214"/>
      <c r="AP35" s="43"/>
      <c r="AQ35" s="47"/>
    </row>
    <row r="36" spans="2:57" s="1" customFormat="1" ht="6.9" customHeight="1"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9"/>
    </row>
    <row r="37" spans="2:57" s="1" customFormat="1" ht="25.95" customHeight="1">
      <c r="B37" s="37"/>
      <c r="C37" s="48"/>
      <c r="D37" s="49" t="s">
        <v>50</v>
      </c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1" t="s">
        <v>51</v>
      </c>
      <c r="U37" s="50"/>
      <c r="V37" s="50"/>
      <c r="W37" s="50"/>
      <c r="X37" s="216" t="s">
        <v>52</v>
      </c>
      <c r="Y37" s="217"/>
      <c r="Z37" s="217"/>
      <c r="AA37" s="217"/>
      <c r="AB37" s="217"/>
      <c r="AC37" s="50"/>
      <c r="AD37" s="50"/>
      <c r="AE37" s="50"/>
      <c r="AF37" s="50"/>
      <c r="AG37" s="50"/>
      <c r="AH37" s="50"/>
      <c r="AI37" s="50"/>
      <c r="AJ37" s="50"/>
      <c r="AK37" s="218">
        <f>SUM(AK29:AK35)</f>
        <v>0</v>
      </c>
      <c r="AL37" s="217"/>
      <c r="AM37" s="217"/>
      <c r="AN37" s="217"/>
      <c r="AO37" s="219"/>
      <c r="AP37" s="48"/>
      <c r="AQ37" s="39"/>
    </row>
    <row r="38" spans="2:57" s="1" customFormat="1" ht="14.4" customHeight="1">
      <c r="B38" s="37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9"/>
    </row>
    <row r="39" spans="2:57" ht="12">
      <c r="B39" s="25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6"/>
    </row>
    <row r="40" spans="2:57" ht="12">
      <c r="B40" s="25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6"/>
    </row>
    <row r="41" spans="2:57" ht="12" hidden="1">
      <c r="B41" s="25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6"/>
    </row>
    <row r="42" spans="2:57" ht="12" hidden="1">
      <c r="B42" s="25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6"/>
    </row>
    <row r="43" spans="2:57" ht="12" hidden="1">
      <c r="B43" s="25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6"/>
    </row>
    <row r="44" spans="2:57" ht="12" hidden="1">
      <c r="B44" s="25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6"/>
    </row>
    <row r="45" spans="2:57" ht="12" hidden="1">
      <c r="B45" s="25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6"/>
    </row>
    <row r="46" spans="2:57" ht="12">
      <c r="B46" s="25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6"/>
    </row>
    <row r="47" spans="2:57" ht="12">
      <c r="B47" s="25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6"/>
    </row>
    <row r="48" spans="2:57" ht="12">
      <c r="B48" s="25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6"/>
    </row>
    <row r="49" spans="2:43" s="1" customFormat="1">
      <c r="B49" s="37"/>
      <c r="C49" s="38"/>
      <c r="D49" s="52" t="s">
        <v>53</v>
      </c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4"/>
      <c r="AA49" s="38"/>
      <c r="AB49" s="38"/>
      <c r="AC49" s="52" t="s">
        <v>54</v>
      </c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54"/>
      <c r="AP49" s="38"/>
      <c r="AQ49" s="39"/>
    </row>
    <row r="50" spans="2:43" ht="12">
      <c r="B50" s="25"/>
      <c r="C50" s="28"/>
      <c r="D50" s="55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56"/>
      <c r="AA50" s="28"/>
      <c r="AB50" s="28"/>
      <c r="AC50" s="55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56"/>
      <c r="AP50" s="28"/>
      <c r="AQ50" s="26"/>
    </row>
    <row r="51" spans="2:43" ht="12">
      <c r="B51" s="25"/>
      <c r="C51" s="28"/>
      <c r="D51" s="55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56"/>
      <c r="AA51" s="28"/>
      <c r="AB51" s="28"/>
      <c r="AC51" s="55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56"/>
      <c r="AP51" s="28"/>
      <c r="AQ51" s="26"/>
    </row>
    <row r="52" spans="2:43" ht="12">
      <c r="B52" s="25"/>
      <c r="C52" s="28"/>
      <c r="D52" s="55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56"/>
      <c r="AA52" s="28"/>
      <c r="AB52" s="28"/>
      <c r="AC52" s="55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56"/>
      <c r="AP52" s="28"/>
      <c r="AQ52" s="26"/>
    </row>
    <row r="53" spans="2:43" ht="12">
      <c r="B53" s="25"/>
      <c r="C53" s="28"/>
      <c r="D53" s="55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56"/>
      <c r="AA53" s="28"/>
      <c r="AB53" s="28"/>
      <c r="AC53" s="55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56"/>
      <c r="AP53" s="28"/>
      <c r="AQ53" s="26"/>
    </row>
    <row r="54" spans="2:43" ht="12">
      <c r="B54" s="25"/>
      <c r="C54" s="28"/>
      <c r="D54" s="55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56"/>
      <c r="AA54" s="28"/>
      <c r="AB54" s="28"/>
      <c r="AC54" s="55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56"/>
      <c r="AP54" s="28"/>
      <c r="AQ54" s="26"/>
    </row>
    <row r="55" spans="2:43" ht="12">
      <c r="B55" s="25"/>
      <c r="C55" s="28"/>
      <c r="D55" s="55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56"/>
      <c r="AA55" s="28"/>
      <c r="AB55" s="28"/>
      <c r="AC55" s="55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56"/>
      <c r="AP55" s="28"/>
      <c r="AQ55" s="26"/>
    </row>
    <row r="56" spans="2:43" ht="12">
      <c r="B56" s="25"/>
      <c r="C56" s="28"/>
      <c r="D56" s="55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56"/>
      <c r="AA56" s="28"/>
      <c r="AB56" s="28"/>
      <c r="AC56" s="55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56"/>
      <c r="AP56" s="28"/>
      <c r="AQ56" s="26"/>
    </row>
    <row r="57" spans="2:43" ht="12">
      <c r="B57" s="25"/>
      <c r="C57" s="28"/>
      <c r="D57" s="55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56"/>
      <c r="AA57" s="28"/>
      <c r="AB57" s="28"/>
      <c r="AC57" s="55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56"/>
      <c r="AP57" s="28"/>
      <c r="AQ57" s="26"/>
    </row>
    <row r="58" spans="2:43" s="1" customFormat="1">
      <c r="B58" s="37"/>
      <c r="C58" s="38"/>
      <c r="D58" s="57" t="s">
        <v>55</v>
      </c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9" t="s">
        <v>56</v>
      </c>
      <c r="S58" s="58"/>
      <c r="T58" s="58"/>
      <c r="U58" s="58"/>
      <c r="V58" s="58"/>
      <c r="W58" s="58"/>
      <c r="X58" s="58"/>
      <c r="Y58" s="58"/>
      <c r="Z58" s="60"/>
      <c r="AA58" s="38"/>
      <c r="AB58" s="38"/>
      <c r="AC58" s="57" t="s">
        <v>55</v>
      </c>
      <c r="AD58" s="58"/>
      <c r="AE58" s="58"/>
      <c r="AF58" s="58"/>
      <c r="AG58" s="58"/>
      <c r="AH58" s="58"/>
      <c r="AI58" s="58"/>
      <c r="AJ58" s="58"/>
      <c r="AK58" s="58"/>
      <c r="AL58" s="58"/>
      <c r="AM58" s="59" t="s">
        <v>56</v>
      </c>
      <c r="AN58" s="58"/>
      <c r="AO58" s="60"/>
      <c r="AP58" s="38"/>
      <c r="AQ58" s="39"/>
    </row>
    <row r="59" spans="2:43" ht="12">
      <c r="B59" s="25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6"/>
    </row>
    <row r="60" spans="2:43" s="1" customFormat="1">
      <c r="B60" s="37"/>
      <c r="C60" s="38"/>
      <c r="D60" s="52" t="s">
        <v>57</v>
      </c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4"/>
      <c r="AA60" s="38"/>
      <c r="AB60" s="38"/>
      <c r="AC60" s="52" t="s">
        <v>58</v>
      </c>
      <c r="AD60" s="53"/>
      <c r="AE60" s="53"/>
      <c r="AF60" s="53"/>
      <c r="AG60" s="53"/>
      <c r="AH60" s="53"/>
      <c r="AI60" s="53"/>
      <c r="AJ60" s="53"/>
      <c r="AK60" s="53"/>
      <c r="AL60" s="53"/>
      <c r="AM60" s="53"/>
      <c r="AN60" s="53"/>
      <c r="AO60" s="54"/>
      <c r="AP60" s="38"/>
      <c r="AQ60" s="39"/>
    </row>
    <row r="61" spans="2:43" ht="12">
      <c r="B61" s="25"/>
      <c r="C61" s="28"/>
      <c r="D61" s="55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56"/>
      <c r="AA61" s="28"/>
      <c r="AB61" s="28"/>
      <c r="AC61" s="55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56"/>
      <c r="AP61" s="28"/>
      <c r="AQ61" s="26"/>
    </row>
    <row r="62" spans="2:43" ht="12">
      <c r="B62" s="25"/>
      <c r="C62" s="28"/>
      <c r="D62" s="55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56"/>
      <c r="AA62" s="28"/>
      <c r="AB62" s="28"/>
      <c r="AC62" s="55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56"/>
      <c r="AP62" s="28"/>
      <c r="AQ62" s="26"/>
    </row>
    <row r="63" spans="2:43" ht="12">
      <c r="B63" s="25"/>
      <c r="C63" s="28"/>
      <c r="D63" s="55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56"/>
      <c r="AA63" s="28"/>
      <c r="AB63" s="28"/>
      <c r="AC63" s="55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56"/>
      <c r="AP63" s="28"/>
      <c r="AQ63" s="26"/>
    </row>
    <row r="64" spans="2:43" ht="12">
      <c r="B64" s="25"/>
      <c r="C64" s="28"/>
      <c r="D64" s="55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56"/>
      <c r="AA64" s="28"/>
      <c r="AB64" s="28"/>
      <c r="AC64" s="55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56"/>
      <c r="AP64" s="28"/>
      <c r="AQ64" s="26"/>
    </row>
    <row r="65" spans="2:43" ht="12">
      <c r="B65" s="25"/>
      <c r="C65" s="28"/>
      <c r="D65" s="55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56"/>
      <c r="AA65" s="28"/>
      <c r="AB65" s="28"/>
      <c r="AC65" s="55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56"/>
      <c r="AP65" s="28"/>
      <c r="AQ65" s="26"/>
    </row>
    <row r="66" spans="2:43" ht="12">
      <c r="B66" s="25"/>
      <c r="C66" s="28"/>
      <c r="D66" s="55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56"/>
      <c r="AA66" s="28"/>
      <c r="AB66" s="28"/>
      <c r="AC66" s="55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56"/>
      <c r="AP66" s="28"/>
      <c r="AQ66" s="26"/>
    </row>
    <row r="67" spans="2:43" ht="12">
      <c r="B67" s="25"/>
      <c r="C67" s="28"/>
      <c r="D67" s="55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56"/>
      <c r="AA67" s="28"/>
      <c r="AB67" s="28"/>
      <c r="AC67" s="55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56"/>
      <c r="AP67" s="28"/>
      <c r="AQ67" s="26"/>
    </row>
    <row r="68" spans="2:43" ht="12">
      <c r="B68" s="25"/>
      <c r="C68" s="28"/>
      <c r="D68" s="55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56"/>
      <c r="AA68" s="28"/>
      <c r="AB68" s="28"/>
      <c r="AC68" s="55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56"/>
      <c r="AP68" s="28"/>
      <c r="AQ68" s="26"/>
    </row>
    <row r="69" spans="2:43" s="1" customFormat="1">
      <c r="B69" s="37"/>
      <c r="C69" s="38"/>
      <c r="D69" s="57" t="s">
        <v>55</v>
      </c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9" t="s">
        <v>56</v>
      </c>
      <c r="S69" s="58"/>
      <c r="T69" s="58"/>
      <c r="U69" s="58"/>
      <c r="V69" s="58"/>
      <c r="W69" s="58"/>
      <c r="X69" s="58"/>
      <c r="Y69" s="58"/>
      <c r="Z69" s="60"/>
      <c r="AA69" s="38"/>
      <c r="AB69" s="38"/>
      <c r="AC69" s="57" t="s">
        <v>55</v>
      </c>
      <c r="AD69" s="58"/>
      <c r="AE69" s="58"/>
      <c r="AF69" s="58"/>
      <c r="AG69" s="58"/>
      <c r="AH69" s="58"/>
      <c r="AI69" s="58"/>
      <c r="AJ69" s="58"/>
      <c r="AK69" s="58"/>
      <c r="AL69" s="58"/>
      <c r="AM69" s="59" t="s">
        <v>56</v>
      </c>
      <c r="AN69" s="58"/>
      <c r="AO69" s="60"/>
      <c r="AP69" s="38"/>
      <c r="AQ69" s="39"/>
    </row>
    <row r="70" spans="2:43" s="1" customFormat="1" ht="6.9" customHeight="1">
      <c r="B70" s="37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9"/>
    </row>
    <row r="71" spans="2:43" s="1" customFormat="1" ht="6.9" customHeight="1"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  <c r="AQ71" s="63"/>
    </row>
    <row r="75" spans="2:43" s="1" customFormat="1" ht="6.9" customHeight="1">
      <c r="B75" s="64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  <c r="AD75" s="65"/>
      <c r="AE75" s="65"/>
      <c r="AF75" s="65"/>
      <c r="AG75" s="65"/>
      <c r="AH75" s="65"/>
      <c r="AI75" s="65"/>
      <c r="AJ75" s="65"/>
      <c r="AK75" s="65"/>
      <c r="AL75" s="65"/>
      <c r="AM75" s="65"/>
      <c r="AN75" s="65"/>
      <c r="AO75" s="65"/>
      <c r="AP75" s="65"/>
      <c r="AQ75" s="66"/>
    </row>
    <row r="76" spans="2:43" s="1" customFormat="1" ht="36.9" customHeight="1">
      <c r="B76" s="37"/>
      <c r="C76" s="200" t="s">
        <v>59</v>
      </c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39"/>
    </row>
    <row r="77" spans="2:43" s="3" customFormat="1" ht="14.4" customHeight="1">
      <c r="B77" s="67"/>
      <c r="C77" s="32" t="s">
        <v>16</v>
      </c>
      <c r="D77" s="68"/>
      <c r="E77" s="68"/>
      <c r="F77" s="68"/>
      <c r="G77" s="68"/>
      <c r="H77" s="68"/>
      <c r="I77" s="68"/>
      <c r="J77" s="68"/>
      <c r="K77" s="68"/>
      <c r="L77" s="68" t="str">
        <f>K5</f>
        <v>Byt</v>
      </c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9"/>
    </row>
    <row r="78" spans="2:43" s="4" customFormat="1" ht="36.9" customHeight="1">
      <c r="B78" s="70"/>
      <c r="C78" s="71" t="s">
        <v>19</v>
      </c>
      <c r="D78" s="72"/>
      <c r="E78" s="72"/>
      <c r="F78" s="72"/>
      <c r="G78" s="72"/>
      <c r="H78" s="72"/>
      <c r="I78" s="72"/>
      <c r="J78" s="72"/>
      <c r="K78" s="72"/>
      <c r="L78" s="220" t="str">
        <f>K6</f>
        <v>Stavební úpravy bytu - Bazovského, byt č.18</v>
      </c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72"/>
      <c r="AQ78" s="73"/>
    </row>
    <row r="79" spans="2:43" s="1" customFormat="1" ht="6.9" customHeight="1"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9"/>
    </row>
    <row r="80" spans="2:43" s="1" customFormat="1" ht="13.2">
      <c r="B80" s="37"/>
      <c r="C80" s="32" t="s">
        <v>24</v>
      </c>
      <c r="D80" s="38"/>
      <c r="E80" s="38"/>
      <c r="F80" s="38"/>
      <c r="G80" s="38"/>
      <c r="H80" s="38"/>
      <c r="I80" s="38"/>
      <c r="J80" s="38"/>
      <c r="K80" s="38"/>
      <c r="L80" s="74" t="str">
        <f>IF(K8="","",K8)</f>
        <v>Bazovského 1119, Praha 17</v>
      </c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2" t="s">
        <v>26</v>
      </c>
      <c r="AJ80" s="38"/>
      <c r="AK80" s="38"/>
      <c r="AL80" s="38"/>
      <c r="AM80" s="75" t="str">
        <f>IF(AN8= "","",AN8)</f>
        <v>3. 1. 2019</v>
      </c>
      <c r="AN80" s="38"/>
      <c r="AO80" s="38"/>
      <c r="AP80" s="38"/>
      <c r="AQ80" s="39"/>
    </row>
    <row r="81" spans="1:89" s="1" customFormat="1" ht="6.9" customHeight="1"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9"/>
    </row>
    <row r="82" spans="1:89" s="1" customFormat="1" ht="13.2">
      <c r="B82" s="37"/>
      <c r="C82" s="32" t="s">
        <v>28</v>
      </c>
      <c r="D82" s="38"/>
      <c r="E82" s="38"/>
      <c r="F82" s="38"/>
      <c r="G82" s="38"/>
      <c r="H82" s="38"/>
      <c r="I82" s="38"/>
      <c r="J82" s="38"/>
      <c r="K82" s="38"/>
      <c r="L82" s="68" t="str">
        <f>IF(E11= "","",E11)</f>
        <v>Městská část Praha 17, Praha 17 - Řepy</v>
      </c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2" t="s">
        <v>34</v>
      </c>
      <c r="AJ82" s="38"/>
      <c r="AK82" s="38"/>
      <c r="AL82" s="38"/>
      <c r="AM82" s="222" t="str">
        <f>IF(E17="","",E17)</f>
        <v>ing. arch. Lenka David</v>
      </c>
      <c r="AN82" s="222"/>
      <c r="AO82" s="222"/>
      <c r="AP82" s="222"/>
      <c r="AQ82" s="39"/>
      <c r="AS82" s="223" t="s">
        <v>60</v>
      </c>
      <c r="AT82" s="224"/>
      <c r="AU82" s="76"/>
      <c r="AV82" s="76"/>
      <c r="AW82" s="76"/>
      <c r="AX82" s="76"/>
      <c r="AY82" s="76"/>
      <c r="AZ82" s="76"/>
      <c r="BA82" s="76"/>
      <c r="BB82" s="76"/>
      <c r="BC82" s="76"/>
      <c r="BD82" s="77"/>
    </row>
    <row r="83" spans="1:89" s="1" customFormat="1" ht="13.2">
      <c r="B83" s="37"/>
      <c r="C83" s="32" t="s">
        <v>32</v>
      </c>
      <c r="D83" s="38"/>
      <c r="E83" s="38"/>
      <c r="F83" s="38"/>
      <c r="G83" s="38"/>
      <c r="H83" s="38"/>
      <c r="I83" s="38"/>
      <c r="J83" s="38"/>
      <c r="K83" s="38"/>
      <c r="L83" s="68" t="str">
        <f>IF(E14= "Vyplň údaj","",E14)</f>
        <v/>
      </c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2" t="s">
        <v>37</v>
      </c>
      <c r="AJ83" s="38"/>
      <c r="AK83" s="38"/>
      <c r="AL83" s="38"/>
      <c r="AM83" s="222" t="str">
        <f>IF(E20="","",E20)</f>
        <v>Lenka Jandová</v>
      </c>
      <c r="AN83" s="222"/>
      <c r="AO83" s="222"/>
      <c r="AP83" s="222"/>
      <c r="AQ83" s="39"/>
      <c r="AS83" s="225"/>
      <c r="AT83" s="226"/>
      <c r="AU83" s="78"/>
      <c r="AV83" s="78"/>
      <c r="AW83" s="78"/>
      <c r="AX83" s="78"/>
      <c r="AY83" s="78"/>
      <c r="AZ83" s="78"/>
      <c r="BA83" s="78"/>
      <c r="BB83" s="78"/>
      <c r="BC83" s="78"/>
      <c r="BD83" s="79"/>
    </row>
    <row r="84" spans="1:89" s="1" customFormat="1" ht="10.8" customHeight="1"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8"/>
      <c r="AI84" s="38"/>
      <c r="AJ84" s="38"/>
      <c r="AK84" s="38"/>
      <c r="AL84" s="38"/>
      <c r="AM84" s="38"/>
      <c r="AN84" s="38"/>
      <c r="AO84" s="38"/>
      <c r="AP84" s="38"/>
      <c r="AQ84" s="39"/>
      <c r="AS84" s="227"/>
      <c r="AT84" s="228"/>
      <c r="AU84" s="38"/>
      <c r="AV84" s="38"/>
      <c r="AW84" s="38"/>
      <c r="AX84" s="38"/>
      <c r="AY84" s="38"/>
      <c r="AZ84" s="38"/>
      <c r="BA84" s="38"/>
      <c r="BB84" s="38"/>
      <c r="BC84" s="38"/>
      <c r="BD84" s="80"/>
    </row>
    <row r="85" spans="1:89" s="1" customFormat="1" ht="29.25" customHeight="1">
      <c r="B85" s="37"/>
      <c r="C85" s="229" t="s">
        <v>61</v>
      </c>
      <c r="D85" s="230"/>
      <c r="E85" s="230"/>
      <c r="F85" s="230"/>
      <c r="G85" s="230"/>
      <c r="H85" s="81"/>
      <c r="I85" s="231" t="s">
        <v>62</v>
      </c>
      <c r="J85" s="230"/>
      <c r="K85" s="230"/>
      <c r="L85" s="230"/>
      <c r="M85" s="230"/>
      <c r="N85" s="230"/>
      <c r="O85" s="230"/>
      <c r="P85" s="230"/>
      <c r="Q85" s="230"/>
      <c r="R85" s="230"/>
      <c r="S85" s="230"/>
      <c r="T85" s="230"/>
      <c r="U85" s="230"/>
      <c r="V85" s="230"/>
      <c r="W85" s="230"/>
      <c r="X85" s="230"/>
      <c r="Y85" s="230"/>
      <c r="Z85" s="230"/>
      <c r="AA85" s="230"/>
      <c r="AB85" s="230"/>
      <c r="AC85" s="230"/>
      <c r="AD85" s="230"/>
      <c r="AE85" s="230"/>
      <c r="AF85" s="230"/>
      <c r="AG85" s="231" t="s">
        <v>63</v>
      </c>
      <c r="AH85" s="230"/>
      <c r="AI85" s="230"/>
      <c r="AJ85" s="230"/>
      <c r="AK85" s="230"/>
      <c r="AL85" s="230"/>
      <c r="AM85" s="230"/>
      <c r="AN85" s="231" t="s">
        <v>64</v>
      </c>
      <c r="AO85" s="230"/>
      <c r="AP85" s="232"/>
      <c r="AQ85" s="39"/>
      <c r="AS85" s="82" t="s">
        <v>65</v>
      </c>
      <c r="AT85" s="83" t="s">
        <v>66</v>
      </c>
      <c r="AU85" s="83" t="s">
        <v>67</v>
      </c>
      <c r="AV85" s="83" t="s">
        <v>68</v>
      </c>
      <c r="AW85" s="83" t="s">
        <v>69</v>
      </c>
      <c r="AX85" s="83" t="s">
        <v>70</v>
      </c>
      <c r="AY85" s="83" t="s">
        <v>71</v>
      </c>
      <c r="AZ85" s="83" t="s">
        <v>72</v>
      </c>
      <c r="BA85" s="83" t="s">
        <v>73</v>
      </c>
      <c r="BB85" s="83" t="s">
        <v>74</v>
      </c>
      <c r="BC85" s="83" t="s">
        <v>75</v>
      </c>
      <c r="BD85" s="84" t="s">
        <v>76</v>
      </c>
    </row>
    <row r="86" spans="1:89" s="1" customFormat="1" ht="10.8" customHeight="1"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9"/>
      <c r="AS86" s="85"/>
      <c r="AT86" s="53"/>
      <c r="AU86" s="53"/>
      <c r="AV86" s="53"/>
      <c r="AW86" s="53"/>
      <c r="AX86" s="53"/>
      <c r="AY86" s="53"/>
      <c r="AZ86" s="53"/>
      <c r="BA86" s="53"/>
      <c r="BB86" s="53"/>
      <c r="BC86" s="53"/>
      <c r="BD86" s="54"/>
    </row>
    <row r="87" spans="1:89" s="4" customFormat="1" ht="32.4" customHeight="1">
      <c r="B87" s="70"/>
      <c r="C87" s="86" t="s">
        <v>77</v>
      </c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  <c r="AF87" s="87"/>
      <c r="AG87" s="240">
        <f>ROUND(AG88,2)</f>
        <v>0</v>
      </c>
      <c r="AH87" s="240"/>
      <c r="AI87" s="240"/>
      <c r="AJ87" s="240"/>
      <c r="AK87" s="240"/>
      <c r="AL87" s="240"/>
      <c r="AM87" s="240"/>
      <c r="AN87" s="241">
        <f>SUM(AG87,AT87)</f>
        <v>0</v>
      </c>
      <c r="AO87" s="241"/>
      <c r="AP87" s="241"/>
      <c r="AQ87" s="73"/>
      <c r="AS87" s="88">
        <f>ROUND(AS88,2)</f>
        <v>0</v>
      </c>
      <c r="AT87" s="89">
        <f>ROUND(SUM(AV87:AW87),2)</f>
        <v>0</v>
      </c>
      <c r="AU87" s="90">
        <f>ROUND(AU88,5)</f>
        <v>0</v>
      </c>
      <c r="AV87" s="89">
        <f>ROUND(AZ87*L31,2)</f>
        <v>0</v>
      </c>
      <c r="AW87" s="89">
        <f>ROUND(BA87*L32,2)</f>
        <v>0</v>
      </c>
      <c r="AX87" s="89">
        <f>ROUND(BB87*L31,2)</f>
        <v>0</v>
      </c>
      <c r="AY87" s="89">
        <f>ROUND(BC87*L32,2)</f>
        <v>0</v>
      </c>
      <c r="AZ87" s="89">
        <f>ROUND(AZ88,2)</f>
        <v>0</v>
      </c>
      <c r="BA87" s="89">
        <f>ROUND(BA88,2)</f>
        <v>0</v>
      </c>
      <c r="BB87" s="89">
        <f>ROUND(BB88,2)</f>
        <v>0</v>
      </c>
      <c r="BC87" s="89">
        <f>ROUND(BC88,2)</f>
        <v>0</v>
      </c>
      <c r="BD87" s="91">
        <f>ROUND(BD88,2)</f>
        <v>0</v>
      </c>
      <c r="BS87" s="92" t="s">
        <v>78</v>
      </c>
      <c r="BT87" s="92" t="s">
        <v>79</v>
      </c>
      <c r="BV87" s="92" t="s">
        <v>80</v>
      </c>
      <c r="BW87" s="92" t="s">
        <v>81</v>
      </c>
      <c r="BX87" s="92" t="s">
        <v>82</v>
      </c>
    </row>
    <row r="88" spans="1:89" s="5" customFormat="1" ht="31.5" customHeight="1">
      <c r="A88" s="93" t="s">
        <v>83</v>
      </c>
      <c r="B88" s="94"/>
      <c r="C88" s="95"/>
      <c r="D88" s="235" t="s">
        <v>17</v>
      </c>
      <c r="E88" s="235"/>
      <c r="F88" s="235"/>
      <c r="G88" s="235"/>
      <c r="H88" s="235"/>
      <c r="I88" s="96"/>
      <c r="J88" s="235" t="s">
        <v>20</v>
      </c>
      <c r="K88" s="235"/>
      <c r="L88" s="235"/>
      <c r="M88" s="235"/>
      <c r="N88" s="235"/>
      <c r="O88" s="235"/>
      <c r="P88" s="235"/>
      <c r="Q88" s="235"/>
      <c r="R88" s="235"/>
      <c r="S88" s="235"/>
      <c r="T88" s="235"/>
      <c r="U88" s="235"/>
      <c r="V88" s="235"/>
      <c r="W88" s="235"/>
      <c r="X88" s="235"/>
      <c r="Y88" s="235"/>
      <c r="Z88" s="235"/>
      <c r="AA88" s="235"/>
      <c r="AB88" s="235"/>
      <c r="AC88" s="235"/>
      <c r="AD88" s="235"/>
      <c r="AE88" s="235"/>
      <c r="AF88" s="235"/>
      <c r="AG88" s="233">
        <f>'Byt - Stavební úpravy byt...'!M29</f>
        <v>0</v>
      </c>
      <c r="AH88" s="234"/>
      <c r="AI88" s="234"/>
      <c r="AJ88" s="234"/>
      <c r="AK88" s="234"/>
      <c r="AL88" s="234"/>
      <c r="AM88" s="234"/>
      <c r="AN88" s="233">
        <f>SUM(AG88,AT88)</f>
        <v>0</v>
      </c>
      <c r="AO88" s="234"/>
      <c r="AP88" s="234"/>
      <c r="AQ88" s="97"/>
      <c r="AS88" s="98">
        <f>'Byt - Stavební úpravy byt...'!M27</f>
        <v>0</v>
      </c>
      <c r="AT88" s="99">
        <f>ROUND(SUM(AV88:AW88),2)</f>
        <v>0</v>
      </c>
      <c r="AU88" s="100">
        <f>'Byt - Stavební úpravy byt...'!W138</f>
        <v>0</v>
      </c>
      <c r="AV88" s="99">
        <f>'Byt - Stavební úpravy byt...'!M31</f>
        <v>0</v>
      </c>
      <c r="AW88" s="99">
        <f>'Byt - Stavební úpravy byt...'!M32</f>
        <v>0</v>
      </c>
      <c r="AX88" s="99">
        <f>'Byt - Stavební úpravy byt...'!M33</f>
        <v>0</v>
      </c>
      <c r="AY88" s="99">
        <f>'Byt - Stavební úpravy byt...'!M34</f>
        <v>0</v>
      </c>
      <c r="AZ88" s="99">
        <f>'Byt - Stavební úpravy byt...'!H31</f>
        <v>0</v>
      </c>
      <c r="BA88" s="99">
        <f>'Byt - Stavební úpravy byt...'!H32</f>
        <v>0</v>
      </c>
      <c r="BB88" s="99">
        <f>'Byt - Stavební úpravy byt...'!H33</f>
        <v>0</v>
      </c>
      <c r="BC88" s="99">
        <f>'Byt - Stavební úpravy byt...'!H34</f>
        <v>0</v>
      </c>
      <c r="BD88" s="101">
        <f>'Byt - Stavební úpravy byt...'!H35</f>
        <v>0</v>
      </c>
      <c r="BT88" s="102" t="s">
        <v>84</v>
      </c>
      <c r="BU88" s="102" t="s">
        <v>85</v>
      </c>
      <c r="BV88" s="102" t="s">
        <v>80</v>
      </c>
      <c r="BW88" s="102" t="s">
        <v>81</v>
      </c>
      <c r="BX88" s="102" t="s">
        <v>82</v>
      </c>
    </row>
    <row r="89" spans="1:89" ht="12">
      <c r="B89" s="25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6"/>
    </row>
    <row r="90" spans="1:89" s="1" customFormat="1" ht="30" customHeight="1">
      <c r="B90" s="37"/>
      <c r="C90" s="86" t="s">
        <v>86</v>
      </c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241">
        <f>ROUND(SUM(AG91:AG94),2)</f>
        <v>0</v>
      </c>
      <c r="AH90" s="241"/>
      <c r="AI90" s="241"/>
      <c r="AJ90" s="241"/>
      <c r="AK90" s="241"/>
      <c r="AL90" s="241"/>
      <c r="AM90" s="241"/>
      <c r="AN90" s="241">
        <f>ROUND(SUM(AN91:AN94),2)</f>
        <v>0</v>
      </c>
      <c r="AO90" s="241"/>
      <c r="AP90" s="241"/>
      <c r="AQ90" s="39"/>
      <c r="AS90" s="82" t="s">
        <v>87</v>
      </c>
      <c r="AT90" s="83" t="s">
        <v>88</v>
      </c>
      <c r="AU90" s="83" t="s">
        <v>43</v>
      </c>
      <c r="AV90" s="84" t="s">
        <v>66</v>
      </c>
    </row>
    <row r="91" spans="1:89" s="1" customFormat="1" ht="19.95" customHeight="1">
      <c r="B91" s="37"/>
      <c r="C91" s="38"/>
      <c r="D91" s="103" t="s">
        <v>89</v>
      </c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236">
        <f>ROUND(AG87*AS91,2)</f>
        <v>0</v>
      </c>
      <c r="AH91" s="237"/>
      <c r="AI91" s="237"/>
      <c r="AJ91" s="237"/>
      <c r="AK91" s="237"/>
      <c r="AL91" s="237"/>
      <c r="AM91" s="237"/>
      <c r="AN91" s="237">
        <f>ROUND(AG91+AV91,2)</f>
        <v>0</v>
      </c>
      <c r="AO91" s="237"/>
      <c r="AP91" s="237"/>
      <c r="AQ91" s="39"/>
      <c r="AS91" s="104">
        <v>0</v>
      </c>
      <c r="AT91" s="105" t="s">
        <v>90</v>
      </c>
      <c r="AU91" s="105" t="s">
        <v>44</v>
      </c>
      <c r="AV91" s="106">
        <f>ROUND(IF(AU91="základní",AG91*L31,IF(AU91="snížená",AG91*L32,0)),2)</f>
        <v>0</v>
      </c>
      <c r="BV91" s="21" t="s">
        <v>91</v>
      </c>
      <c r="BY91" s="107">
        <f>IF(AU91="základní",AV91,0)</f>
        <v>0</v>
      </c>
      <c r="BZ91" s="107">
        <f>IF(AU91="snížená",AV91,0)</f>
        <v>0</v>
      </c>
      <c r="CA91" s="107">
        <v>0</v>
      </c>
      <c r="CB91" s="107">
        <v>0</v>
      </c>
      <c r="CC91" s="107">
        <v>0</v>
      </c>
      <c r="CD91" s="107">
        <f>IF(AU91="základní",AG91,0)</f>
        <v>0</v>
      </c>
      <c r="CE91" s="107">
        <f>IF(AU91="snížená",AG91,0)</f>
        <v>0</v>
      </c>
      <c r="CF91" s="107">
        <f>IF(AU91="zákl. přenesená",AG91,0)</f>
        <v>0</v>
      </c>
      <c r="CG91" s="107">
        <f>IF(AU91="sníž. přenesená",AG91,0)</f>
        <v>0</v>
      </c>
      <c r="CH91" s="107">
        <f>IF(AU91="nulová",AG91,0)</f>
        <v>0</v>
      </c>
      <c r="CI91" s="21">
        <f>IF(AU91="základní",1,IF(AU91="snížená",2,IF(AU91="zákl. přenesená",4,IF(AU91="sníž. přenesená",5,3))))</f>
        <v>1</v>
      </c>
      <c r="CJ91" s="21">
        <f>IF(AT91="stavební čast",1,IF(8891="investiční čast",2,3))</f>
        <v>1</v>
      </c>
      <c r="CK91" s="21" t="str">
        <f>IF(D91="Vyplň vlastní","","x")</f>
        <v>x</v>
      </c>
    </row>
    <row r="92" spans="1:89" s="1" customFormat="1" ht="19.95" customHeight="1">
      <c r="B92" s="37"/>
      <c r="C92" s="38"/>
      <c r="D92" s="238" t="s">
        <v>92</v>
      </c>
      <c r="E92" s="239"/>
      <c r="F92" s="239"/>
      <c r="G92" s="239"/>
      <c r="H92" s="239"/>
      <c r="I92" s="239"/>
      <c r="J92" s="239"/>
      <c r="K92" s="239"/>
      <c r="L92" s="239"/>
      <c r="M92" s="239"/>
      <c r="N92" s="239"/>
      <c r="O92" s="239"/>
      <c r="P92" s="239"/>
      <c r="Q92" s="239"/>
      <c r="R92" s="239"/>
      <c r="S92" s="239"/>
      <c r="T92" s="239"/>
      <c r="U92" s="239"/>
      <c r="V92" s="239"/>
      <c r="W92" s="239"/>
      <c r="X92" s="239"/>
      <c r="Y92" s="239"/>
      <c r="Z92" s="239"/>
      <c r="AA92" s="239"/>
      <c r="AB92" s="239"/>
      <c r="AC92" s="38"/>
      <c r="AD92" s="38"/>
      <c r="AE92" s="38"/>
      <c r="AF92" s="38"/>
      <c r="AG92" s="236">
        <f>AG87*AS92</f>
        <v>0</v>
      </c>
      <c r="AH92" s="237"/>
      <c r="AI92" s="237"/>
      <c r="AJ92" s="237"/>
      <c r="AK92" s="237"/>
      <c r="AL92" s="237"/>
      <c r="AM92" s="237"/>
      <c r="AN92" s="237">
        <f>AG92+AV92</f>
        <v>0</v>
      </c>
      <c r="AO92" s="237"/>
      <c r="AP92" s="237"/>
      <c r="AQ92" s="39"/>
      <c r="AS92" s="108">
        <v>0</v>
      </c>
      <c r="AT92" s="109" t="s">
        <v>90</v>
      </c>
      <c r="AU92" s="109" t="s">
        <v>44</v>
      </c>
      <c r="AV92" s="110">
        <f>ROUND(IF(AU92="nulová",0,IF(OR(AU92="základní",AU92="zákl. přenesená"),AG92*L31,AG92*L32)),2)</f>
        <v>0</v>
      </c>
      <c r="BV92" s="21" t="s">
        <v>93</v>
      </c>
      <c r="BY92" s="107">
        <f>IF(AU92="základní",AV92,0)</f>
        <v>0</v>
      </c>
      <c r="BZ92" s="107">
        <f>IF(AU92="snížená",AV92,0)</f>
        <v>0</v>
      </c>
      <c r="CA92" s="107">
        <f>IF(AU92="zákl. přenesená",AV92,0)</f>
        <v>0</v>
      </c>
      <c r="CB92" s="107">
        <f>IF(AU92="sníž. přenesená",AV92,0)</f>
        <v>0</v>
      </c>
      <c r="CC92" s="107">
        <f>IF(AU92="nulová",AV92,0)</f>
        <v>0</v>
      </c>
      <c r="CD92" s="107">
        <f>IF(AU92="základní",AG92,0)</f>
        <v>0</v>
      </c>
      <c r="CE92" s="107">
        <f>IF(AU92="snížená",AG92,0)</f>
        <v>0</v>
      </c>
      <c r="CF92" s="107">
        <f>IF(AU92="zákl. přenesená",AG92,0)</f>
        <v>0</v>
      </c>
      <c r="CG92" s="107">
        <f>IF(AU92="sníž. přenesená",AG92,0)</f>
        <v>0</v>
      </c>
      <c r="CH92" s="107">
        <f>IF(AU92="nulová",AG92,0)</f>
        <v>0</v>
      </c>
      <c r="CI92" s="21">
        <f>IF(AU92="základní",1,IF(AU92="snížená",2,IF(AU92="zákl. přenesená",4,IF(AU92="sníž. přenesená",5,3))))</f>
        <v>1</v>
      </c>
      <c r="CJ92" s="21">
        <f>IF(AT92="stavební čast",1,IF(8892="investiční čast",2,3))</f>
        <v>1</v>
      </c>
      <c r="CK92" s="21" t="str">
        <f>IF(D92="Vyplň vlastní","","x")</f>
        <v/>
      </c>
    </row>
    <row r="93" spans="1:89" s="1" customFormat="1" ht="19.95" customHeight="1">
      <c r="B93" s="37"/>
      <c r="C93" s="38"/>
      <c r="D93" s="238" t="s">
        <v>92</v>
      </c>
      <c r="E93" s="239"/>
      <c r="F93" s="239"/>
      <c r="G93" s="239"/>
      <c r="H93" s="239"/>
      <c r="I93" s="239"/>
      <c r="J93" s="239"/>
      <c r="K93" s="239"/>
      <c r="L93" s="239"/>
      <c r="M93" s="239"/>
      <c r="N93" s="239"/>
      <c r="O93" s="239"/>
      <c r="P93" s="239"/>
      <c r="Q93" s="239"/>
      <c r="R93" s="239"/>
      <c r="S93" s="239"/>
      <c r="T93" s="239"/>
      <c r="U93" s="239"/>
      <c r="V93" s="239"/>
      <c r="W93" s="239"/>
      <c r="X93" s="239"/>
      <c r="Y93" s="239"/>
      <c r="Z93" s="239"/>
      <c r="AA93" s="239"/>
      <c r="AB93" s="239"/>
      <c r="AC93" s="38"/>
      <c r="AD93" s="38"/>
      <c r="AE93" s="38"/>
      <c r="AF93" s="38"/>
      <c r="AG93" s="236">
        <f>AG87*AS93</f>
        <v>0</v>
      </c>
      <c r="AH93" s="237"/>
      <c r="AI93" s="237"/>
      <c r="AJ93" s="237"/>
      <c r="AK93" s="237"/>
      <c r="AL93" s="237"/>
      <c r="AM93" s="237"/>
      <c r="AN93" s="237">
        <f>AG93+AV93</f>
        <v>0</v>
      </c>
      <c r="AO93" s="237"/>
      <c r="AP93" s="237"/>
      <c r="AQ93" s="39"/>
      <c r="AS93" s="108">
        <v>0</v>
      </c>
      <c r="AT93" s="109" t="s">
        <v>90</v>
      </c>
      <c r="AU93" s="109" t="s">
        <v>44</v>
      </c>
      <c r="AV93" s="110">
        <f>ROUND(IF(AU93="nulová",0,IF(OR(AU93="základní",AU93="zákl. přenesená"),AG93*L31,AG93*L32)),2)</f>
        <v>0</v>
      </c>
      <c r="BV93" s="21" t="s">
        <v>93</v>
      </c>
      <c r="BY93" s="107">
        <f>IF(AU93="základní",AV93,0)</f>
        <v>0</v>
      </c>
      <c r="BZ93" s="107">
        <f>IF(AU93="snížená",AV93,0)</f>
        <v>0</v>
      </c>
      <c r="CA93" s="107">
        <f>IF(AU93="zákl. přenesená",AV93,0)</f>
        <v>0</v>
      </c>
      <c r="CB93" s="107">
        <f>IF(AU93="sníž. přenesená",AV93,0)</f>
        <v>0</v>
      </c>
      <c r="CC93" s="107">
        <f>IF(AU93="nulová",AV93,0)</f>
        <v>0</v>
      </c>
      <c r="CD93" s="107">
        <f>IF(AU93="základní",AG93,0)</f>
        <v>0</v>
      </c>
      <c r="CE93" s="107">
        <f>IF(AU93="snížená",AG93,0)</f>
        <v>0</v>
      </c>
      <c r="CF93" s="107">
        <f>IF(AU93="zákl. přenesená",AG93,0)</f>
        <v>0</v>
      </c>
      <c r="CG93" s="107">
        <f>IF(AU93="sníž. přenesená",AG93,0)</f>
        <v>0</v>
      </c>
      <c r="CH93" s="107">
        <f>IF(AU93="nulová",AG93,0)</f>
        <v>0</v>
      </c>
      <c r="CI93" s="21">
        <f>IF(AU93="základní",1,IF(AU93="snížená",2,IF(AU93="zákl. přenesená",4,IF(AU93="sníž. přenesená",5,3))))</f>
        <v>1</v>
      </c>
      <c r="CJ93" s="21">
        <f>IF(AT93="stavební čast",1,IF(8893="investiční čast",2,3))</f>
        <v>1</v>
      </c>
      <c r="CK93" s="21" t="str">
        <f>IF(D93="Vyplň vlastní","","x")</f>
        <v/>
      </c>
    </row>
    <row r="94" spans="1:89" s="1" customFormat="1" ht="19.95" customHeight="1">
      <c r="B94" s="37"/>
      <c r="C94" s="38"/>
      <c r="D94" s="238" t="s">
        <v>92</v>
      </c>
      <c r="E94" s="239"/>
      <c r="F94" s="239"/>
      <c r="G94" s="239"/>
      <c r="H94" s="239"/>
      <c r="I94" s="239"/>
      <c r="J94" s="239"/>
      <c r="K94" s="239"/>
      <c r="L94" s="239"/>
      <c r="M94" s="239"/>
      <c r="N94" s="239"/>
      <c r="O94" s="239"/>
      <c r="P94" s="239"/>
      <c r="Q94" s="239"/>
      <c r="R94" s="239"/>
      <c r="S94" s="239"/>
      <c r="T94" s="239"/>
      <c r="U94" s="239"/>
      <c r="V94" s="239"/>
      <c r="W94" s="239"/>
      <c r="X94" s="239"/>
      <c r="Y94" s="239"/>
      <c r="Z94" s="239"/>
      <c r="AA94" s="239"/>
      <c r="AB94" s="239"/>
      <c r="AC94" s="38"/>
      <c r="AD94" s="38"/>
      <c r="AE94" s="38"/>
      <c r="AF94" s="38"/>
      <c r="AG94" s="236">
        <f>AG87*AS94</f>
        <v>0</v>
      </c>
      <c r="AH94" s="237"/>
      <c r="AI94" s="237"/>
      <c r="AJ94" s="237"/>
      <c r="AK94" s="237"/>
      <c r="AL94" s="237"/>
      <c r="AM94" s="237"/>
      <c r="AN94" s="237">
        <f>AG94+AV94</f>
        <v>0</v>
      </c>
      <c r="AO94" s="237"/>
      <c r="AP94" s="237"/>
      <c r="AQ94" s="39"/>
      <c r="AS94" s="111">
        <v>0</v>
      </c>
      <c r="AT94" s="112" t="s">
        <v>90</v>
      </c>
      <c r="AU94" s="112" t="s">
        <v>44</v>
      </c>
      <c r="AV94" s="113">
        <f>ROUND(IF(AU94="nulová",0,IF(OR(AU94="základní",AU94="zákl. přenesená"),AG94*L31,AG94*L32)),2)</f>
        <v>0</v>
      </c>
      <c r="BV94" s="21" t="s">
        <v>93</v>
      </c>
      <c r="BY94" s="107">
        <f>IF(AU94="základní",AV94,0)</f>
        <v>0</v>
      </c>
      <c r="BZ94" s="107">
        <f>IF(AU94="snížená",AV94,0)</f>
        <v>0</v>
      </c>
      <c r="CA94" s="107">
        <f>IF(AU94="zákl. přenesená",AV94,0)</f>
        <v>0</v>
      </c>
      <c r="CB94" s="107">
        <f>IF(AU94="sníž. přenesená",AV94,0)</f>
        <v>0</v>
      </c>
      <c r="CC94" s="107">
        <f>IF(AU94="nulová",AV94,0)</f>
        <v>0</v>
      </c>
      <c r="CD94" s="107">
        <f>IF(AU94="základní",AG94,0)</f>
        <v>0</v>
      </c>
      <c r="CE94" s="107">
        <f>IF(AU94="snížená",AG94,0)</f>
        <v>0</v>
      </c>
      <c r="CF94" s="107">
        <f>IF(AU94="zákl. přenesená",AG94,0)</f>
        <v>0</v>
      </c>
      <c r="CG94" s="107">
        <f>IF(AU94="sníž. přenesená",AG94,0)</f>
        <v>0</v>
      </c>
      <c r="CH94" s="107">
        <f>IF(AU94="nulová",AG94,0)</f>
        <v>0</v>
      </c>
      <c r="CI94" s="21">
        <f>IF(AU94="základní",1,IF(AU94="snížená",2,IF(AU94="zákl. přenesená",4,IF(AU94="sníž. přenesená",5,3))))</f>
        <v>1</v>
      </c>
      <c r="CJ94" s="21">
        <f>IF(AT94="stavební čast",1,IF(8894="investiční čast",2,3))</f>
        <v>1</v>
      </c>
      <c r="CK94" s="21" t="str">
        <f>IF(D94="Vyplň vlastní","","x")</f>
        <v/>
      </c>
    </row>
    <row r="95" spans="1:89" s="1" customFormat="1" ht="10.8" customHeight="1"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39"/>
    </row>
    <row r="96" spans="1:89" s="1" customFormat="1" ht="30" customHeight="1">
      <c r="B96" s="37"/>
      <c r="C96" s="114" t="s">
        <v>94</v>
      </c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5"/>
      <c r="Q96" s="115"/>
      <c r="R96" s="115"/>
      <c r="S96" s="115"/>
      <c r="T96" s="115"/>
      <c r="U96" s="115"/>
      <c r="V96" s="115"/>
      <c r="W96" s="115"/>
      <c r="X96" s="115"/>
      <c r="Y96" s="115"/>
      <c r="Z96" s="115"/>
      <c r="AA96" s="115"/>
      <c r="AB96" s="115"/>
      <c r="AC96" s="115"/>
      <c r="AD96" s="115"/>
      <c r="AE96" s="115"/>
      <c r="AF96" s="115"/>
      <c r="AG96" s="242">
        <f>ROUND(AG87+AG90,2)</f>
        <v>0</v>
      </c>
      <c r="AH96" s="242"/>
      <c r="AI96" s="242"/>
      <c r="AJ96" s="242"/>
      <c r="AK96" s="242"/>
      <c r="AL96" s="242"/>
      <c r="AM96" s="242"/>
      <c r="AN96" s="242">
        <f>AN87+AN90</f>
        <v>0</v>
      </c>
      <c r="AO96" s="242"/>
      <c r="AP96" s="242"/>
      <c r="AQ96" s="39"/>
    </row>
    <row r="97" spans="2:43" s="1" customFormat="1" ht="6.9" customHeight="1">
      <c r="B97" s="61"/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  <c r="AA97" s="62"/>
      <c r="AB97" s="62"/>
      <c r="AC97" s="62"/>
      <c r="AD97" s="62"/>
      <c r="AE97" s="62"/>
      <c r="AF97" s="62"/>
      <c r="AG97" s="62"/>
      <c r="AH97" s="62"/>
      <c r="AI97" s="62"/>
      <c r="AJ97" s="62"/>
      <c r="AK97" s="62"/>
      <c r="AL97" s="62"/>
      <c r="AM97" s="62"/>
      <c r="AN97" s="62"/>
      <c r="AO97" s="62"/>
      <c r="AP97" s="62"/>
      <c r="AQ97" s="63"/>
    </row>
  </sheetData>
  <sheetProtection algorithmName="SHA-512" hashValue="EslZDYuK6kPXfVaBL7oVle58GxSGOKhUKrnUsuSulOWk7/2bNVRUEGG2jnFt5HcIHkgccznu2UYPxg/QFbMb3w==" saltValue="SVV10G/g4H54HEQRu7YdlQaFFxc8LxipvbYjgTEuk2uU4IFsBG53POeY9vmf/z1N1NWJCrKCivS6Za2EYrnODA==" spinCount="10" sheet="1" objects="1" scenarios="1" formatColumns="0" formatRows="0"/>
  <mergeCells count="58">
    <mergeCell ref="AG90:AM90"/>
    <mergeCell ref="AN90:AP90"/>
    <mergeCell ref="AG96:AM96"/>
    <mergeCell ref="AN96:AP96"/>
    <mergeCell ref="AR2:BE2"/>
    <mergeCell ref="D93:AB93"/>
    <mergeCell ref="AG93:AM93"/>
    <mergeCell ref="AN93:AP93"/>
    <mergeCell ref="D94:AB94"/>
    <mergeCell ref="AG94:AM94"/>
    <mergeCell ref="AN94:AP94"/>
    <mergeCell ref="AG91:AM91"/>
    <mergeCell ref="AN91:AP91"/>
    <mergeCell ref="D92:AB92"/>
    <mergeCell ref="AG92:AM92"/>
    <mergeCell ref="AN92:AP92"/>
    <mergeCell ref="C85:G85"/>
    <mergeCell ref="I85:AF85"/>
    <mergeCell ref="AG85:AM85"/>
    <mergeCell ref="AN85:AP85"/>
    <mergeCell ref="AN88:AP88"/>
    <mergeCell ref="AG88:AM88"/>
    <mergeCell ref="D88:H88"/>
    <mergeCell ref="J88:AF88"/>
    <mergeCell ref="AG87:AM87"/>
    <mergeCell ref="AN87:AP87"/>
    <mergeCell ref="C76:AP76"/>
    <mergeCell ref="L78:AO78"/>
    <mergeCell ref="AM82:AP82"/>
    <mergeCell ref="AS82:AT84"/>
    <mergeCell ref="AM83:AP83"/>
    <mergeCell ref="L35:O35"/>
    <mergeCell ref="W35:AE35"/>
    <mergeCell ref="AK35:AO35"/>
    <mergeCell ref="X37:AB37"/>
    <mergeCell ref="AK37:AO37"/>
    <mergeCell ref="L33:O33"/>
    <mergeCell ref="W33:AE33"/>
    <mergeCell ref="AK33:AO33"/>
    <mergeCell ref="L34:O34"/>
    <mergeCell ref="W34:AE34"/>
    <mergeCell ref="AK34:AO34"/>
    <mergeCell ref="C2:AP2"/>
    <mergeCell ref="C4:AP4"/>
    <mergeCell ref="BE5:BE34"/>
    <mergeCell ref="K5:AO5"/>
    <mergeCell ref="K6:AO6"/>
    <mergeCell ref="E14:AJ14"/>
    <mergeCell ref="E23:AN23"/>
    <mergeCell ref="AK26:AO26"/>
    <mergeCell ref="AK27:AO27"/>
    <mergeCell ref="AK29:AO29"/>
    <mergeCell ref="L31:O31"/>
    <mergeCell ref="W31:AE31"/>
    <mergeCell ref="AK31:AO31"/>
    <mergeCell ref="L32:O32"/>
    <mergeCell ref="W32:AE32"/>
    <mergeCell ref="AK32:AO32"/>
  </mergeCells>
  <dataValidations count="2">
    <dataValidation type="list" allowBlank="1" showInputMessage="1" showErrorMessage="1" error="Povoleny jsou hodnoty základní, snížená, zákl. přenesená, sníž. přenesená, nulová." sqref="AU91:AU95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91:AT95">
      <formula1>"stavební čast, technologická čast, investiční čast"</formula1>
    </dataValidation>
  </dataValidations>
  <hyperlinks>
    <hyperlink ref="K1:S1" location="C2" display="1) Souhrnný list stavby"/>
    <hyperlink ref="W1:AF1" location="C87" display="2) Rekapitulace objektů"/>
    <hyperlink ref="A88" location="'Byt - Stavební úpravy byt...'!C2" display="/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410"/>
  <sheetViews>
    <sheetView showGridLines="0" workbookViewId="0">
      <pane ySplit="1" topLeftCell="A127" activePane="bottomLeft" state="frozen"/>
      <selection pane="bottomLeft" activeCell="A409" sqref="A409:XFD409"/>
    </sheetView>
  </sheetViews>
  <sheetFormatPr defaultRowHeight="14.4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7" width="11.140625" customWidth="1"/>
    <col min="8" max="8" width="12.42578125" customWidth="1"/>
    <col min="9" max="9" width="7" customWidth="1"/>
    <col min="10" max="10" width="5.140625" customWidth="1"/>
    <col min="11" max="11" width="11.42578125" customWidth="1"/>
    <col min="12" max="12" width="12" customWidth="1"/>
    <col min="13" max="14" width="6" customWidth="1"/>
    <col min="15" max="15" width="2" customWidth="1"/>
    <col min="16" max="16" width="12.42578125" customWidth="1"/>
    <col min="17" max="17" width="4.140625" customWidth="1"/>
    <col min="18" max="18" width="1.7109375" customWidth="1"/>
    <col min="19" max="19" width="8.140625" customWidth="1"/>
    <col min="20" max="20" width="29.7109375" hidden="1" customWidth="1"/>
    <col min="21" max="21" width="16.28515625" hidden="1" customWidth="1"/>
    <col min="22" max="22" width="12.28515625" hidden="1" customWidth="1"/>
    <col min="23" max="23" width="16.28515625" hidden="1" customWidth="1"/>
    <col min="24" max="24" width="12.140625" hidden="1" customWidth="1"/>
    <col min="25" max="25" width="15" hidden="1" customWidth="1"/>
    <col min="26" max="26" width="11" hidden="1" customWidth="1"/>
    <col min="27" max="27" width="15" hidden="1" customWidth="1"/>
    <col min="28" max="28" width="16.28515625" hidden="1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66" ht="21.75" customHeight="1">
      <c r="A1" s="116"/>
      <c r="B1" s="14"/>
      <c r="C1" s="14"/>
      <c r="D1" s="15" t="s">
        <v>1</v>
      </c>
      <c r="E1" s="14"/>
      <c r="F1" s="16" t="s">
        <v>95</v>
      </c>
      <c r="G1" s="16"/>
      <c r="H1" s="288" t="s">
        <v>96</v>
      </c>
      <c r="I1" s="288"/>
      <c r="J1" s="288"/>
      <c r="K1" s="288"/>
      <c r="L1" s="16" t="s">
        <v>97</v>
      </c>
      <c r="M1" s="14"/>
      <c r="N1" s="14"/>
      <c r="O1" s="15" t="s">
        <v>98</v>
      </c>
      <c r="P1" s="14"/>
      <c r="Q1" s="14"/>
      <c r="R1" s="14"/>
      <c r="S1" s="16" t="s">
        <v>99</v>
      </c>
      <c r="T1" s="16"/>
      <c r="U1" s="116"/>
      <c r="V1" s="116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ht="36.9" customHeight="1">
      <c r="C2" s="198" t="s">
        <v>7</v>
      </c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S2" s="243" t="s">
        <v>8</v>
      </c>
      <c r="T2" s="244"/>
      <c r="U2" s="244"/>
      <c r="V2" s="244"/>
      <c r="W2" s="244"/>
      <c r="X2" s="244"/>
      <c r="Y2" s="244"/>
      <c r="Z2" s="244"/>
      <c r="AA2" s="244"/>
      <c r="AB2" s="244"/>
      <c r="AC2" s="244"/>
      <c r="AT2" s="21" t="s">
        <v>81</v>
      </c>
    </row>
    <row r="3" spans="1:66" ht="6.9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4"/>
      <c r="AT3" s="21" t="s">
        <v>84</v>
      </c>
    </row>
    <row r="4" spans="1:66" ht="36.9" customHeight="1">
      <c r="B4" s="25"/>
      <c r="C4" s="200" t="s">
        <v>100</v>
      </c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6"/>
      <c r="T4" s="20" t="s">
        <v>13</v>
      </c>
      <c r="AT4" s="21" t="s">
        <v>6</v>
      </c>
    </row>
    <row r="5" spans="1:66" ht="6.9" customHeight="1">
      <c r="B5" s="25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6"/>
    </row>
    <row r="6" spans="1:66" s="1" customFormat="1" ht="32.85" customHeight="1">
      <c r="B6" s="37"/>
      <c r="C6" s="38"/>
      <c r="D6" s="31" t="s">
        <v>19</v>
      </c>
      <c r="E6" s="38"/>
      <c r="F6" s="206" t="s">
        <v>20</v>
      </c>
      <c r="G6" s="245"/>
      <c r="H6" s="245"/>
      <c r="I6" s="245"/>
      <c r="J6" s="245"/>
      <c r="K6" s="245"/>
      <c r="L6" s="245"/>
      <c r="M6" s="245"/>
      <c r="N6" s="245"/>
      <c r="O6" s="245"/>
      <c r="P6" s="245"/>
      <c r="Q6" s="38"/>
      <c r="R6" s="39"/>
    </row>
    <row r="7" spans="1:66" s="1" customFormat="1" ht="14.4" customHeight="1">
      <c r="B7" s="37"/>
      <c r="C7" s="38"/>
      <c r="D7" s="32" t="s">
        <v>21</v>
      </c>
      <c r="E7" s="38"/>
      <c r="F7" s="30" t="s">
        <v>22</v>
      </c>
      <c r="G7" s="38"/>
      <c r="H7" s="38"/>
      <c r="I7" s="38"/>
      <c r="J7" s="38"/>
      <c r="K7" s="38"/>
      <c r="L7" s="38"/>
      <c r="M7" s="32" t="s">
        <v>23</v>
      </c>
      <c r="N7" s="38"/>
      <c r="O7" s="30" t="s">
        <v>22</v>
      </c>
      <c r="P7" s="38"/>
      <c r="Q7" s="38"/>
      <c r="R7" s="39"/>
    </row>
    <row r="8" spans="1:66" s="1" customFormat="1" ht="14.4" customHeight="1">
      <c r="B8" s="37"/>
      <c r="C8" s="38"/>
      <c r="D8" s="32" t="s">
        <v>24</v>
      </c>
      <c r="E8" s="38"/>
      <c r="F8" s="30" t="s">
        <v>25</v>
      </c>
      <c r="G8" s="38"/>
      <c r="H8" s="38"/>
      <c r="I8" s="38"/>
      <c r="J8" s="38"/>
      <c r="K8" s="38"/>
      <c r="L8" s="38"/>
      <c r="M8" s="32" t="s">
        <v>26</v>
      </c>
      <c r="N8" s="38"/>
      <c r="O8" s="246" t="str">
        <f>'Rekapitulace stavby'!AN8</f>
        <v>3. 1. 2019</v>
      </c>
      <c r="P8" s="247"/>
      <c r="Q8" s="38"/>
      <c r="R8" s="39"/>
    </row>
    <row r="9" spans="1:66" s="1" customFormat="1" ht="10.8" customHeight="1">
      <c r="B9" s="37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9"/>
    </row>
    <row r="10" spans="1:66" s="1" customFormat="1" ht="14.4" customHeight="1">
      <c r="B10" s="37"/>
      <c r="C10" s="38"/>
      <c r="D10" s="32" t="s">
        <v>28</v>
      </c>
      <c r="E10" s="38"/>
      <c r="F10" s="38"/>
      <c r="G10" s="38"/>
      <c r="H10" s="38"/>
      <c r="I10" s="38"/>
      <c r="J10" s="38"/>
      <c r="K10" s="38"/>
      <c r="L10" s="38"/>
      <c r="M10" s="32" t="s">
        <v>29</v>
      </c>
      <c r="N10" s="38"/>
      <c r="O10" s="204" t="s">
        <v>22</v>
      </c>
      <c r="P10" s="204"/>
      <c r="Q10" s="38"/>
      <c r="R10" s="39"/>
    </row>
    <row r="11" spans="1:66" s="1" customFormat="1" ht="18" customHeight="1">
      <c r="B11" s="37"/>
      <c r="C11" s="38"/>
      <c r="D11" s="38"/>
      <c r="E11" s="30" t="s">
        <v>30</v>
      </c>
      <c r="F11" s="38"/>
      <c r="G11" s="38"/>
      <c r="H11" s="38"/>
      <c r="I11" s="38"/>
      <c r="J11" s="38"/>
      <c r="K11" s="38"/>
      <c r="L11" s="38"/>
      <c r="M11" s="32" t="s">
        <v>31</v>
      </c>
      <c r="N11" s="38"/>
      <c r="O11" s="204" t="s">
        <v>22</v>
      </c>
      <c r="P11" s="204"/>
      <c r="Q11" s="38"/>
      <c r="R11" s="39"/>
    </row>
    <row r="12" spans="1:66" s="1" customFormat="1" ht="6.9" customHeight="1">
      <c r="B12" s="37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9"/>
    </row>
    <row r="13" spans="1:66" s="1" customFormat="1" ht="14.4" customHeight="1">
      <c r="B13" s="37"/>
      <c r="C13" s="38"/>
      <c r="D13" s="32" t="s">
        <v>32</v>
      </c>
      <c r="E13" s="38"/>
      <c r="F13" s="38"/>
      <c r="G13" s="38"/>
      <c r="H13" s="38"/>
      <c r="I13" s="38"/>
      <c r="J13" s="38"/>
      <c r="K13" s="38"/>
      <c r="L13" s="38"/>
      <c r="M13" s="32" t="s">
        <v>29</v>
      </c>
      <c r="N13" s="38"/>
      <c r="O13" s="248" t="str">
        <f>IF('Rekapitulace stavby'!AN13="","",'Rekapitulace stavby'!AN13)</f>
        <v>Vyplň údaj</v>
      </c>
      <c r="P13" s="204"/>
      <c r="Q13" s="38"/>
      <c r="R13" s="39"/>
    </row>
    <row r="14" spans="1:66" s="1" customFormat="1" ht="18" customHeight="1">
      <c r="B14" s="37"/>
      <c r="C14" s="38"/>
      <c r="D14" s="38"/>
      <c r="E14" s="248" t="str">
        <f>IF('Rekapitulace stavby'!E14="","",'Rekapitulace stavby'!E14)</f>
        <v>Vyplň údaj</v>
      </c>
      <c r="F14" s="249"/>
      <c r="G14" s="249"/>
      <c r="H14" s="249"/>
      <c r="I14" s="249"/>
      <c r="J14" s="249"/>
      <c r="K14" s="249"/>
      <c r="L14" s="249"/>
      <c r="M14" s="32" t="s">
        <v>31</v>
      </c>
      <c r="N14" s="38"/>
      <c r="O14" s="248" t="str">
        <f>IF('Rekapitulace stavby'!AN14="","",'Rekapitulace stavby'!AN14)</f>
        <v>Vyplň údaj</v>
      </c>
      <c r="P14" s="204"/>
      <c r="Q14" s="38"/>
      <c r="R14" s="39"/>
    </row>
    <row r="15" spans="1:66" s="1" customFormat="1" ht="6.9" customHeight="1">
      <c r="B15" s="37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9"/>
    </row>
    <row r="16" spans="1:66" s="1" customFormat="1" ht="14.4" customHeight="1">
      <c r="B16" s="37"/>
      <c r="C16" s="38"/>
      <c r="D16" s="32" t="s">
        <v>34</v>
      </c>
      <c r="E16" s="38"/>
      <c r="F16" s="38"/>
      <c r="G16" s="38"/>
      <c r="H16" s="38"/>
      <c r="I16" s="38"/>
      <c r="J16" s="38"/>
      <c r="K16" s="38"/>
      <c r="L16" s="38"/>
      <c r="M16" s="32" t="s">
        <v>29</v>
      </c>
      <c r="N16" s="38"/>
      <c r="O16" s="204" t="s">
        <v>22</v>
      </c>
      <c r="P16" s="204"/>
      <c r="Q16" s="38"/>
      <c r="R16" s="39"/>
    </row>
    <row r="17" spans="2:18" s="1" customFormat="1" ht="18" customHeight="1">
      <c r="B17" s="37"/>
      <c r="C17" s="38"/>
      <c r="D17" s="38"/>
      <c r="E17" s="30" t="s">
        <v>35</v>
      </c>
      <c r="F17" s="38"/>
      <c r="G17" s="38"/>
      <c r="H17" s="38"/>
      <c r="I17" s="38"/>
      <c r="J17" s="38"/>
      <c r="K17" s="38"/>
      <c r="L17" s="38"/>
      <c r="M17" s="32" t="s">
        <v>31</v>
      </c>
      <c r="N17" s="38"/>
      <c r="O17" s="204" t="s">
        <v>22</v>
      </c>
      <c r="P17" s="204"/>
      <c r="Q17" s="38"/>
      <c r="R17" s="39"/>
    </row>
    <row r="18" spans="2:18" s="1" customFormat="1" ht="6.9" customHeight="1">
      <c r="B18" s="37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9"/>
    </row>
    <row r="19" spans="2:18" s="1" customFormat="1" ht="14.4" customHeight="1">
      <c r="B19" s="37"/>
      <c r="C19" s="38"/>
      <c r="D19" s="32" t="s">
        <v>37</v>
      </c>
      <c r="E19" s="38"/>
      <c r="F19" s="38"/>
      <c r="G19" s="38"/>
      <c r="H19" s="38"/>
      <c r="I19" s="38"/>
      <c r="J19" s="38"/>
      <c r="K19" s="38"/>
      <c r="L19" s="38"/>
      <c r="M19" s="32" t="s">
        <v>29</v>
      </c>
      <c r="N19" s="38"/>
      <c r="O19" s="204" t="s">
        <v>22</v>
      </c>
      <c r="P19" s="204"/>
      <c r="Q19" s="38"/>
      <c r="R19" s="39"/>
    </row>
    <row r="20" spans="2:18" s="1" customFormat="1" ht="18" customHeight="1">
      <c r="B20" s="37"/>
      <c r="C20" s="38"/>
      <c r="D20" s="38"/>
      <c r="E20" s="30" t="s">
        <v>38</v>
      </c>
      <c r="F20" s="38"/>
      <c r="G20" s="38"/>
      <c r="H20" s="38"/>
      <c r="I20" s="38"/>
      <c r="J20" s="38"/>
      <c r="K20" s="38"/>
      <c r="L20" s="38"/>
      <c r="M20" s="32" t="s">
        <v>31</v>
      </c>
      <c r="N20" s="38"/>
      <c r="O20" s="204" t="s">
        <v>22</v>
      </c>
      <c r="P20" s="204"/>
      <c r="Q20" s="38"/>
      <c r="R20" s="39"/>
    </row>
    <row r="21" spans="2:18" s="1" customFormat="1" ht="6.9" customHeight="1">
      <c r="B21" s="37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9"/>
    </row>
    <row r="22" spans="2:18" s="1" customFormat="1" ht="14.4" customHeight="1">
      <c r="B22" s="37"/>
      <c r="C22" s="38"/>
      <c r="D22" s="32" t="s">
        <v>39</v>
      </c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9"/>
    </row>
    <row r="23" spans="2:18" s="1" customFormat="1" ht="16.5" customHeight="1">
      <c r="B23" s="37"/>
      <c r="C23" s="38"/>
      <c r="D23" s="38"/>
      <c r="E23" s="209" t="s">
        <v>22</v>
      </c>
      <c r="F23" s="209"/>
      <c r="G23" s="209"/>
      <c r="H23" s="209"/>
      <c r="I23" s="209"/>
      <c r="J23" s="209"/>
      <c r="K23" s="209"/>
      <c r="L23" s="209"/>
      <c r="M23" s="38"/>
      <c r="N23" s="38"/>
      <c r="O23" s="38"/>
      <c r="P23" s="38"/>
      <c r="Q23" s="38"/>
      <c r="R23" s="39"/>
    </row>
    <row r="24" spans="2:18" s="1" customFormat="1" ht="6.9" customHeight="1">
      <c r="B24" s="37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9"/>
    </row>
    <row r="25" spans="2:18" s="1" customFormat="1" ht="6.9" customHeight="1">
      <c r="B25" s="37"/>
      <c r="C25" s="38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38"/>
      <c r="R25" s="39"/>
    </row>
    <row r="26" spans="2:18" s="1" customFormat="1" ht="14.4" customHeight="1">
      <c r="B26" s="37"/>
      <c r="C26" s="38"/>
      <c r="D26" s="117" t="s">
        <v>101</v>
      </c>
      <c r="E26" s="38"/>
      <c r="F26" s="38"/>
      <c r="G26" s="38"/>
      <c r="H26" s="38"/>
      <c r="I26" s="38"/>
      <c r="J26" s="38"/>
      <c r="K26" s="38"/>
      <c r="L26" s="38"/>
      <c r="M26" s="210">
        <f>N87</f>
        <v>0</v>
      </c>
      <c r="N26" s="210"/>
      <c r="O26" s="210"/>
      <c r="P26" s="210"/>
      <c r="Q26" s="38"/>
      <c r="R26" s="39"/>
    </row>
    <row r="27" spans="2:18" s="1" customFormat="1" ht="14.4" customHeight="1">
      <c r="B27" s="37"/>
      <c r="C27" s="38"/>
      <c r="D27" s="36" t="s">
        <v>89</v>
      </c>
      <c r="E27" s="38"/>
      <c r="F27" s="38"/>
      <c r="G27" s="38"/>
      <c r="H27" s="38"/>
      <c r="I27" s="38"/>
      <c r="J27" s="38"/>
      <c r="K27" s="38"/>
      <c r="L27" s="38"/>
      <c r="M27" s="210">
        <f>N114</f>
        <v>0</v>
      </c>
      <c r="N27" s="210"/>
      <c r="O27" s="210"/>
      <c r="P27" s="210"/>
      <c r="Q27" s="38"/>
      <c r="R27" s="39"/>
    </row>
    <row r="28" spans="2:18" s="1" customFormat="1" ht="6.9" customHeight="1"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9"/>
    </row>
    <row r="29" spans="2:18" s="1" customFormat="1" ht="25.35" customHeight="1">
      <c r="B29" s="37"/>
      <c r="C29" s="38"/>
      <c r="D29" s="118" t="s">
        <v>42</v>
      </c>
      <c r="E29" s="38"/>
      <c r="F29" s="38"/>
      <c r="G29" s="38"/>
      <c r="H29" s="38"/>
      <c r="I29" s="38"/>
      <c r="J29" s="38"/>
      <c r="K29" s="38"/>
      <c r="L29" s="38"/>
      <c r="M29" s="250">
        <f>ROUND(M26+M27,2)</f>
        <v>0</v>
      </c>
      <c r="N29" s="245"/>
      <c r="O29" s="245"/>
      <c r="P29" s="245"/>
      <c r="Q29" s="38"/>
      <c r="R29" s="39"/>
    </row>
    <row r="30" spans="2:18" s="1" customFormat="1" ht="6.9" customHeight="1">
      <c r="B30" s="37"/>
      <c r="C30" s="38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38"/>
      <c r="R30" s="39"/>
    </row>
    <row r="31" spans="2:18" s="1" customFormat="1" ht="14.4" customHeight="1">
      <c r="B31" s="37"/>
      <c r="C31" s="38"/>
      <c r="D31" s="44" t="s">
        <v>43</v>
      </c>
      <c r="E31" s="44" t="s">
        <v>44</v>
      </c>
      <c r="F31" s="45">
        <v>0.21</v>
      </c>
      <c r="G31" s="119" t="s">
        <v>45</v>
      </c>
      <c r="H31" s="251">
        <f>(SUM(BE114:BE121)+SUM(BE138:BE408))</f>
        <v>0</v>
      </c>
      <c r="I31" s="245"/>
      <c r="J31" s="245"/>
      <c r="K31" s="38"/>
      <c r="L31" s="38"/>
      <c r="M31" s="251">
        <f>ROUND((SUM(BE114:BE121)+SUM(BE138:BE408)), 2)*F31</f>
        <v>0</v>
      </c>
      <c r="N31" s="245"/>
      <c r="O31" s="245"/>
      <c r="P31" s="245"/>
      <c r="Q31" s="38"/>
      <c r="R31" s="39"/>
    </row>
    <row r="32" spans="2:18" s="1" customFormat="1" ht="14.4" customHeight="1">
      <c r="B32" s="37"/>
      <c r="C32" s="38"/>
      <c r="D32" s="38"/>
      <c r="E32" s="44" t="s">
        <v>46</v>
      </c>
      <c r="F32" s="45">
        <v>0.15</v>
      </c>
      <c r="G32" s="119" t="s">
        <v>45</v>
      </c>
      <c r="H32" s="251">
        <f>(SUM(BF114:BF121)+SUM(BF138:BF408))</f>
        <v>0</v>
      </c>
      <c r="I32" s="245"/>
      <c r="J32" s="245"/>
      <c r="K32" s="38"/>
      <c r="L32" s="38"/>
      <c r="M32" s="251">
        <f>ROUND((SUM(BF114:BF121)+SUM(BF138:BF408)), 2)*F32</f>
        <v>0</v>
      </c>
      <c r="N32" s="245"/>
      <c r="O32" s="245"/>
      <c r="P32" s="245"/>
      <c r="Q32" s="38"/>
      <c r="R32" s="39"/>
    </row>
    <row r="33" spans="2:18" s="1" customFormat="1" ht="14.4" hidden="1" customHeight="1">
      <c r="B33" s="37"/>
      <c r="C33" s="38"/>
      <c r="D33" s="38"/>
      <c r="E33" s="44" t="s">
        <v>47</v>
      </c>
      <c r="F33" s="45">
        <v>0.21</v>
      </c>
      <c r="G33" s="119" t="s">
        <v>45</v>
      </c>
      <c r="H33" s="251">
        <f>(SUM(BG114:BG121)+SUM(BG138:BG408))</f>
        <v>0</v>
      </c>
      <c r="I33" s="245"/>
      <c r="J33" s="245"/>
      <c r="K33" s="38"/>
      <c r="L33" s="38"/>
      <c r="M33" s="251">
        <v>0</v>
      </c>
      <c r="N33" s="245"/>
      <c r="O33" s="245"/>
      <c r="P33" s="245"/>
      <c r="Q33" s="38"/>
      <c r="R33" s="39"/>
    </row>
    <row r="34" spans="2:18" s="1" customFormat="1" ht="14.4" hidden="1" customHeight="1">
      <c r="B34" s="37"/>
      <c r="C34" s="38"/>
      <c r="D34" s="38"/>
      <c r="E34" s="44" t="s">
        <v>48</v>
      </c>
      <c r="F34" s="45">
        <v>0.15</v>
      </c>
      <c r="G34" s="119" t="s">
        <v>45</v>
      </c>
      <c r="H34" s="251">
        <f>(SUM(BH114:BH121)+SUM(BH138:BH408))</f>
        <v>0</v>
      </c>
      <c r="I34" s="245"/>
      <c r="J34" s="245"/>
      <c r="K34" s="38"/>
      <c r="L34" s="38"/>
      <c r="M34" s="251">
        <v>0</v>
      </c>
      <c r="N34" s="245"/>
      <c r="O34" s="245"/>
      <c r="P34" s="245"/>
      <c r="Q34" s="38"/>
      <c r="R34" s="39"/>
    </row>
    <row r="35" spans="2:18" s="1" customFormat="1" ht="14.4" hidden="1" customHeight="1">
      <c r="B35" s="37"/>
      <c r="C35" s="38"/>
      <c r="D35" s="38"/>
      <c r="E35" s="44" t="s">
        <v>49</v>
      </c>
      <c r="F35" s="45">
        <v>0</v>
      </c>
      <c r="G35" s="119" t="s">
        <v>45</v>
      </c>
      <c r="H35" s="251">
        <f>(SUM(BI114:BI121)+SUM(BI138:BI408))</f>
        <v>0</v>
      </c>
      <c r="I35" s="245"/>
      <c r="J35" s="245"/>
      <c r="K35" s="38"/>
      <c r="L35" s="38"/>
      <c r="M35" s="251">
        <v>0</v>
      </c>
      <c r="N35" s="245"/>
      <c r="O35" s="245"/>
      <c r="P35" s="245"/>
      <c r="Q35" s="38"/>
      <c r="R35" s="39"/>
    </row>
    <row r="36" spans="2:18" s="1" customFormat="1" ht="6.9" customHeight="1"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9"/>
    </row>
    <row r="37" spans="2:18" s="1" customFormat="1" ht="25.35" customHeight="1">
      <c r="B37" s="37"/>
      <c r="C37" s="115"/>
      <c r="D37" s="120" t="s">
        <v>50</v>
      </c>
      <c r="E37" s="81"/>
      <c r="F37" s="81"/>
      <c r="G37" s="121" t="s">
        <v>51</v>
      </c>
      <c r="H37" s="122" t="s">
        <v>52</v>
      </c>
      <c r="I37" s="81"/>
      <c r="J37" s="81"/>
      <c r="K37" s="81"/>
      <c r="L37" s="252">
        <f>SUM(M29:M35)</f>
        <v>0</v>
      </c>
      <c r="M37" s="252"/>
      <c r="N37" s="252"/>
      <c r="O37" s="252"/>
      <c r="P37" s="253"/>
      <c r="Q37" s="115"/>
      <c r="R37" s="39"/>
    </row>
    <row r="38" spans="2:18" s="1" customFormat="1" ht="14.4" customHeight="1">
      <c r="B38" s="37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9"/>
    </row>
    <row r="39" spans="2:18" s="1" customFormat="1" ht="14.4" customHeight="1">
      <c r="B39" s="37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9"/>
    </row>
    <row r="40" spans="2:18" ht="12">
      <c r="B40" s="25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6"/>
    </row>
    <row r="41" spans="2:18" ht="12" hidden="1">
      <c r="B41" s="25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6"/>
    </row>
    <row r="42" spans="2:18" ht="12" hidden="1">
      <c r="B42" s="25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6"/>
    </row>
    <row r="43" spans="2:18" ht="12" hidden="1">
      <c r="B43" s="25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6"/>
    </row>
    <row r="44" spans="2:18" ht="12" hidden="1">
      <c r="B44" s="25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6"/>
    </row>
    <row r="45" spans="2:18" ht="12" hidden="1">
      <c r="B45" s="25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6"/>
    </row>
    <row r="46" spans="2:18" ht="12">
      <c r="B46" s="25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6"/>
    </row>
    <row r="47" spans="2:18" ht="12">
      <c r="B47" s="25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6"/>
    </row>
    <row r="48" spans="2:18" ht="12">
      <c r="B48" s="25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6"/>
    </row>
    <row r="49" spans="2:18" ht="12">
      <c r="B49" s="25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6"/>
    </row>
    <row r="50" spans="2:18" s="1" customFormat="1">
      <c r="B50" s="37"/>
      <c r="C50" s="38"/>
      <c r="D50" s="52" t="s">
        <v>53</v>
      </c>
      <c r="E50" s="53"/>
      <c r="F50" s="53"/>
      <c r="G50" s="53"/>
      <c r="H50" s="54"/>
      <c r="I50" s="38"/>
      <c r="J50" s="52" t="s">
        <v>54</v>
      </c>
      <c r="K50" s="53"/>
      <c r="L50" s="53"/>
      <c r="M50" s="53"/>
      <c r="N50" s="53"/>
      <c r="O50" s="53"/>
      <c r="P50" s="54"/>
      <c r="Q50" s="38"/>
      <c r="R50" s="39"/>
    </row>
    <row r="51" spans="2:18" ht="12">
      <c r="B51" s="25"/>
      <c r="C51" s="28"/>
      <c r="D51" s="55"/>
      <c r="E51" s="28"/>
      <c r="F51" s="28"/>
      <c r="G51" s="28"/>
      <c r="H51" s="56"/>
      <c r="I51" s="28"/>
      <c r="J51" s="55"/>
      <c r="K51" s="28"/>
      <c r="L51" s="28"/>
      <c r="M51" s="28"/>
      <c r="N51" s="28"/>
      <c r="O51" s="28"/>
      <c r="P51" s="56"/>
      <c r="Q51" s="28"/>
      <c r="R51" s="26"/>
    </row>
    <row r="52" spans="2:18" ht="12">
      <c r="B52" s="25"/>
      <c r="C52" s="28"/>
      <c r="D52" s="55"/>
      <c r="E52" s="28"/>
      <c r="F52" s="28"/>
      <c r="G52" s="28"/>
      <c r="H52" s="56"/>
      <c r="I52" s="28"/>
      <c r="J52" s="55"/>
      <c r="K52" s="28"/>
      <c r="L52" s="28"/>
      <c r="M52" s="28"/>
      <c r="N52" s="28"/>
      <c r="O52" s="28"/>
      <c r="P52" s="56"/>
      <c r="Q52" s="28"/>
      <c r="R52" s="26"/>
    </row>
    <row r="53" spans="2:18" ht="12">
      <c r="B53" s="25"/>
      <c r="C53" s="28"/>
      <c r="D53" s="55"/>
      <c r="E53" s="28"/>
      <c r="F53" s="28"/>
      <c r="G53" s="28"/>
      <c r="H53" s="56"/>
      <c r="I53" s="28"/>
      <c r="J53" s="55"/>
      <c r="K53" s="28"/>
      <c r="L53" s="28"/>
      <c r="M53" s="28"/>
      <c r="N53" s="28"/>
      <c r="O53" s="28"/>
      <c r="P53" s="56"/>
      <c r="Q53" s="28"/>
      <c r="R53" s="26"/>
    </row>
    <row r="54" spans="2:18" ht="12">
      <c r="B54" s="25"/>
      <c r="C54" s="28"/>
      <c r="D54" s="55"/>
      <c r="E54" s="28"/>
      <c r="F54" s="28"/>
      <c r="G54" s="28"/>
      <c r="H54" s="56"/>
      <c r="I54" s="28"/>
      <c r="J54" s="55"/>
      <c r="K54" s="28"/>
      <c r="L54" s="28"/>
      <c r="M54" s="28"/>
      <c r="N54" s="28"/>
      <c r="O54" s="28"/>
      <c r="P54" s="56"/>
      <c r="Q54" s="28"/>
      <c r="R54" s="26"/>
    </row>
    <row r="55" spans="2:18" ht="12">
      <c r="B55" s="25"/>
      <c r="C55" s="28"/>
      <c r="D55" s="55"/>
      <c r="E55" s="28"/>
      <c r="F55" s="28"/>
      <c r="G55" s="28"/>
      <c r="H55" s="56"/>
      <c r="I55" s="28"/>
      <c r="J55" s="55"/>
      <c r="K55" s="28"/>
      <c r="L55" s="28"/>
      <c r="M55" s="28"/>
      <c r="N55" s="28"/>
      <c r="O55" s="28"/>
      <c r="P55" s="56"/>
      <c r="Q55" s="28"/>
      <c r="R55" s="26"/>
    </row>
    <row r="56" spans="2:18" ht="12">
      <c r="B56" s="25"/>
      <c r="C56" s="28"/>
      <c r="D56" s="55"/>
      <c r="E56" s="28"/>
      <c r="F56" s="28"/>
      <c r="G56" s="28"/>
      <c r="H56" s="56"/>
      <c r="I56" s="28"/>
      <c r="J56" s="55"/>
      <c r="K56" s="28"/>
      <c r="L56" s="28"/>
      <c r="M56" s="28"/>
      <c r="N56" s="28"/>
      <c r="O56" s="28"/>
      <c r="P56" s="56"/>
      <c r="Q56" s="28"/>
      <c r="R56" s="26"/>
    </row>
    <row r="57" spans="2:18" ht="12">
      <c r="B57" s="25"/>
      <c r="C57" s="28"/>
      <c r="D57" s="55"/>
      <c r="E57" s="28"/>
      <c r="F57" s="28"/>
      <c r="G57" s="28"/>
      <c r="H57" s="56"/>
      <c r="I57" s="28"/>
      <c r="J57" s="55"/>
      <c r="K57" s="28"/>
      <c r="L57" s="28"/>
      <c r="M57" s="28"/>
      <c r="N57" s="28"/>
      <c r="O57" s="28"/>
      <c r="P57" s="56"/>
      <c r="Q57" s="28"/>
      <c r="R57" s="26"/>
    </row>
    <row r="58" spans="2:18" ht="12">
      <c r="B58" s="25"/>
      <c r="C58" s="28"/>
      <c r="D58" s="55"/>
      <c r="E58" s="28"/>
      <c r="F58" s="28"/>
      <c r="G58" s="28"/>
      <c r="H58" s="56"/>
      <c r="I58" s="28"/>
      <c r="J58" s="55"/>
      <c r="K58" s="28"/>
      <c r="L58" s="28"/>
      <c r="M58" s="28"/>
      <c r="N58" s="28"/>
      <c r="O58" s="28"/>
      <c r="P58" s="56"/>
      <c r="Q58" s="28"/>
      <c r="R58" s="26"/>
    </row>
    <row r="59" spans="2:18" s="1" customFormat="1">
      <c r="B59" s="37"/>
      <c r="C59" s="38"/>
      <c r="D59" s="57" t="s">
        <v>55</v>
      </c>
      <c r="E59" s="58"/>
      <c r="F59" s="58"/>
      <c r="G59" s="59" t="s">
        <v>56</v>
      </c>
      <c r="H59" s="60"/>
      <c r="I59" s="38"/>
      <c r="J59" s="57" t="s">
        <v>55</v>
      </c>
      <c r="K59" s="58"/>
      <c r="L59" s="58"/>
      <c r="M59" s="58"/>
      <c r="N59" s="59" t="s">
        <v>56</v>
      </c>
      <c r="O59" s="58"/>
      <c r="P59" s="60"/>
      <c r="Q59" s="38"/>
      <c r="R59" s="39"/>
    </row>
    <row r="60" spans="2:18" ht="12">
      <c r="B60" s="25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6"/>
    </row>
    <row r="61" spans="2:18" s="1" customFormat="1">
      <c r="B61" s="37"/>
      <c r="C61" s="38"/>
      <c r="D61" s="52" t="s">
        <v>57</v>
      </c>
      <c r="E61" s="53"/>
      <c r="F61" s="53"/>
      <c r="G61" s="53"/>
      <c r="H61" s="54"/>
      <c r="I61" s="38"/>
      <c r="J61" s="52" t="s">
        <v>58</v>
      </c>
      <c r="K61" s="53"/>
      <c r="L61" s="53"/>
      <c r="M61" s="53"/>
      <c r="N61" s="53"/>
      <c r="O61" s="53"/>
      <c r="P61" s="54"/>
      <c r="Q61" s="38"/>
      <c r="R61" s="39"/>
    </row>
    <row r="62" spans="2:18" ht="12">
      <c r="B62" s="25"/>
      <c r="C62" s="28"/>
      <c r="D62" s="55"/>
      <c r="E62" s="28"/>
      <c r="F62" s="28"/>
      <c r="G62" s="28"/>
      <c r="H62" s="56"/>
      <c r="I62" s="28"/>
      <c r="J62" s="55"/>
      <c r="K62" s="28"/>
      <c r="L62" s="28"/>
      <c r="M62" s="28"/>
      <c r="N62" s="28"/>
      <c r="O62" s="28"/>
      <c r="P62" s="56"/>
      <c r="Q62" s="28"/>
      <c r="R62" s="26"/>
    </row>
    <row r="63" spans="2:18" ht="12">
      <c r="B63" s="25"/>
      <c r="C63" s="28"/>
      <c r="D63" s="55"/>
      <c r="E63" s="28"/>
      <c r="F63" s="28"/>
      <c r="G63" s="28"/>
      <c r="H63" s="56"/>
      <c r="I63" s="28"/>
      <c r="J63" s="55"/>
      <c r="K63" s="28"/>
      <c r="L63" s="28"/>
      <c r="M63" s="28"/>
      <c r="N63" s="28"/>
      <c r="O63" s="28"/>
      <c r="P63" s="56"/>
      <c r="Q63" s="28"/>
      <c r="R63" s="26"/>
    </row>
    <row r="64" spans="2:18" ht="12">
      <c r="B64" s="25"/>
      <c r="C64" s="28"/>
      <c r="D64" s="55"/>
      <c r="E64" s="28"/>
      <c r="F64" s="28"/>
      <c r="G64" s="28"/>
      <c r="H64" s="56"/>
      <c r="I64" s="28"/>
      <c r="J64" s="55"/>
      <c r="K64" s="28"/>
      <c r="L64" s="28"/>
      <c r="M64" s="28"/>
      <c r="N64" s="28"/>
      <c r="O64" s="28"/>
      <c r="P64" s="56"/>
      <c r="Q64" s="28"/>
      <c r="R64" s="26"/>
    </row>
    <row r="65" spans="2:21" ht="12">
      <c r="B65" s="25"/>
      <c r="C65" s="28"/>
      <c r="D65" s="55"/>
      <c r="E65" s="28"/>
      <c r="F65" s="28"/>
      <c r="G65" s="28"/>
      <c r="H65" s="56"/>
      <c r="I65" s="28"/>
      <c r="J65" s="55"/>
      <c r="K65" s="28"/>
      <c r="L65" s="28"/>
      <c r="M65" s="28"/>
      <c r="N65" s="28"/>
      <c r="O65" s="28"/>
      <c r="P65" s="56"/>
      <c r="Q65" s="28"/>
      <c r="R65" s="26"/>
    </row>
    <row r="66" spans="2:21" ht="12">
      <c r="B66" s="25"/>
      <c r="C66" s="28"/>
      <c r="D66" s="55"/>
      <c r="E66" s="28"/>
      <c r="F66" s="28"/>
      <c r="G66" s="28"/>
      <c r="H66" s="56"/>
      <c r="I66" s="28"/>
      <c r="J66" s="55"/>
      <c r="K66" s="28"/>
      <c r="L66" s="28"/>
      <c r="M66" s="28"/>
      <c r="N66" s="28"/>
      <c r="O66" s="28"/>
      <c r="P66" s="56"/>
      <c r="Q66" s="28"/>
      <c r="R66" s="26"/>
    </row>
    <row r="67" spans="2:21" ht="12">
      <c r="B67" s="25"/>
      <c r="C67" s="28"/>
      <c r="D67" s="55"/>
      <c r="E67" s="28"/>
      <c r="F67" s="28"/>
      <c r="G67" s="28"/>
      <c r="H67" s="56"/>
      <c r="I67" s="28"/>
      <c r="J67" s="55"/>
      <c r="K67" s="28"/>
      <c r="L67" s="28"/>
      <c r="M67" s="28"/>
      <c r="N67" s="28"/>
      <c r="O67" s="28"/>
      <c r="P67" s="56"/>
      <c r="Q67" s="28"/>
      <c r="R67" s="26"/>
    </row>
    <row r="68" spans="2:21" ht="12">
      <c r="B68" s="25"/>
      <c r="C68" s="28"/>
      <c r="D68" s="55"/>
      <c r="E68" s="28"/>
      <c r="F68" s="28"/>
      <c r="G68" s="28"/>
      <c r="H68" s="56"/>
      <c r="I68" s="28"/>
      <c r="J68" s="55"/>
      <c r="K68" s="28"/>
      <c r="L68" s="28"/>
      <c r="M68" s="28"/>
      <c r="N68" s="28"/>
      <c r="O68" s="28"/>
      <c r="P68" s="56"/>
      <c r="Q68" s="28"/>
      <c r="R68" s="26"/>
    </row>
    <row r="69" spans="2:21" ht="12">
      <c r="B69" s="25"/>
      <c r="C69" s="28"/>
      <c r="D69" s="55"/>
      <c r="E69" s="28"/>
      <c r="F69" s="28"/>
      <c r="G69" s="28"/>
      <c r="H69" s="56"/>
      <c r="I69" s="28"/>
      <c r="J69" s="55"/>
      <c r="K69" s="28"/>
      <c r="L69" s="28"/>
      <c r="M69" s="28"/>
      <c r="N69" s="28"/>
      <c r="O69" s="28"/>
      <c r="P69" s="56"/>
      <c r="Q69" s="28"/>
      <c r="R69" s="26"/>
    </row>
    <row r="70" spans="2:21" s="1" customFormat="1">
      <c r="B70" s="37"/>
      <c r="C70" s="38"/>
      <c r="D70" s="57" t="s">
        <v>55</v>
      </c>
      <c r="E70" s="58"/>
      <c r="F70" s="58"/>
      <c r="G70" s="59" t="s">
        <v>56</v>
      </c>
      <c r="H70" s="60"/>
      <c r="I70" s="38"/>
      <c r="J70" s="57" t="s">
        <v>55</v>
      </c>
      <c r="K70" s="58"/>
      <c r="L70" s="58"/>
      <c r="M70" s="58"/>
      <c r="N70" s="59" t="s">
        <v>56</v>
      </c>
      <c r="O70" s="58"/>
      <c r="P70" s="60"/>
      <c r="Q70" s="38"/>
      <c r="R70" s="39"/>
    </row>
    <row r="71" spans="2:21" s="1" customFormat="1" ht="14.4" customHeight="1"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3"/>
    </row>
    <row r="75" spans="2:21" s="1" customFormat="1" ht="6.9" customHeight="1">
      <c r="B75" s="123"/>
      <c r="C75" s="124"/>
      <c r="D75" s="124"/>
      <c r="E75" s="124"/>
      <c r="F75" s="124"/>
      <c r="G75" s="124"/>
      <c r="H75" s="124"/>
      <c r="I75" s="124"/>
      <c r="J75" s="124"/>
      <c r="K75" s="124"/>
      <c r="L75" s="124"/>
      <c r="M75" s="124"/>
      <c r="N75" s="124"/>
      <c r="O75" s="124"/>
      <c r="P75" s="124"/>
      <c r="Q75" s="124"/>
      <c r="R75" s="125"/>
    </row>
    <row r="76" spans="2:21" s="1" customFormat="1" ht="36.9" customHeight="1">
      <c r="B76" s="37"/>
      <c r="C76" s="200" t="s">
        <v>102</v>
      </c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39"/>
      <c r="T76" s="126"/>
      <c r="U76" s="126"/>
    </row>
    <row r="77" spans="2:21" s="1" customFormat="1" ht="6.9" customHeight="1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9"/>
      <c r="T77" s="126"/>
      <c r="U77" s="126"/>
    </row>
    <row r="78" spans="2:21" s="1" customFormat="1" ht="36.9" customHeight="1">
      <c r="B78" s="37"/>
      <c r="C78" s="71" t="s">
        <v>19</v>
      </c>
      <c r="D78" s="38"/>
      <c r="E78" s="38"/>
      <c r="F78" s="220" t="str">
        <f>F6</f>
        <v>Stavební úpravy bytu - Bazovského, byt č.18</v>
      </c>
      <c r="G78" s="245"/>
      <c r="H78" s="245"/>
      <c r="I78" s="245"/>
      <c r="J78" s="245"/>
      <c r="K78" s="245"/>
      <c r="L78" s="245"/>
      <c r="M78" s="245"/>
      <c r="N78" s="245"/>
      <c r="O78" s="245"/>
      <c r="P78" s="245"/>
      <c r="Q78" s="38"/>
      <c r="R78" s="39"/>
      <c r="T78" s="126"/>
      <c r="U78" s="126"/>
    </row>
    <row r="79" spans="2:21" s="1" customFormat="1" ht="6.9" customHeight="1"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9"/>
      <c r="T79" s="126"/>
      <c r="U79" s="126"/>
    </row>
    <row r="80" spans="2:21" s="1" customFormat="1" ht="18" customHeight="1">
      <c r="B80" s="37"/>
      <c r="C80" s="32" t="s">
        <v>24</v>
      </c>
      <c r="D80" s="38"/>
      <c r="E80" s="38"/>
      <c r="F80" s="30" t="str">
        <f>F8</f>
        <v>Bazovského 1119, Praha 17</v>
      </c>
      <c r="G80" s="38"/>
      <c r="H80" s="38"/>
      <c r="I80" s="38"/>
      <c r="J80" s="38"/>
      <c r="K80" s="32" t="s">
        <v>26</v>
      </c>
      <c r="L80" s="38"/>
      <c r="M80" s="247" t="str">
        <f>IF(O8="","",O8)</f>
        <v>3. 1. 2019</v>
      </c>
      <c r="N80" s="247"/>
      <c r="O80" s="247"/>
      <c r="P80" s="247"/>
      <c r="Q80" s="38"/>
      <c r="R80" s="39"/>
      <c r="T80" s="126"/>
      <c r="U80" s="126"/>
    </row>
    <row r="81" spans="2:47" s="1" customFormat="1" ht="6.9" customHeight="1"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9"/>
      <c r="T81" s="126"/>
      <c r="U81" s="126"/>
    </row>
    <row r="82" spans="2:47" s="1" customFormat="1" ht="13.2">
      <c r="B82" s="37"/>
      <c r="C82" s="32" t="s">
        <v>28</v>
      </c>
      <c r="D82" s="38"/>
      <c r="E82" s="38"/>
      <c r="F82" s="30" t="str">
        <f>E11</f>
        <v>Městská část Praha 17, Praha 17 - Řepy</v>
      </c>
      <c r="G82" s="38"/>
      <c r="H82" s="38"/>
      <c r="I82" s="38"/>
      <c r="J82" s="38"/>
      <c r="K82" s="32" t="s">
        <v>34</v>
      </c>
      <c r="L82" s="38"/>
      <c r="M82" s="204" t="str">
        <f>E17</f>
        <v>ing. arch. Lenka David</v>
      </c>
      <c r="N82" s="204"/>
      <c r="O82" s="204"/>
      <c r="P82" s="204"/>
      <c r="Q82" s="204"/>
      <c r="R82" s="39"/>
      <c r="T82" s="126"/>
      <c r="U82" s="126"/>
    </row>
    <row r="83" spans="2:47" s="1" customFormat="1" ht="14.4" customHeight="1">
      <c r="B83" s="37"/>
      <c r="C83" s="32" t="s">
        <v>32</v>
      </c>
      <c r="D83" s="38"/>
      <c r="E83" s="38"/>
      <c r="F83" s="30" t="str">
        <f>IF(E14="","",E14)</f>
        <v>Vyplň údaj</v>
      </c>
      <c r="G83" s="38"/>
      <c r="H83" s="38"/>
      <c r="I83" s="38"/>
      <c r="J83" s="38"/>
      <c r="K83" s="32" t="s">
        <v>37</v>
      </c>
      <c r="L83" s="38"/>
      <c r="M83" s="204" t="str">
        <f>E20</f>
        <v>Lenka Jandová</v>
      </c>
      <c r="N83" s="204"/>
      <c r="O83" s="204"/>
      <c r="P83" s="204"/>
      <c r="Q83" s="204"/>
      <c r="R83" s="39"/>
      <c r="T83" s="126"/>
      <c r="U83" s="126"/>
    </row>
    <row r="84" spans="2:47" s="1" customFormat="1" ht="10.35" customHeight="1"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9"/>
      <c r="T84" s="126"/>
      <c r="U84" s="126"/>
    </row>
    <row r="85" spans="2:47" s="1" customFormat="1" ht="29.25" customHeight="1">
      <c r="B85" s="37"/>
      <c r="C85" s="254" t="s">
        <v>103</v>
      </c>
      <c r="D85" s="255"/>
      <c r="E85" s="255"/>
      <c r="F85" s="255"/>
      <c r="G85" s="255"/>
      <c r="H85" s="115"/>
      <c r="I85" s="115"/>
      <c r="J85" s="115"/>
      <c r="K85" s="115"/>
      <c r="L85" s="115"/>
      <c r="M85" s="115"/>
      <c r="N85" s="254" t="s">
        <v>104</v>
      </c>
      <c r="O85" s="255"/>
      <c r="P85" s="255"/>
      <c r="Q85" s="255"/>
      <c r="R85" s="39"/>
      <c r="T85" s="126"/>
      <c r="U85" s="126"/>
    </row>
    <row r="86" spans="2:47" s="1" customFormat="1" ht="10.35" customHeight="1"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9"/>
      <c r="T86" s="126"/>
      <c r="U86" s="126"/>
    </row>
    <row r="87" spans="2:47" s="1" customFormat="1" ht="29.25" customHeight="1">
      <c r="B87" s="37"/>
      <c r="C87" s="127" t="s">
        <v>105</v>
      </c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241">
        <f>N138</f>
        <v>0</v>
      </c>
      <c r="O87" s="256"/>
      <c r="P87" s="256"/>
      <c r="Q87" s="256"/>
      <c r="R87" s="39"/>
      <c r="T87" s="126"/>
      <c r="U87" s="126"/>
      <c r="AU87" s="21" t="s">
        <v>106</v>
      </c>
    </row>
    <row r="88" spans="2:47" s="6" customFormat="1" ht="24.9" customHeight="1">
      <c r="B88" s="128"/>
      <c r="C88" s="129"/>
      <c r="D88" s="130" t="s">
        <v>107</v>
      </c>
      <c r="E88" s="129"/>
      <c r="F88" s="129"/>
      <c r="G88" s="129"/>
      <c r="H88" s="129"/>
      <c r="I88" s="129"/>
      <c r="J88" s="129"/>
      <c r="K88" s="129"/>
      <c r="L88" s="129"/>
      <c r="M88" s="129"/>
      <c r="N88" s="257">
        <f>N139</f>
        <v>0</v>
      </c>
      <c r="O88" s="258"/>
      <c r="P88" s="258"/>
      <c r="Q88" s="258"/>
      <c r="R88" s="131"/>
      <c r="T88" s="132"/>
      <c r="U88" s="132"/>
    </row>
    <row r="89" spans="2:47" s="7" customFormat="1" ht="19.95" customHeight="1">
      <c r="B89" s="133"/>
      <c r="C89" s="134"/>
      <c r="D89" s="103" t="s">
        <v>108</v>
      </c>
      <c r="E89" s="134"/>
      <c r="F89" s="134"/>
      <c r="G89" s="134"/>
      <c r="H89" s="134"/>
      <c r="I89" s="134"/>
      <c r="J89" s="134"/>
      <c r="K89" s="134"/>
      <c r="L89" s="134"/>
      <c r="M89" s="134"/>
      <c r="N89" s="237">
        <f>N140</f>
        <v>0</v>
      </c>
      <c r="O89" s="259"/>
      <c r="P89" s="259"/>
      <c r="Q89" s="259"/>
      <c r="R89" s="135"/>
      <c r="T89" s="136"/>
      <c r="U89" s="136"/>
    </row>
    <row r="90" spans="2:47" s="7" customFormat="1" ht="19.95" customHeight="1">
      <c r="B90" s="133"/>
      <c r="C90" s="134"/>
      <c r="D90" s="103" t="s">
        <v>109</v>
      </c>
      <c r="E90" s="134"/>
      <c r="F90" s="134"/>
      <c r="G90" s="134"/>
      <c r="H90" s="134"/>
      <c r="I90" s="134"/>
      <c r="J90" s="134"/>
      <c r="K90" s="134"/>
      <c r="L90" s="134"/>
      <c r="M90" s="134"/>
      <c r="N90" s="237">
        <f>N149</f>
        <v>0</v>
      </c>
      <c r="O90" s="259"/>
      <c r="P90" s="259"/>
      <c r="Q90" s="259"/>
      <c r="R90" s="135"/>
      <c r="T90" s="136"/>
      <c r="U90" s="136"/>
    </row>
    <row r="91" spans="2:47" s="7" customFormat="1" ht="19.95" customHeight="1">
      <c r="B91" s="133"/>
      <c r="C91" s="134"/>
      <c r="D91" s="103" t="s">
        <v>110</v>
      </c>
      <c r="E91" s="134"/>
      <c r="F91" s="134"/>
      <c r="G91" s="134"/>
      <c r="H91" s="134"/>
      <c r="I91" s="134"/>
      <c r="J91" s="134"/>
      <c r="K91" s="134"/>
      <c r="L91" s="134"/>
      <c r="M91" s="134"/>
      <c r="N91" s="237">
        <f>N151</f>
        <v>0</v>
      </c>
      <c r="O91" s="259"/>
      <c r="P91" s="259"/>
      <c r="Q91" s="259"/>
      <c r="R91" s="135"/>
      <c r="T91" s="136"/>
      <c r="U91" s="136"/>
    </row>
    <row r="92" spans="2:47" s="7" customFormat="1" ht="19.95" customHeight="1">
      <c r="B92" s="133"/>
      <c r="C92" s="134"/>
      <c r="D92" s="103" t="s">
        <v>111</v>
      </c>
      <c r="E92" s="134"/>
      <c r="F92" s="134"/>
      <c r="G92" s="134"/>
      <c r="H92" s="134"/>
      <c r="I92" s="134"/>
      <c r="J92" s="134"/>
      <c r="K92" s="134"/>
      <c r="L92" s="134"/>
      <c r="M92" s="134"/>
      <c r="N92" s="237">
        <f>N176</f>
        <v>0</v>
      </c>
      <c r="O92" s="259"/>
      <c r="P92" s="259"/>
      <c r="Q92" s="259"/>
      <c r="R92" s="135"/>
      <c r="T92" s="136"/>
      <c r="U92" s="136"/>
    </row>
    <row r="93" spans="2:47" s="7" customFormat="1" ht="19.95" customHeight="1">
      <c r="B93" s="133"/>
      <c r="C93" s="134"/>
      <c r="D93" s="103" t="s">
        <v>112</v>
      </c>
      <c r="E93" s="134"/>
      <c r="F93" s="134"/>
      <c r="G93" s="134"/>
      <c r="H93" s="134"/>
      <c r="I93" s="134"/>
      <c r="J93" s="134"/>
      <c r="K93" s="134"/>
      <c r="L93" s="134"/>
      <c r="M93" s="134"/>
      <c r="N93" s="237">
        <f>N209</f>
        <v>0</v>
      </c>
      <c r="O93" s="259"/>
      <c r="P93" s="259"/>
      <c r="Q93" s="259"/>
      <c r="R93" s="135"/>
      <c r="T93" s="136"/>
      <c r="U93" s="136"/>
    </row>
    <row r="94" spans="2:47" s="7" customFormat="1" ht="19.95" customHeight="1">
      <c r="B94" s="133"/>
      <c r="C94" s="134"/>
      <c r="D94" s="103" t="s">
        <v>113</v>
      </c>
      <c r="E94" s="134"/>
      <c r="F94" s="134"/>
      <c r="G94" s="134"/>
      <c r="H94" s="134"/>
      <c r="I94" s="134"/>
      <c r="J94" s="134"/>
      <c r="K94" s="134"/>
      <c r="L94" s="134"/>
      <c r="M94" s="134"/>
      <c r="N94" s="237">
        <f>N214</f>
        <v>0</v>
      </c>
      <c r="O94" s="259"/>
      <c r="P94" s="259"/>
      <c r="Q94" s="259"/>
      <c r="R94" s="135"/>
      <c r="T94" s="136"/>
      <c r="U94" s="136"/>
    </row>
    <row r="95" spans="2:47" s="6" customFormat="1" ht="24.9" customHeight="1">
      <c r="B95" s="128"/>
      <c r="C95" s="129"/>
      <c r="D95" s="130" t="s">
        <v>114</v>
      </c>
      <c r="E95" s="129"/>
      <c r="F95" s="129"/>
      <c r="G95" s="129"/>
      <c r="H95" s="129"/>
      <c r="I95" s="129"/>
      <c r="J95" s="129"/>
      <c r="K95" s="129"/>
      <c r="L95" s="129"/>
      <c r="M95" s="129"/>
      <c r="N95" s="257">
        <f>N216</f>
        <v>0</v>
      </c>
      <c r="O95" s="258"/>
      <c r="P95" s="258"/>
      <c r="Q95" s="258"/>
      <c r="R95" s="131"/>
      <c r="T95" s="132"/>
      <c r="U95" s="132"/>
    </row>
    <row r="96" spans="2:47" s="7" customFormat="1" ht="19.95" customHeight="1">
      <c r="B96" s="133"/>
      <c r="C96" s="134"/>
      <c r="D96" s="103" t="s">
        <v>115</v>
      </c>
      <c r="E96" s="134"/>
      <c r="F96" s="134"/>
      <c r="G96" s="134"/>
      <c r="H96" s="134"/>
      <c r="I96" s="134"/>
      <c r="J96" s="134"/>
      <c r="K96" s="134"/>
      <c r="L96" s="134"/>
      <c r="M96" s="134"/>
      <c r="N96" s="237">
        <f>N217</f>
        <v>0</v>
      </c>
      <c r="O96" s="259"/>
      <c r="P96" s="259"/>
      <c r="Q96" s="259"/>
      <c r="R96" s="135"/>
      <c r="T96" s="136"/>
      <c r="U96" s="136"/>
    </row>
    <row r="97" spans="2:21" s="7" customFormat="1" ht="19.95" customHeight="1">
      <c r="B97" s="133"/>
      <c r="C97" s="134"/>
      <c r="D97" s="103" t="s">
        <v>116</v>
      </c>
      <c r="E97" s="134"/>
      <c r="F97" s="134"/>
      <c r="G97" s="134"/>
      <c r="H97" s="134"/>
      <c r="I97" s="134"/>
      <c r="J97" s="134"/>
      <c r="K97" s="134"/>
      <c r="L97" s="134"/>
      <c r="M97" s="134"/>
      <c r="N97" s="237">
        <f>N226</f>
        <v>0</v>
      </c>
      <c r="O97" s="259"/>
      <c r="P97" s="259"/>
      <c r="Q97" s="259"/>
      <c r="R97" s="135"/>
      <c r="T97" s="136"/>
      <c r="U97" s="136"/>
    </row>
    <row r="98" spans="2:21" s="7" customFormat="1" ht="19.95" customHeight="1">
      <c r="B98" s="133"/>
      <c r="C98" s="134"/>
      <c r="D98" s="103" t="s">
        <v>117</v>
      </c>
      <c r="E98" s="134"/>
      <c r="F98" s="134"/>
      <c r="G98" s="134"/>
      <c r="H98" s="134"/>
      <c r="I98" s="134"/>
      <c r="J98" s="134"/>
      <c r="K98" s="134"/>
      <c r="L98" s="134"/>
      <c r="M98" s="134"/>
      <c r="N98" s="237">
        <f>N230</f>
        <v>0</v>
      </c>
      <c r="O98" s="259"/>
      <c r="P98" s="259"/>
      <c r="Q98" s="259"/>
      <c r="R98" s="135"/>
      <c r="T98" s="136"/>
      <c r="U98" s="136"/>
    </row>
    <row r="99" spans="2:21" s="7" customFormat="1" ht="19.95" customHeight="1">
      <c r="B99" s="133"/>
      <c r="C99" s="134"/>
      <c r="D99" s="103" t="s">
        <v>118</v>
      </c>
      <c r="E99" s="134"/>
      <c r="F99" s="134"/>
      <c r="G99" s="134"/>
      <c r="H99" s="134"/>
      <c r="I99" s="134"/>
      <c r="J99" s="134"/>
      <c r="K99" s="134"/>
      <c r="L99" s="134"/>
      <c r="M99" s="134"/>
      <c r="N99" s="237">
        <f>N241</f>
        <v>0</v>
      </c>
      <c r="O99" s="259"/>
      <c r="P99" s="259"/>
      <c r="Q99" s="259"/>
      <c r="R99" s="135"/>
      <c r="T99" s="136"/>
      <c r="U99" s="136"/>
    </row>
    <row r="100" spans="2:21" s="7" customFormat="1" ht="19.95" customHeight="1">
      <c r="B100" s="133"/>
      <c r="C100" s="134"/>
      <c r="D100" s="103" t="s">
        <v>119</v>
      </c>
      <c r="E100" s="134"/>
      <c r="F100" s="134"/>
      <c r="G100" s="134"/>
      <c r="H100" s="134"/>
      <c r="I100" s="134"/>
      <c r="J100" s="134"/>
      <c r="K100" s="134"/>
      <c r="L100" s="134"/>
      <c r="M100" s="134"/>
      <c r="N100" s="237">
        <f>N251</f>
        <v>0</v>
      </c>
      <c r="O100" s="259"/>
      <c r="P100" s="259"/>
      <c r="Q100" s="259"/>
      <c r="R100" s="135"/>
      <c r="T100" s="136"/>
      <c r="U100" s="136"/>
    </row>
    <row r="101" spans="2:21" s="7" customFormat="1" ht="19.95" customHeight="1">
      <c r="B101" s="133"/>
      <c r="C101" s="134"/>
      <c r="D101" s="103" t="s">
        <v>120</v>
      </c>
      <c r="E101" s="134"/>
      <c r="F101" s="134"/>
      <c r="G101" s="134"/>
      <c r="H101" s="134"/>
      <c r="I101" s="134"/>
      <c r="J101" s="134"/>
      <c r="K101" s="134"/>
      <c r="L101" s="134"/>
      <c r="M101" s="134"/>
      <c r="N101" s="237">
        <f>N268</f>
        <v>0</v>
      </c>
      <c r="O101" s="259"/>
      <c r="P101" s="259"/>
      <c r="Q101" s="259"/>
      <c r="R101" s="135"/>
      <c r="T101" s="136"/>
      <c r="U101" s="136"/>
    </row>
    <row r="102" spans="2:21" s="7" customFormat="1" ht="19.95" customHeight="1">
      <c r="B102" s="133"/>
      <c r="C102" s="134"/>
      <c r="D102" s="103" t="s">
        <v>121</v>
      </c>
      <c r="E102" s="134"/>
      <c r="F102" s="134"/>
      <c r="G102" s="134"/>
      <c r="H102" s="134"/>
      <c r="I102" s="134"/>
      <c r="J102" s="134"/>
      <c r="K102" s="134"/>
      <c r="L102" s="134"/>
      <c r="M102" s="134"/>
      <c r="N102" s="237">
        <f>N275</f>
        <v>0</v>
      </c>
      <c r="O102" s="259"/>
      <c r="P102" s="259"/>
      <c r="Q102" s="259"/>
      <c r="R102" s="135"/>
      <c r="T102" s="136"/>
      <c r="U102" s="136"/>
    </row>
    <row r="103" spans="2:21" s="7" customFormat="1" ht="19.95" customHeight="1">
      <c r="B103" s="133"/>
      <c r="C103" s="134"/>
      <c r="D103" s="103" t="s">
        <v>122</v>
      </c>
      <c r="E103" s="134"/>
      <c r="F103" s="134"/>
      <c r="G103" s="134"/>
      <c r="H103" s="134"/>
      <c r="I103" s="134"/>
      <c r="J103" s="134"/>
      <c r="K103" s="134"/>
      <c r="L103" s="134"/>
      <c r="M103" s="134"/>
      <c r="N103" s="237">
        <f>N286</f>
        <v>0</v>
      </c>
      <c r="O103" s="259"/>
      <c r="P103" s="259"/>
      <c r="Q103" s="259"/>
      <c r="R103" s="135"/>
      <c r="T103" s="136"/>
      <c r="U103" s="136"/>
    </row>
    <row r="104" spans="2:21" s="7" customFormat="1" ht="19.95" customHeight="1">
      <c r="B104" s="133"/>
      <c r="C104" s="134"/>
      <c r="D104" s="103" t="s">
        <v>123</v>
      </c>
      <c r="E104" s="134"/>
      <c r="F104" s="134"/>
      <c r="G104" s="134"/>
      <c r="H104" s="134"/>
      <c r="I104" s="134"/>
      <c r="J104" s="134"/>
      <c r="K104" s="134"/>
      <c r="L104" s="134"/>
      <c r="M104" s="134"/>
      <c r="N104" s="237">
        <f>N294</f>
        <v>0</v>
      </c>
      <c r="O104" s="259"/>
      <c r="P104" s="259"/>
      <c r="Q104" s="259"/>
      <c r="R104" s="135"/>
      <c r="T104" s="136"/>
      <c r="U104" s="136"/>
    </row>
    <row r="105" spans="2:21" s="7" customFormat="1" ht="19.95" customHeight="1">
      <c r="B105" s="133"/>
      <c r="C105" s="134"/>
      <c r="D105" s="103" t="s">
        <v>124</v>
      </c>
      <c r="E105" s="134"/>
      <c r="F105" s="134"/>
      <c r="G105" s="134"/>
      <c r="H105" s="134"/>
      <c r="I105" s="134"/>
      <c r="J105" s="134"/>
      <c r="K105" s="134"/>
      <c r="L105" s="134"/>
      <c r="M105" s="134"/>
      <c r="N105" s="237">
        <f>N298</f>
        <v>0</v>
      </c>
      <c r="O105" s="259"/>
      <c r="P105" s="259"/>
      <c r="Q105" s="259"/>
      <c r="R105" s="135"/>
      <c r="T105" s="136"/>
      <c r="U105" s="136"/>
    </row>
    <row r="106" spans="2:21" s="7" customFormat="1" ht="19.95" customHeight="1">
      <c r="B106" s="133"/>
      <c r="C106" s="134"/>
      <c r="D106" s="103" t="s">
        <v>125</v>
      </c>
      <c r="E106" s="134"/>
      <c r="F106" s="134"/>
      <c r="G106" s="134"/>
      <c r="H106" s="134"/>
      <c r="I106" s="134"/>
      <c r="J106" s="134"/>
      <c r="K106" s="134"/>
      <c r="L106" s="134"/>
      <c r="M106" s="134"/>
      <c r="N106" s="237">
        <f>N309</f>
        <v>0</v>
      </c>
      <c r="O106" s="259"/>
      <c r="P106" s="259"/>
      <c r="Q106" s="259"/>
      <c r="R106" s="135"/>
      <c r="T106" s="136"/>
      <c r="U106" s="136"/>
    </row>
    <row r="107" spans="2:21" s="7" customFormat="1" ht="19.95" customHeight="1">
      <c r="B107" s="133"/>
      <c r="C107" s="134"/>
      <c r="D107" s="103" t="s">
        <v>126</v>
      </c>
      <c r="E107" s="134"/>
      <c r="F107" s="134"/>
      <c r="G107" s="134"/>
      <c r="H107" s="134"/>
      <c r="I107" s="134"/>
      <c r="J107" s="134"/>
      <c r="K107" s="134"/>
      <c r="L107" s="134"/>
      <c r="M107" s="134"/>
      <c r="N107" s="237">
        <f>N333</f>
        <v>0</v>
      </c>
      <c r="O107" s="259"/>
      <c r="P107" s="259"/>
      <c r="Q107" s="259"/>
      <c r="R107" s="135"/>
      <c r="T107" s="136"/>
      <c r="U107" s="136"/>
    </row>
    <row r="108" spans="2:21" s="7" customFormat="1" ht="19.95" customHeight="1">
      <c r="B108" s="133"/>
      <c r="C108" s="134"/>
      <c r="D108" s="103" t="s">
        <v>127</v>
      </c>
      <c r="E108" s="134"/>
      <c r="F108" s="134"/>
      <c r="G108" s="134"/>
      <c r="H108" s="134"/>
      <c r="I108" s="134"/>
      <c r="J108" s="134"/>
      <c r="K108" s="134"/>
      <c r="L108" s="134"/>
      <c r="M108" s="134"/>
      <c r="N108" s="237">
        <f>N341</f>
        <v>0</v>
      </c>
      <c r="O108" s="259"/>
      <c r="P108" s="259"/>
      <c r="Q108" s="259"/>
      <c r="R108" s="135"/>
      <c r="T108" s="136"/>
      <c r="U108" s="136"/>
    </row>
    <row r="109" spans="2:21" s="7" customFormat="1" ht="19.95" customHeight="1">
      <c r="B109" s="133"/>
      <c r="C109" s="134"/>
      <c r="D109" s="103" t="s">
        <v>128</v>
      </c>
      <c r="E109" s="134"/>
      <c r="F109" s="134"/>
      <c r="G109" s="134"/>
      <c r="H109" s="134"/>
      <c r="I109" s="134"/>
      <c r="J109" s="134"/>
      <c r="K109" s="134"/>
      <c r="L109" s="134"/>
      <c r="M109" s="134"/>
      <c r="N109" s="237">
        <f>N358</f>
        <v>0</v>
      </c>
      <c r="O109" s="259"/>
      <c r="P109" s="259"/>
      <c r="Q109" s="259"/>
      <c r="R109" s="135"/>
      <c r="T109" s="136"/>
      <c r="U109" s="136"/>
    </row>
    <row r="110" spans="2:21" s="6" customFormat="1" ht="24.9" customHeight="1">
      <c r="B110" s="128"/>
      <c r="C110" s="129"/>
      <c r="D110" s="130" t="s">
        <v>129</v>
      </c>
      <c r="E110" s="129"/>
      <c r="F110" s="129"/>
      <c r="G110" s="129"/>
      <c r="H110" s="129"/>
      <c r="I110" s="129"/>
      <c r="J110" s="129"/>
      <c r="K110" s="129"/>
      <c r="L110" s="129"/>
      <c r="M110" s="129"/>
      <c r="N110" s="257">
        <f>N363</f>
        <v>0</v>
      </c>
      <c r="O110" s="258"/>
      <c r="P110" s="258"/>
      <c r="Q110" s="258"/>
      <c r="R110" s="131"/>
      <c r="T110" s="132"/>
      <c r="U110" s="132"/>
    </row>
    <row r="111" spans="2:21" s="7" customFormat="1" ht="19.95" customHeight="1">
      <c r="B111" s="133"/>
      <c r="C111" s="134"/>
      <c r="D111" s="103" t="s">
        <v>130</v>
      </c>
      <c r="E111" s="134"/>
      <c r="F111" s="134"/>
      <c r="G111" s="134"/>
      <c r="H111" s="134"/>
      <c r="I111" s="134"/>
      <c r="J111" s="134"/>
      <c r="K111" s="134"/>
      <c r="L111" s="134"/>
      <c r="M111" s="134"/>
      <c r="N111" s="237">
        <f>N364</f>
        <v>0</v>
      </c>
      <c r="O111" s="259"/>
      <c r="P111" s="259"/>
      <c r="Q111" s="259"/>
      <c r="R111" s="135"/>
      <c r="T111" s="136"/>
      <c r="U111" s="136"/>
    </row>
    <row r="112" spans="2:21" s="7" customFormat="1" ht="19.95" customHeight="1">
      <c r="B112" s="133"/>
      <c r="C112" s="134"/>
      <c r="D112" s="103" t="s">
        <v>131</v>
      </c>
      <c r="E112" s="134"/>
      <c r="F112" s="134"/>
      <c r="G112" s="134"/>
      <c r="H112" s="134"/>
      <c r="I112" s="134"/>
      <c r="J112" s="134"/>
      <c r="K112" s="134"/>
      <c r="L112" s="134"/>
      <c r="M112" s="134"/>
      <c r="N112" s="237">
        <f>N404</f>
        <v>0</v>
      </c>
      <c r="O112" s="259"/>
      <c r="P112" s="259"/>
      <c r="Q112" s="259"/>
      <c r="R112" s="135"/>
      <c r="T112" s="136"/>
      <c r="U112" s="136"/>
    </row>
    <row r="113" spans="2:65" s="1" customFormat="1" ht="21.75" customHeight="1">
      <c r="B113" s="37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9"/>
      <c r="T113" s="126"/>
      <c r="U113" s="126"/>
    </row>
    <row r="114" spans="2:65" s="1" customFormat="1" ht="29.25" customHeight="1">
      <c r="B114" s="37"/>
      <c r="C114" s="127" t="s">
        <v>132</v>
      </c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256">
        <f>ROUND(N115+N116+N117+N118+N119+N120,2)</f>
        <v>0</v>
      </c>
      <c r="O114" s="260"/>
      <c r="P114" s="260"/>
      <c r="Q114" s="260"/>
      <c r="R114" s="39"/>
      <c r="T114" s="137"/>
      <c r="U114" s="138" t="s">
        <v>43</v>
      </c>
    </row>
    <row r="115" spans="2:65" s="1" customFormat="1" ht="18" customHeight="1">
      <c r="B115" s="37"/>
      <c r="C115" s="38"/>
      <c r="D115" s="238" t="s">
        <v>133</v>
      </c>
      <c r="E115" s="239"/>
      <c r="F115" s="239"/>
      <c r="G115" s="239"/>
      <c r="H115" s="239"/>
      <c r="I115" s="38"/>
      <c r="J115" s="38"/>
      <c r="K115" s="38"/>
      <c r="L115" s="38"/>
      <c r="M115" s="38"/>
      <c r="N115" s="236">
        <f>ROUND(N87*T115,2)</f>
        <v>0</v>
      </c>
      <c r="O115" s="237"/>
      <c r="P115" s="237"/>
      <c r="Q115" s="237"/>
      <c r="R115" s="39"/>
      <c r="S115" s="139"/>
      <c r="T115" s="140"/>
      <c r="U115" s="141" t="s">
        <v>46</v>
      </c>
      <c r="V115" s="139"/>
      <c r="W115" s="139"/>
      <c r="X115" s="139"/>
      <c r="Y115" s="139"/>
      <c r="Z115" s="139"/>
      <c r="AA115" s="139"/>
      <c r="AB115" s="139"/>
      <c r="AC115" s="139"/>
      <c r="AD115" s="139"/>
      <c r="AE115" s="139"/>
      <c r="AF115" s="139"/>
      <c r="AG115" s="139"/>
      <c r="AH115" s="139"/>
      <c r="AI115" s="139"/>
      <c r="AJ115" s="139"/>
      <c r="AK115" s="139"/>
      <c r="AL115" s="139"/>
      <c r="AM115" s="139"/>
      <c r="AN115" s="139"/>
      <c r="AO115" s="139"/>
      <c r="AP115" s="139"/>
      <c r="AQ115" s="139"/>
      <c r="AR115" s="139"/>
      <c r="AS115" s="139"/>
      <c r="AT115" s="139"/>
      <c r="AU115" s="139"/>
      <c r="AV115" s="139"/>
      <c r="AW115" s="139"/>
      <c r="AX115" s="139"/>
      <c r="AY115" s="142" t="s">
        <v>134</v>
      </c>
      <c r="AZ115" s="139"/>
      <c r="BA115" s="139"/>
      <c r="BB115" s="139"/>
      <c r="BC115" s="139"/>
      <c r="BD115" s="139"/>
      <c r="BE115" s="143">
        <f t="shared" ref="BE115:BE120" si="0">IF(U115="základní",N115,0)</f>
        <v>0</v>
      </c>
      <c r="BF115" s="143">
        <f t="shared" ref="BF115:BF120" si="1">IF(U115="snížená",N115,0)</f>
        <v>0</v>
      </c>
      <c r="BG115" s="143">
        <f t="shared" ref="BG115:BG120" si="2">IF(U115="zákl. přenesená",N115,0)</f>
        <v>0</v>
      </c>
      <c r="BH115" s="143">
        <f t="shared" ref="BH115:BH120" si="3">IF(U115="sníž. přenesená",N115,0)</f>
        <v>0</v>
      </c>
      <c r="BI115" s="143">
        <f t="shared" ref="BI115:BI120" si="4">IF(U115="nulová",N115,0)</f>
        <v>0</v>
      </c>
      <c r="BJ115" s="142" t="s">
        <v>135</v>
      </c>
      <c r="BK115" s="139"/>
      <c r="BL115" s="139"/>
      <c r="BM115" s="139"/>
    </row>
    <row r="116" spans="2:65" s="1" customFormat="1" ht="18" customHeight="1">
      <c r="B116" s="37"/>
      <c r="C116" s="38"/>
      <c r="D116" s="238" t="s">
        <v>136</v>
      </c>
      <c r="E116" s="239"/>
      <c r="F116" s="239"/>
      <c r="G116" s="239"/>
      <c r="H116" s="239"/>
      <c r="I116" s="38"/>
      <c r="J116" s="38"/>
      <c r="K116" s="38"/>
      <c r="L116" s="38"/>
      <c r="M116" s="38"/>
      <c r="N116" s="236">
        <f>ROUND(N87*T116,2)</f>
        <v>0</v>
      </c>
      <c r="O116" s="237"/>
      <c r="P116" s="237"/>
      <c r="Q116" s="237"/>
      <c r="R116" s="39"/>
      <c r="S116" s="139"/>
      <c r="T116" s="140"/>
      <c r="U116" s="141" t="s">
        <v>46</v>
      </c>
      <c r="V116" s="139"/>
      <c r="W116" s="139"/>
      <c r="X116" s="139"/>
      <c r="Y116" s="139"/>
      <c r="Z116" s="139"/>
      <c r="AA116" s="139"/>
      <c r="AB116" s="139"/>
      <c r="AC116" s="139"/>
      <c r="AD116" s="139"/>
      <c r="AE116" s="139"/>
      <c r="AF116" s="139"/>
      <c r="AG116" s="139"/>
      <c r="AH116" s="139"/>
      <c r="AI116" s="139"/>
      <c r="AJ116" s="139"/>
      <c r="AK116" s="139"/>
      <c r="AL116" s="139"/>
      <c r="AM116" s="139"/>
      <c r="AN116" s="139"/>
      <c r="AO116" s="139"/>
      <c r="AP116" s="139"/>
      <c r="AQ116" s="139"/>
      <c r="AR116" s="139"/>
      <c r="AS116" s="139"/>
      <c r="AT116" s="139"/>
      <c r="AU116" s="139"/>
      <c r="AV116" s="139"/>
      <c r="AW116" s="139"/>
      <c r="AX116" s="139"/>
      <c r="AY116" s="142" t="s">
        <v>134</v>
      </c>
      <c r="AZ116" s="139"/>
      <c r="BA116" s="139"/>
      <c r="BB116" s="139"/>
      <c r="BC116" s="139"/>
      <c r="BD116" s="139"/>
      <c r="BE116" s="143">
        <f t="shared" si="0"/>
        <v>0</v>
      </c>
      <c r="BF116" s="143">
        <f t="shared" si="1"/>
        <v>0</v>
      </c>
      <c r="BG116" s="143">
        <f t="shared" si="2"/>
        <v>0</v>
      </c>
      <c r="BH116" s="143">
        <f t="shared" si="3"/>
        <v>0</v>
      </c>
      <c r="BI116" s="143">
        <f t="shared" si="4"/>
        <v>0</v>
      </c>
      <c r="BJ116" s="142" t="s">
        <v>135</v>
      </c>
      <c r="BK116" s="139"/>
      <c r="BL116" s="139"/>
      <c r="BM116" s="139"/>
    </row>
    <row r="117" spans="2:65" s="1" customFormat="1" ht="18" customHeight="1">
      <c r="B117" s="37"/>
      <c r="C117" s="38"/>
      <c r="D117" s="238" t="s">
        <v>137</v>
      </c>
      <c r="E117" s="239"/>
      <c r="F117" s="239"/>
      <c r="G117" s="239"/>
      <c r="H117" s="239"/>
      <c r="I117" s="38"/>
      <c r="J117" s="38"/>
      <c r="K117" s="38"/>
      <c r="L117" s="38"/>
      <c r="M117" s="38"/>
      <c r="N117" s="236">
        <f>ROUND(N87*T117,2)</f>
        <v>0</v>
      </c>
      <c r="O117" s="237"/>
      <c r="P117" s="237"/>
      <c r="Q117" s="237"/>
      <c r="R117" s="39"/>
      <c r="S117" s="139"/>
      <c r="T117" s="140"/>
      <c r="U117" s="141" t="s">
        <v>46</v>
      </c>
      <c r="V117" s="139"/>
      <c r="W117" s="139"/>
      <c r="X117" s="139"/>
      <c r="Y117" s="139"/>
      <c r="Z117" s="139"/>
      <c r="AA117" s="139"/>
      <c r="AB117" s="139"/>
      <c r="AC117" s="139"/>
      <c r="AD117" s="139"/>
      <c r="AE117" s="139"/>
      <c r="AF117" s="139"/>
      <c r="AG117" s="139"/>
      <c r="AH117" s="139"/>
      <c r="AI117" s="139"/>
      <c r="AJ117" s="139"/>
      <c r="AK117" s="139"/>
      <c r="AL117" s="139"/>
      <c r="AM117" s="139"/>
      <c r="AN117" s="139"/>
      <c r="AO117" s="139"/>
      <c r="AP117" s="139"/>
      <c r="AQ117" s="139"/>
      <c r="AR117" s="139"/>
      <c r="AS117" s="139"/>
      <c r="AT117" s="139"/>
      <c r="AU117" s="139"/>
      <c r="AV117" s="139"/>
      <c r="AW117" s="139"/>
      <c r="AX117" s="139"/>
      <c r="AY117" s="142" t="s">
        <v>134</v>
      </c>
      <c r="AZ117" s="139"/>
      <c r="BA117" s="139"/>
      <c r="BB117" s="139"/>
      <c r="BC117" s="139"/>
      <c r="BD117" s="139"/>
      <c r="BE117" s="143">
        <f t="shared" si="0"/>
        <v>0</v>
      </c>
      <c r="BF117" s="143">
        <f t="shared" si="1"/>
        <v>0</v>
      </c>
      <c r="BG117" s="143">
        <f t="shared" si="2"/>
        <v>0</v>
      </c>
      <c r="BH117" s="143">
        <f t="shared" si="3"/>
        <v>0</v>
      </c>
      <c r="BI117" s="143">
        <f t="shared" si="4"/>
        <v>0</v>
      </c>
      <c r="BJ117" s="142" t="s">
        <v>135</v>
      </c>
      <c r="BK117" s="139"/>
      <c r="BL117" s="139"/>
      <c r="BM117" s="139"/>
    </row>
    <row r="118" spans="2:65" s="1" customFormat="1" ht="18" customHeight="1">
      <c r="B118" s="37"/>
      <c r="C118" s="38"/>
      <c r="D118" s="238" t="s">
        <v>138</v>
      </c>
      <c r="E118" s="239"/>
      <c r="F118" s="239"/>
      <c r="G118" s="239"/>
      <c r="H118" s="239"/>
      <c r="I118" s="38"/>
      <c r="J118" s="38"/>
      <c r="K118" s="38"/>
      <c r="L118" s="38"/>
      <c r="M118" s="38"/>
      <c r="N118" s="236">
        <f>ROUND(N87*T118,2)</f>
        <v>0</v>
      </c>
      <c r="O118" s="237"/>
      <c r="P118" s="237"/>
      <c r="Q118" s="237"/>
      <c r="R118" s="39"/>
      <c r="S118" s="139"/>
      <c r="T118" s="140"/>
      <c r="U118" s="141" t="s">
        <v>46</v>
      </c>
      <c r="V118" s="139"/>
      <c r="W118" s="139"/>
      <c r="X118" s="139"/>
      <c r="Y118" s="139"/>
      <c r="Z118" s="139"/>
      <c r="AA118" s="139"/>
      <c r="AB118" s="139"/>
      <c r="AC118" s="139"/>
      <c r="AD118" s="139"/>
      <c r="AE118" s="139"/>
      <c r="AF118" s="139"/>
      <c r="AG118" s="139"/>
      <c r="AH118" s="139"/>
      <c r="AI118" s="139"/>
      <c r="AJ118" s="139"/>
      <c r="AK118" s="139"/>
      <c r="AL118" s="139"/>
      <c r="AM118" s="139"/>
      <c r="AN118" s="139"/>
      <c r="AO118" s="139"/>
      <c r="AP118" s="139"/>
      <c r="AQ118" s="139"/>
      <c r="AR118" s="139"/>
      <c r="AS118" s="139"/>
      <c r="AT118" s="139"/>
      <c r="AU118" s="139"/>
      <c r="AV118" s="139"/>
      <c r="AW118" s="139"/>
      <c r="AX118" s="139"/>
      <c r="AY118" s="142" t="s">
        <v>134</v>
      </c>
      <c r="AZ118" s="139"/>
      <c r="BA118" s="139"/>
      <c r="BB118" s="139"/>
      <c r="BC118" s="139"/>
      <c r="BD118" s="139"/>
      <c r="BE118" s="143">
        <f t="shared" si="0"/>
        <v>0</v>
      </c>
      <c r="BF118" s="143">
        <f t="shared" si="1"/>
        <v>0</v>
      </c>
      <c r="BG118" s="143">
        <f t="shared" si="2"/>
        <v>0</v>
      </c>
      <c r="BH118" s="143">
        <f t="shared" si="3"/>
        <v>0</v>
      </c>
      <c r="BI118" s="143">
        <f t="shared" si="4"/>
        <v>0</v>
      </c>
      <c r="BJ118" s="142" t="s">
        <v>135</v>
      </c>
      <c r="BK118" s="139"/>
      <c r="BL118" s="139"/>
      <c r="BM118" s="139"/>
    </row>
    <row r="119" spans="2:65" s="1" customFormat="1" ht="18" customHeight="1">
      <c r="B119" s="37"/>
      <c r="C119" s="38"/>
      <c r="D119" s="238" t="s">
        <v>139</v>
      </c>
      <c r="E119" s="239"/>
      <c r="F119" s="239"/>
      <c r="G119" s="239"/>
      <c r="H119" s="239"/>
      <c r="I119" s="38"/>
      <c r="J119" s="38"/>
      <c r="K119" s="38"/>
      <c r="L119" s="38"/>
      <c r="M119" s="38"/>
      <c r="N119" s="236">
        <f>ROUND(N87*T119,2)</f>
        <v>0</v>
      </c>
      <c r="O119" s="237"/>
      <c r="P119" s="237"/>
      <c r="Q119" s="237"/>
      <c r="R119" s="39"/>
      <c r="S119" s="139"/>
      <c r="T119" s="140"/>
      <c r="U119" s="141" t="s">
        <v>46</v>
      </c>
      <c r="V119" s="139"/>
      <c r="W119" s="139"/>
      <c r="X119" s="139"/>
      <c r="Y119" s="139"/>
      <c r="Z119" s="139"/>
      <c r="AA119" s="139"/>
      <c r="AB119" s="139"/>
      <c r="AC119" s="139"/>
      <c r="AD119" s="139"/>
      <c r="AE119" s="139"/>
      <c r="AF119" s="139"/>
      <c r="AG119" s="139"/>
      <c r="AH119" s="139"/>
      <c r="AI119" s="139"/>
      <c r="AJ119" s="139"/>
      <c r="AK119" s="139"/>
      <c r="AL119" s="139"/>
      <c r="AM119" s="139"/>
      <c r="AN119" s="139"/>
      <c r="AO119" s="139"/>
      <c r="AP119" s="139"/>
      <c r="AQ119" s="139"/>
      <c r="AR119" s="139"/>
      <c r="AS119" s="139"/>
      <c r="AT119" s="139"/>
      <c r="AU119" s="139"/>
      <c r="AV119" s="139"/>
      <c r="AW119" s="139"/>
      <c r="AX119" s="139"/>
      <c r="AY119" s="142" t="s">
        <v>134</v>
      </c>
      <c r="AZ119" s="139"/>
      <c r="BA119" s="139"/>
      <c r="BB119" s="139"/>
      <c r="BC119" s="139"/>
      <c r="BD119" s="139"/>
      <c r="BE119" s="143">
        <f t="shared" si="0"/>
        <v>0</v>
      </c>
      <c r="BF119" s="143">
        <f t="shared" si="1"/>
        <v>0</v>
      </c>
      <c r="BG119" s="143">
        <f t="shared" si="2"/>
        <v>0</v>
      </c>
      <c r="BH119" s="143">
        <f t="shared" si="3"/>
        <v>0</v>
      </c>
      <c r="BI119" s="143">
        <f t="shared" si="4"/>
        <v>0</v>
      </c>
      <c r="BJ119" s="142" t="s">
        <v>135</v>
      </c>
      <c r="BK119" s="139"/>
      <c r="BL119" s="139"/>
      <c r="BM119" s="139"/>
    </row>
    <row r="120" spans="2:65" s="1" customFormat="1" ht="18" customHeight="1">
      <c r="B120" s="37"/>
      <c r="C120" s="38"/>
      <c r="D120" s="103" t="s">
        <v>140</v>
      </c>
      <c r="E120" s="38"/>
      <c r="F120" s="38"/>
      <c r="G120" s="38"/>
      <c r="H120" s="38"/>
      <c r="I120" s="38"/>
      <c r="J120" s="38"/>
      <c r="K120" s="38"/>
      <c r="L120" s="38"/>
      <c r="M120" s="38"/>
      <c r="N120" s="236">
        <f>ROUND(N87*T120,2)</f>
        <v>0</v>
      </c>
      <c r="O120" s="237"/>
      <c r="P120" s="237"/>
      <c r="Q120" s="237"/>
      <c r="R120" s="39"/>
      <c r="S120" s="139"/>
      <c r="T120" s="144"/>
      <c r="U120" s="145" t="s">
        <v>46</v>
      </c>
      <c r="V120" s="139"/>
      <c r="W120" s="139"/>
      <c r="X120" s="139"/>
      <c r="Y120" s="139"/>
      <c r="Z120" s="139"/>
      <c r="AA120" s="139"/>
      <c r="AB120" s="139"/>
      <c r="AC120" s="139"/>
      <c r="AD120" s="139"/>
      <c r="AE120" s="139"/>
      <c r="AF120" s="139"/>
      <c r="AG120" s="139"/>
      <c r="AH120" s="139"/>
      <c r="AI120" s="139"/>
      <c r="AJ120" s="139"/>
      <c r="AK120" s="139"/>
      <c r="AL120" s="139"/>
      <c r="AM120" s="139"/>
      <c r="AN120" s="139"/>
      <c r="AO120" s="139"/>
      <c r="AP120" s="139"/>
      <c r="AQ120" s="139"/>
      <c r="AR120" s="139"/>
      <c r="AS120" s="139"/>
      <c r="AT120" s="139"/>
      <c r="AU120" s="139"/>
      <c r="AV120" s="139"/>
      <c r="AW120" s="139"/>
      <c r="AX120" s="139"/>
      <c r="AY120" s="142" t="s">
        <v>141</v>
      </c>
      <c r="AZ120" s="139"/>
      <c r="BA120" s="139"/>
      <c r="BB120" s="139"/>
      <c r="BC120" s="139"/>
      <c r="BD120" s="139"/>
      <c r="BE120" s="143">
        <f t="shared" si="0"/>
        <v>0</v>
      </c>
      <c r="BF120" s="143">
        <f t="shared" si="1"/>
        <v>0</v>
      </c>
      <c r="BG120" s="143">
        <f t="shared" si="2"/>
        <v>0</v>
      </c>
      <c r="BH120" s="143">
        <f t="shared" si="3"/>
        <v>0</v>
      </c>
      <c r="BI120" s="143">
        <f t="shared" si="4"/>
        <v>0</v>
      </c>
      <c r="BJ120" s="142" t="s">
        <v>135</v>
      </c>
      <c r="BK120" s="139"/>
      <c r="BL120" s="139"/>
      <c r="BM120" s="139"/>
    </row>
    <row r="121" spans="2:65" s="1" customFormat="1" ht="12">
      <c r="B121" s="37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9"/>
      <c r="T121" s="126"/>
      <c r="U121" s="126"/>
    </row>
    <row r="122" spans="2:65" s="1" customFormat="1" ht="29.25" customHeight="1">
      <c r="B122" s="37"/>
      <c r="C122" s="114" t="s">
        <v>94</v>
      </c>
      <c r="D122" s="115"/>
      <c r="E122" s="115"/>
      <c r="F122" s="115"/>
      <c r="G122" s="115"/>
      <c r="H122" s="115"/>
      <c r="I122" s="115"/>
      <c r="J122" s="115"/>
      <c r="K122" s="115"/>
      <c r="L122" s="242">
        <f>ROUND(SUM(N87+N114),2)</f>
        <v>0</v>
      </c>
      <c r="M122" s="242"/>
      <c r="N122" s="242"/>
      <c r="O122" s="242"/>
      <c r="P122" s="242"/>
      <c r="Q122" s="242"/>
      <c r="R122" s="39"/>
      <c r="T122" s="126"/>
      <c r="U122" s="126"/>
    </row>
    <row r="123" spans="2:65" s="1" customFormat="1" ht="6.9" customHeight="1">
      <c r="B123" s="61"/>
      <c r="C123" s="62"/>
      <c r="D123" s="62"/>
      <c r="E123" s="62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3"/>
      <c r="T123" s="126"/>
      <c r="U123" s="126"/>
    </row>
    <row r="127" spans="2:65" s="1" customFormat="1" ht="6.9" customHeight="1">
      <c r="B127" s="64"/>
      <c r="C127" s="65"/>
      <c r="D127" s="65"/>
      <c r="E127" s="65"/>
      <c r="F127" s="65"/>
      <c r="G127" s="65"/>
      <c r="H127" s="65"/>
      <c r="I127" s="65"/>
      <c r="J127" s="65"/>
      <c r="K127" s="65"/>
      <c r="L127" s="65"/>
      <c r="M127" s="65"/>
      <c r="N127" s="65"/>
      <c r="O127" s="65"/>
      <c r="P127" s="65"/>
      <c r="Q127" s="65"/>
      <c r="R127" s="66"/>
    </row>
    <row r="128" spans="2:65" s="1" customFormat="1" ht="36.9" customHeight="1">
      <c r="B128" s="37"/>
      <c r="C128" s="200" t="s">
        <v>142</v>
      </c>
      <c r="D128" s="245"/>
      <c r="E128" s="245"/>
      <c r="F128" s="245"/>
      <c r="G128" s="245"/>
      <c r="H128" s="245"/>
      <c r="I128" s="245"/>
      <c r="J128" s="245"/>
      <c r="K128" s="245"/>
      <c r="L128" s="245"/>
      <c r="M128" s="245"/>
      <c r="N128" s="245"/>
      <c r="O128" s="245"/>
      <c r="P128" s="245"/>
      <c r="Q128" s="245"/>
      <c r="R128" s="39"/>
    </row>
    <row r="129" spans="2:65" s="1" customFormat="1" ht="6.9" customHeight="1">
      <c r="B129" s="37"/>
      <c r="C129" s="38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9"/>
    </row>
    <row r="130" spans="2:65" s="1" customFormat="1" ht="36.9" customHeight="1">
      <c r="B130" s="37"/>
      <c r="C130" s="71" t="s">
        <v>19</v>
      </c>
      <c r="D130" s="38"/>
      <c r="E130" s="38"/>
      <c r="F130" s="220" t="str">
        <f>F6</f>
        <v>Stavební úpravy bytu - Bazovského, byt č.18</v>
      </c>
      <c r="G130" s="245"/>
      <c r="H130" s="245"/>
      <c r="I130" s="245"/>
      <c r="J130" s="245"/>
      <c r="K130" s="245"/>
      <c r="L130" s="245"/>
      <c r="M130" s="245"/>
      <c r="N130" s="245"/>
      <c r="O130" s="245"/>
      <c r="P130" s="245"/>
      <c r="Q130" s="38"/>
      <c r="R130" s="39"/>
    </row>
    <row r="131" spans="2:65" s="1" customFormat="1" ht="6.9" customHeight="1">
      <c r="B131" s="37"/>
      <c r="C131" s="38"/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9"/>
    </row>
    <row r="132" spans="2:65" s="1" customFormat="1" ht="18" customHeight="1">
      <c r="B132" s="37"/>
      <c r="C132" s="32" t="s">
        <v>24</v>
      </c>
      <c r="D132" s="38"/>
      <c r="E132" s="38"/>
      <c r="F132" s="30" t="str">
        <f>F8</f>
        <v>Bazovského 1119, Praha 17</v>
      </c>
      <c r="G132" s="38"/>
      <c r="H132" s="38"/>
      <c r="I132" s="38"/>
      <c r="J132" s="38"/>
      <c r="K132" s="32" t="s">
        <v>26</v>
      </c>
      <c r="L132" s="38"/>
      <c r="M132" s="247" t="str">
        <f>IF(O8="","",O8)</f>
        <v>3. 1. 2019</v>
      </c>
      <c r="N132" s="247"/>
      <c r="O132" s="247"/>
      <c r="P132" s="247"/>
      <c r="Q132" s="38"/>
      <c r="R132" s="39"/>
    </row>
    <row r="133" spans="2:65" s="1" customFormat="1" ht="6.9" customHeight="1">
      <c r="B133" s="37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9"/>
    </row>
    <row r="134" spans="2:65" s="1" customFormat="1" ht="13.2">
      <c r="B134" s="37"/>
      <c r="C134" s="32" t="s">
        <v>28</v>
      </c>
      <c r="D134" s="38"/>
      <c r="E134" s="38"/>
      <c r="F134" s="30" t="str">
        <f>E11</f>
        <v>Městská část Praha 17, Praha 17 - Řepy</v>
      </c>
      <c r="G134" s="38"/>
      <c r="H134" s="38"/>
      <c r="I134" s="38"/>
      <c r="J134" s="38"/>
      <c r="K134" s="32" t="s">
        <v>34</v>
      </c>
      <c r="L134" s="38"/>
      <c r="M134" s="204" t="str">
        <f>E17</f>
        <v>ing. arch. Lenka David</v>
      </c>
      <c r="N134" s="204"/>
      <c r="O134" s="204"/>
      <c r="P134" s="204"/>
      <c r="Q134" s="204"/>
      <c r="R134" s="39"/>
    </row>
    <row r="135" spans="2:65" s="1" customFormat="1" ht="14.4" customHeight="1">
      <c r="B135" s="37"/>
      <c r="C135" s="32" t="s">
        <v>32</v>
      </c>
      <c r="D135" s="38"/>
      <c r="E135" s="38"/>
      <c r="F135" s="30" t="str">
        <f>IF(E14="","",E14)</f>
        <v>Vyplň údaj</v>
      </c>
      <c r="G135" s="38"/>
      <c r="H135" s="38"/>
      <c r="I135" s="38"/>
      <c r="J135" s="38"/>
      <c r="K135" s="32" t="s">
        <v>37</v>
      </c>
      <c r="L135" s="38"/>
      <c r="M135" s="204" t="str">
        <f>E20</f>
        <v>Lenka Jandová</v>
      </c>
      <c r="N135" s="204"/>
      <c r="O135" s="204"/>
      <c r="P135" s="204"/>
      <c r="Q135" s="204"/>
      <c r="R135" s="39"/>
    </row>
    <row r="136" spans="2:65" s="1" customFormat="1" ht="10.35" customHeight="1">
      <c r="B136" s="37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9"/>
    </row>
    <row r="137" spans="2:65" s="8" customFormat="1" ht="29.25" customHeight="1">
      <c r="B137" s="146"/>
      <c r="C137" s="147" t="s">
        <v>143</v>
      </c>
      <c r="D137" s="148" t="s">
        <v>144</v>
      </c>
      <c r="E137" s="148" t="s">
        <v>61</v>
      </c>
      <c r="F137" s="261" t="s">
        <v>145</v>
      </c>
      <c r="G137" s="261"/>
      <c r="H137" s="261"/>
      <c r="I137" s="261"/>
      <c r="J137" s="148" t="s">
        <v>146</v>
      </c>
      <c r="K137" s="148" t="s">
        <v>147</v>
      </c>
      <c r="L137" s="261" t="s">
        <v>148</v>
      </c>
      <c r="M137" s="261"/>
      <c r="N137" s="261" t="s">
        <v>104</v>
      </c>
      <c r="O137" s="261"/>
      <c r="P137" s="261"/>
      <c r="Q137" s="262"/>
      <c r="R137" s="149"/>
      <c r="T137" s="82" t="s">
        <v>149</v>
      </c>
      <c r="U137" s="83" t="s">
        <v>43</v>
      </c>
      <c r="V137" s="83" t="s">
        <v>150</v>
      </c>
      <c r="W137" s="83" t="s">
        <v>151</v>
      </c>
      <c r="X137" s="83" t="s">
        <v>152</v>
      </c>
      <c r="Y137" s="83" t="s">
        <v>153</v>
      </c>
      <c r="Z137" s="83" t="s">
        <v>154</v>
      </c>
      <c r="AA137" s="84" t="s">
        <v>155</v>
      </c>
    </row>
    <row r="138" spans="2:65" s="1" customFormat="1" ht="29.25" customHeight="1">
      <c r="B138" s="37"/>
      <c r="C138" s="86" t="s">
        <v>101</v>
      </c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279">
        <f>BK138</f>
        <v>0</v>
      </c>
      <c r="O138" s="280"/>
      <c r="P138" s="280"/>
      <c r="Q138" s="280"/>
      <c r="R138" s="39"/>
      <c r="T138" s="85"/>
      <c r="U138" s="53"/>
      <c r="V138" s="53"/>
      <c r="W138" s="150">
        <f>W139+W216+W363+W409</f>
        <v>0</v>
      </c>
      <c r="X138" s="53"/>
      <c r="Y138" s="150">
        <f>Y139+Y216+Y363+Y409</f>
        <v>4.6888509060000008</v>
      </c>
      <c r="Z138" s="53"/>
      <c r="AA138" s="151">
        <f>AA139+AA216+AA363+AA409</f>
        <v>6.6955676999999998</v>
      </c>
      <c r="AT138" s="21" t="s">
        <v>78</v>
      </c>
      <c r="AU138" s="21" t="s">
        <v>106</v>
      </c>
      <c r="BK138" s="152">
        <f>BK139+BK216+BK363+BK409</f>
        <v>0</v>
      </c>
    </row>
    <row r="139" spans="2:65" s="9" customFormat="1" ht="37.35" customHeight="1">
      <c r="B139" s="153"/>
      <c r="C139" s="154"/>
      <c r="D139" s="155" t="s">
        <v>107</v>
      </c>
      <c r="E139" s="155"/>
      <c r="F139" s="155"/>
      <c r="G139" s="155"/>
      <c r="H139" s="155"/>
      <c r="I139" s="155"/>
      <c r="J139" s="155"/>
      <c r="K139" s="155"/>
      <c r="L139" s="155"/>
      <c r="M139" s="155"/>
      <c r="N139" s="281">
        <f>BK139</f>
        <v>0</v>
      </c>
      <c r="O139" s="257"/>
      <c r="P139" s="257"/>
      <c r="Q139" s="257"/>
      <c r="R139" s="156"/>
      <c r="T139" s="157"/>
      <c r="U139" s="154"/>
      <c r="V139" s="154"/>
      <c r="W139" s="158">
        <f>W140+W149+W151+W176+W209+W214</f>
        <v>0</v>
      </c>
      <c r="X139" s="154"/>
      <c r="Y139" s="158">
        <f>Y140+Y149+Y151+Y176+Y209+Y214</f>
        <v>3.6262329000000002</v>
      </c>
      <c r="Z139" s="154"/>
      <c r="AA139" s="159">
        <f>AA140+AA149+AA151+AA176+AA209+AA214</f>
        <v>6.6758039999999994</v>
      </c>
      <c r="AR139" s="160" t="s">
        <v>84</v>
      </c>
      <c r="AT139" s="161" t="s">
        <v>78</v>
      </c>
      <c r="AU139" s="161" t="s">
        <v>79</v>
      </c>
      <c r="AY139" s="160" t="s">
        <v>156</v>
      </c>
      <c r="BK139" s="162">
        <f>BK140+BK149+BK151+BK176+BK209+BK214</f>
        <v>0</v>
      </c>
    </row>
    <row r="140" spans="2:65" s="9" customFormat="1" ht="19.95" customHeight="1">
      <c r="B140" s="153"/>
      <c r="C140" s="154"/>
      <c r="D140" s="163" t="s">
        <v>108</v>
      </c>
      <c r="E140" s="163"/>
      <c r="F140" s="163"/>
      <c r="G140" s="163"/>
      <c r="H140" s="163"/>
      <c r="I140" s="163"/>
      <c r="J140" s="163"/>
      <c r="K140" s="163"/>
      <c r="L140" s="163"/>
      <c r="M140" s="163"/>
      <c r="N140" s="282">
        <f>BK140</f>
        <v>0</v>
      </c>
      <c r="O140" s="283"/>
      <c r="P140" s="283"/>
      <c r="Q140" s="283"/>
      <c r="R140" s="156"/>
      <c r="T140" s="157"/>
      <c r="U140" s="154"/>
      <c r="V140" s="154"/>
      <c r="W140" s="158">
        <f>SUM(W141:W148)</f>
        <v>0</v>
      </c>
      <c r="X140" s="154"/>
      <c r="Y140" s="158">
        <f>SUM(Y141:Y148)</f>
        <v>1.0450604400000001</v>
      </c>
      <c r="Z140" s="154"/>
      <c r="AA140" s="159">
        <f>SUM(AA141:AA148)</f>
        <v>0</v>
      </c>
      <c r="AR140" s="160" t="s">
        <v>84</v>
      </c>
      <c r="AT140" s="161" t="s">
        <v>78</v>
      </c>
      <c r="AU140" s="161" t="s">
        <v>84</v>
      </c>
      <c r="AY140" s="160" t="s">
        <v>156</v>
      </c>
      <c r="BK140" s="162">
        <f>SUM(BK141:BK148)</f>
        <v>0</v>
      </c>
    </row>
    <row r="141" spans="2:65" s="1" customFormat="1" ht="38.25" customHeight="1">
      <c r="B141" s="37"/>
      <c r="C141" s="164" t="s">
        <v>84</v>
      </c>
      <c r="D141" s="164" t="s">
        <v>157</v>
      </c>
      <c r="E141" s="165" t="s">
        <v>158</v>
      </c>
      <c r="F141" s="263" t="s">
        <v>159</v>
      </c>
      <c r="G141" s="263"/>
      <c r="H141" s="263"/>
      <c r="I141" s="263"/>
      <c r="J141" s="166" t="s">
        <v>160</v>
      </c>
      <c r="K141" s="167">
        <v>2</v>
      </c>
      <c r="L141" s="264">
        <v>0</v>
      </c>
      <c r="M141" s="265"/>
      <c r="N141" s="266">
        <f>ROUND(L141*K141,2)</f>
        <v>0</v>
      </c>
      <c r="O141" s="266"/>
      <c r="P141" s="266"/>
      <c r="Q141" s="266"/>
      <c r="R141" s="39"/>
      <c r="T141" s="168" t="s">
        <v>22</v>
      </c>
      <c r="U141" s="46" t="s">
        <v>46</v>
      </c>
      <c r="V141" s="38"/>
      <c r="W141" s="169">
        <f>V141*K141</f>
        <v>0</v>
      </c>
      <c r="X141" s="169">
        <v>2.6839999999999999E-2</v>
      </c>
      <c r="Y141" s="169">
        <f>X141*K141</f>
        <v>5.3679999999999999E-2</v>
      </c>
      <c r="Z141" s="169">
        <v>0</v>
      </c>
      <c r="AA141" s="170">
        <f>Z141*K141</f>
        <v>0</v>
      </c>
      <c r="AR141" s="21" t="s">
        <v>161</v>
      </c>
      <c r="AT141" s="21" t="s">
        <v>157</v>
      </c>
      <c r="AU141" s="21" t="s">
        <v>135</v>
      </c>
      <c r="AY141" s="21" t="s">
        <v>156</v>
      </c>
      <c r="BE141" s="107">
        <f>IF(U141="základní",N141,0)</f>
        <v>0</v>
      </c>
      <c r="BF141" s="107">
        <f>IF(U141="snížená",N141,0)</f>
        <v>0</v>
      </c>
      <c r="BG141" s="107">
        <f>IF(U141="zákl. přenesená",N141,0)</f>
        <v>0</v>
      </c>
      <c r="BH141" s="107">
        <f>IF(U141="sníž. přenesená",N141,0)</f>
        <v>0</v>
      </c>
      <c r="BI141" s="107">
        <f>IF(U141="nulová",N141,0)</f>
        <v>0</v>
      </c>
      <c r="BJ141" s="21" t="s">
        <v>135</v>
      </c>
      <c r="BK141" s="107">
        <f>ROUND(L141*K141,2)</f>
        <v>0</v>
      </c>
      <c r="BL141" s="21" t="s">
        <v>161</v>
      </c>
      <c r="BM141" s="21" t="s">
        <v>162</v>
      </c>
    </row>
    <row r="142" spans="2:65" s="1" customFormat="1" ht="38.25" customHeight="1">
      <c r="B142" s="37"/>
      <c r="C142" s="164" t="s">
        <v>135</v>
      </c>
      <c r="D142" s="164" t="s">
        <v>157</v>
      </c>
      <c r="E142" s="165" t="s">
        <v>163</v>
      </c>
      <c r="F142" s="263" t="s">
        <v>164</v>
      </c>
      <c r="G142" s="263"/>
      <c r="H142" s="263"/>
      <c r="I142" s="263"/>
      <c r="J142" s="166" t="s">
        <v>165</v>
      </c>
      <c r="K142" s="167">
        <v>14.162000000000001</v>
      </c>
      <c r="L142" s="264">
        <v>0</v>
      </c>
      <c r="M142" s="265"/>
      <c r="N142" s="266">
        <f>ROUND(L142*K142,2)</f>
        <v>0</v>
      </c>
      <c r="O142" s="266"/>
      <c r="P142" s="266"/>
      <c r="Q142" s="266"/>
      <c r="R142" s="39"/>
      <c r="T142" s="168" t="s">
        <v>22</v>
      </c>
      <c r="U142" s="46" t="s">
        <v>46</v>
      </c>
      <c r="V142" s="38"/>
      <c r="W142" s="169">
        <f>V142*K142</f>
        <v>0</v>
      </c>
      <c r="X142" s="169">
        <v>6.9819999999999993E-2</v>
      </c>
      <c r="Y142" s="169">
        <f>X142*K142</f>
        <v>0.98879083999999995</v>
      </c>
      <c r="Z142" s="169">
        <v>0</v>
      </c>
      <c r="AA142" s="170">
        <f>Z142*K142</f>
        <v>0</v>
      </c>
      <c r="AR142" s="21" t="s">
        <v>161</v>
      </c>
      <c r="AT142" s="21" t="s">
        <v>157</v>
      </c>
      <c r="AU142" s="21" t="s">
        <v>135</v>
      </c>
      <c r="AY142" s="21" t="s">
        <v>156</v>
      </c>
      <c r="BE142" s="107">
        <f>IF(U142="základní",N142,0)</f>
        <v>0</v>
      </c>
      <c r="BF142" s="107">
        <f>IF(U142="snížená",N142,0)</f>
        <v>0</v>
      </c>
      <c r="BG142" s="107">
        <f>IF(U142="zákl. přenesená",N142,0)</f>
        <v>0</v>
      </c>
      <c r="BH142" s="107">
        <f>IF(U142="sníž. přenesená",N142,0)</f>
        <v>0</v>
      </c>
      <c r="BI142" s="107">
        <f>IF(U142="nulová",N142,0)</f>
        <v>0</v>
      </c>
      <c r="BJ142" s="21" t="s">
        <v>135</v>
      </c>
      <c r="BK142" s="107">
        <f>ROUND(L142*K142,2)</f>
        <v>0</v>
      </c>
      <c r="BL142" s="21" t="s">
        <v>161</v>
      </c>
      <c r="BM142" s="21" t="s">
        <v>166</v>
      </c>
    </row>
    <row r="143" spans="2:65" s="10" customFormat="1" ht="16.5" customHeight="1">
      <c r="B143" s="171"/>
      <c r="C143" s="172"/>
      <c r="D143" s="172"/>
      <c r="E143" s="173" t="s">
        <v>22</v>
      </c>
      <c r="F143" s="267" t="s">
        <v>167</v>
      </c>
      <c r="G143" s="268"/>
      <c r="H143" s="268"/>
      <c r="I143" s="268"/>
      <c r="J143" s="172"/>
      <c r="K143" s="174">
        <v>14.162000000000001</v>
      </c>
      <c r="L143" s="172"/>
      <c r="M143" s="172"/>
      <c r="N143" s="172"/>
      <c r="O143" s="172"/>
      <c r="P143" s="172"/>
      <c r="Q143" s="172"/>
      <c r="R143" s="175"/>
      <c r="T143" s="176"/>
      <c r="U143" s="172"/>
      <c r="V143" s="172"/>
      <c r="W143" s="172"/>
      <c r="X143" s="172"/>
      <c r="Y143" s="172"/>
      <c r="Z143" s="172"/>
      <c r="AA143" s="177"/>
      <c r="AT143" s="178" t="s">
        <v>168</v>
      </c>
      <c r="AU143" s="178" t="s">
        <v>135</v>
      </c>
      <c r="AV143" s="10" t="s">
        <v>135</v>
      </c>
      <c r="AW143" s="10" t="s">
        <v>36</v>
      </c>
      <c r="AX143" s="10" t="s">
        <v>84</v>
      </c>
      <c r="AY143" s="178" t="s">
        <v>156</v>
      </c>
    </row>
    <row r="144" spans="2:65" s="1" customFormat="1" ht="25.5" customHeight="1">
      <c r="B144" s="37"/>
      <c r="C144" s="164" t="s">
        <v>169</v>
      </c>
      <c r="D144" s="164" t="s">
        <v>157</v>
      </c>
      <c r="E144" s="165" t="s">
        <v>170</v>
      </c>
      <c r="F144" s="263" t="s">
        <v>171</v>
      </c>
      <c r="G144" s="263"/>
      <c r="H144" s="263"/>
      <c r="I144" s="263"/>
      <c r="J144" s="166" t="s">
        <v>172</v>
      </c>
      <c r="K144" s="167">
        <v>6.37</v>
      </c>
      <c r="L144" s="264">
        <v>0</v>
      </c>
      <c r="M144" s="265"/>
      <c r="N144" s="266">
        <f>ROUND(L144*K144,2)</f>
        <v>0</v>
      </c>
      <c r="O144" s="266"/>
      <c r="P144" s="266"/>
      <c r="Q144" s="266"/>
      <c r="R144" s="39"/>
      <c r="T144" s="168" t="s">
        <v>22</v>
      </c>
      <c r="U144" s="46" t="s">
        <v>46</v>
      </c>
      <c r="V144" s="38"/>
      <c r="W144" s="169">
        <f>V144*K144</f>
        <v>0</v>
      </c>
      <c r="X144" s="169">
        <v>8.0000000000000007E-5</v>
      </c>
      <c r="Y144" s="169">
        <f>X144*K144</f>
        <v>5.0960000000000003E-4</v>
      </c>
      <c r="Z144" s="169">
        <v>0</v>
      </c>
      <c r="AA144" s="170">
        <f>Z144*K144</f>
        <v>0</v>
      </c>
      <c r="AR144" s="21" t="s">
        <v>161</v>
      </c>
      <c r="AT144" s="21" t="s">
        <v>157</v>
      </c>
      <c r="AU144" s="21" t="s">
        <v>135</v>
      </c>
      <c r="AY144" s="21" t="s">
        <v>156</v>
      </c>
      <c r="BE144" s="107">
        <f>IF(U144="základní",N144,0)</f>
        <v>0</v>
      </c>
      <c r="BF144" s="107">
        <f>IF(U144="snížená",N144,0)</f>
        <v>0</v>
      </c>
      <c r="BG144" s="107">
        <f>IF(U144="zákl. přenesená",N144,0)</f>
        <v>0</v>
      </c>
      <c r="BH144" s="107">
        <f>IF(U144="sníž. přenesená",N144,0)</f>
        <v>0</v>
      </c>
      <c r="BI144" s="107">
        <f>IF(U144="nulová",N144,0)</f>
        <v>0</v>
      </c>
      <c r="BJ144" s="21" t="s">
        <v>135</v>
      </c>
      <c r="BK144" s="107">
        <f>ROUND(L144*K144,2)</f>
        <v>0</v>
      </c>
      <c r="BL144" s="21" t="s">
        <v>161</v>
      </c>
      <c r="BM144" s="21" t="s">
        <v>173</v>
      </c>
    </row>
    <row r="145" spans="2:65" s="11" customFormat="1" ht="16.5" customHeight="1">
      <c r="B145" s="179"/>
      <c r="C145" s="180"/>
      <c r="D145" s="180"/>
      <c r="E145" s="181" t="s">
        <v>22</v>
      </c>
      <c r="F145" s="269" t="s">
        <v>174</v>
      </c>
      <c r="G145" s="270"/>
      <c r="H145" s="270"/>
      <c r="I145" s="270"/>
      <c r="J145" s="180"/>
      <c r="K145" s="181" t="s">
        <v>22</v>
      </c>
      <c r="L145" s="180"/>
      <c r="M145" s="180"/>
      <c r="N145" s="180"/>
      <c r="O145" s="180"/>
      <c r="P145" s="180"/>
      <c r="Q145" s="180"/>
      <c r="R145" s="182"/>
      <c r="T145" s="183"/>
      <c r="U145" s="180"/>
      <c r="V145" s="180"/>
      <c r="W145" s="180"/>
      <c r="X145" s="180"/>
      <c r="Y145" s="180"/>
      <c r="Z145" s="180"/>
      <c r="AA145" s="184"/>
      <c r="AT145" s="185" t="s">
        <v>168</v>
      </c>
      <c r="AU145" s="185" t="s">
        <v>135</v>
      </c>
      <c r="AV145" s="11" t="s">
        <v>84</v>
      </c>
      <c r="AW145" s="11" t="s">
        <v>36</v>
      </c>
      <c r="AX145" s="11" t="s">
        <v>79</v>
      </c>
      <c r="AY145" s="185" t="s">
        <v>156</v>
      </c>
    </row>
    <row r="146" spans="2:65" s="10" customFormat="1" ht="16.5" customHeight="1">
      <c r="B146" s="171"/>
      <c r="C146" s="172"/>
      <c r="D146" s="172"/>
      <c r="E146" s="173" t="s">
        <v>22</v>
      </c>
      <c r="F146" s="271" t="s">
        <v>175</v>
      </c>
      <c r="G146" s="272"/>
      <c r="H146" s="272"/>
      <c r="I146" s="272"/>
      <c r="J146" s="172"/>
      <c r="K146" s="174">
        <v>6.37</v>
      </c>
      <c r="L146" s="172"/>
      <c r="M146" s="172"/>
      <c r="N146" s="172"/>
      <c r="O146" s="172"/>
      <c r="P146" s="172"/>
      <c r="Q146" s="172"/>
      <c r="R146" s="175"/>
      <c r="T146" s="176"/>
      <c r="U146" s="172"/>
      <c r="V146" s="172"/>
      <c r="W146" s="172"/>
      <c r="X146" s="172"/>
      <c r="Y146" s="172"/>
      <c r="Z146" s="172"/>
      <c r="AA146" s="177"/>
      <c r="AT146" s="178" t="s">
        <v>168</v>
      </c>
      <c r="AU146" s="178" t="s">
        <v>135</v>
      </c>
      <c r="AV146" s="10" t="s">
        <v>135</v>
      </c>
      <c r="AW146" s="10" t="s">
        <v>36</v>
      </c>
      <c r="AX146" s="10" t="s">
        <v>84</v>
      </c>
      <c r="AY146" s="178" t="s">
        <v>156</v>
      </c>
    </row>
    <row r="147" spans="2:65" s="1" customFormat="1" ht="25.5" customHeight="1">
      <c r="B147" s="37"/>
      <c r="C147" s="164" t="s">
        <v>161</v>
      </c>
      <c r="D147" s="164" t="s">
        <v>157</v>
      </c>
      <c r="E147" s="165" t="s">
        <v>176</v>
      </c>
      <c r="F147" s="263" t="s">
        <v>177</v>
      </c>
      <c r="G147" s="263"/>
      <c r="H147" s="263"/>
      <c r="I147" s="263"/>
      <c r="J147" s="166" t="s">
        <v>172</v>
      </c>
      <c r="K147" s="167">
        <v>10.4</v>
      </c>
      <c r="L147" s="264">
        <v>0</v>
      </c>
      <c r="M147" s="265"/>
      <c r="N147" s="266">
        <f>ROUND(L147*K147,2)</f>
        <v>0</v>
      </c>
      <c r="O147" s="266"/>
      <c r="P147" s="266"/>
      <c r="Q147" s="266"/>
      <c r="R147" s="39"/>
      <c r="T147" s="168" t="s">
        <v>22</v>
      </c>
      <c r="U147" s="46" t="s">
        <v>46</v>
      </c>
      <c r="V147" s="38"/>
      <c r="W147" s="169">
        <f>V147*K147</f>
        <v>0</v>
      </c>
      <c r="X147" s="169">
        <v>2.0000000000000001E-4</v>
      </c>
      <c r="Y147" s="169">
        <f>X147*K147</f>
        <v>2.0800000000000003E-3</v>
      </c>
      <c r="Z147" s="169">
        <v>0</v>
      </c>
      <c r="AA147" s="170">
        <f>Z147*K147</f>
        <v>0</v>
      </c>
      <c r="AR147" s="21" t="s">
        <v>161</v>
      </c>
      <c r="AT147" s="21" t="s">
        <v>157</v>
      </c>
      <c r="AU147" s="21" t="s">
        <v>135</v>
      </c>
      <c r="AY147" s="21" t="s">
        <v>156</v>
      </c>
      <c r="BE147" s="107">
        <f>IF(U147="základní",N147,0)</f>
        <v>0</v>
      </c>
      <c r="BF147" s="107">
        <f>IF(U147="snížená",N147,0)</f>
        <v>0</v>
      </c>
      <c r="BG147" s="107">
        <f>IF(U147="zákl. přenesená",N147,0)</f>
        <v>0</v>
      </c>
      <c r="BH147" s="107">
        <f>IF(U147="sníž. přenesená",N147,0)</f>
        <v>0</v>
      </c>
      <c r="BI147" s="107">
        <f>IF(U147="nulová",N147,0)</f>
        <v>0</v>
      </c>
      <c r="BJ147" s="21" t="s">
        <v>135</v>
      </c>
      <c r="BK147" s="107">
        <f>ROUND(L147*K147,2)</f>
        <v>0</v>
      </c>
      <c r="BL147" s="21" t="s">
        <v>161</v>
      </c>
      <c r="BM147" s="21" t="s">
        <v>178</v>
      </c>
    </row>
    <row r="148" spans="2:65" s="10" customFormat="1" ht="16.5" customHeight="1">
      <c r="B148" s="171"/>
      <c r="C148" s="172"/>
      <c r="D148" s="172"/>
      <c r="E148" s="173" t="s">
        <v>22</v>
      </c>
      <c r="F148" s="267" t="s">
        <v>179</v>
      </c>
      <c r="G148" s="268"/>
      <c r="H148" s="268"/>
      <c r="I148" s="268"/>
      <c r="J148" s="172"/>
      <c r="K148" s="174">
        <v>10.4</v>
      </c>
      <c r="L148" s="172"/>
      <c r="M148" s="172"/>
      <c r="N148" s="172"/>
      <c r="O148" s="172"/>
      <c r="P148" s="172"/>
      <c r="Q148" s="172"/>
      <c r="R148" s="175"/>
      <c r="T148" s="176"/>
      <c r="U148" s="172"/>
      <c r="V148" s="172"/>
      <c r="W148" s="172"/>
      <c r="X148" s="172"/>
      <c r="Y148" s="172"/>
      <c r="Z148" s="172"/>
      <c r="AA148" s="177"/>
      <c r="AT148" s="178" t="s">
        <v>168</v>
      </c>
      <c r="AU148" s="178" t="s">
        <v>135</v>
      </c>
      <c r="AV148" s="10" t="s">
        <v>135</v>
      </c>
      <c r="AW148" s="10" t="s">
        <v>36</v>
      </c>
      <c r="AX148" s="10" t="s">
        <v>84</v>
      </c>
      <c r="AY148" s="178" t="s">
        <v>156</v>
      </c>
    </row>
    <row r="149" spans="2:65" s="9" customFormat="1" ht="29.85" customHeight="1">
      <c r="B149" s="153"/>
      <c r="C149" s="154"/>
      <c r="D149" s="163" t="s">
        <v>109</v>
      </c>
      <c r="E149" s="163"/>
      <c r="F149" s="163"/>
      <c r="G149" s="163"/>
      <c r="H149" s="163"/>
      <c r="I149" s="163"/>
      <c r="J149" s="163"/>
      <c r="K149" s="163"/>
      <c r="L149" s="163"/>
      <c r="M149" s="163"/>
      <c r="N149" s="282">
        <f>BK149</f>
        <v>0</v>
      </c>
      <c r="O149" s="283"/>
      <c r="P149" s="283"/>
      <c r="Q149" s="283"/>
      <c r="R149" s="156"/>
      <c r="T149" s="157"/>
      <c r="U149" s="154"/>
      <c r="V149" s="154"/>
      <c r="W149" s="158">
        <f>W150</f>
        <v>0</v>
      </c>
      <c r="X149" s="154"/>
      <c r="Y149" s="158">
        <f>Y150</f>
        <v>3.9399999999999998E-2</v>
      </c>
      <c r="Z149" s="154"/>
      <c r="AA149" s="159">
        <f>AA150</f>
        <v>0</v>
      </c>
      <c r="AR149" s="160" t="s">
        <v>84</v>
      </c>
      <c r="AT149" s="161" t="s">
        <v>78</v>
      </c>
      <c r="AU149" s="161" t="s">
        <v>84</v>
      </c>
      <c r="AY149" s="160" t="s">
        <v>156</v>
      </c>
      <c r="BK149" s="162">
        <f>BK150</f>
        <v>0</v>
      </c>
    </row>
    <row r="150" spans="2:65" s="1" customFormat="1" ht="38.25" customHeight="1">
      <c r="B150" s="37"/>
      <c r="C150" s="164" t="s">
        <v>180</v>
      </c>
      <c r="D150" s="164" t="s">
        <v>157</v>
      </c>
      <c r="E150" s="165" t="s">
        <v>181</v>
      </c>
      <c r="F150" s="263" t="s">
        <v>182</v>
      </c>
      <c r="G150" s="263"/>
      <c r="H150" s="263"/>
      <c r="I150" s="263"/>
      <c r="J150" s="166" t="s">
        <v>160</v>
      </c>
      <c r="K150" s="167">
        <v>2</v>
      </c>
      <c r="L150" s="264">
        <v>0</v>
      </c>
      <c r="M150" s="265"/>
      <c r="N150" s="266">
        <f>ROUND(L150*K150,2)</f>
        <v>0</v>
      </c>
      <c r="O150" s="266"/>
      <c r="P150" s="266"/>
      <c r="Q150" s="266"/>
      <c r="R150" s="39"/>
      <c r="T150" s="168" t="s">
        <v>22</v>
      </c>
      <c r="U150" s="46" t="s">
        <v>46</v>
      </c>
      <c r="V150" s="38"/>
      <c r="W150" s="169">
        <f>V150*K150</f>
        <v>0</v>
      </c>
      <c r="X150" s="169">
        <v>1.9699999999999999E-2</v>
      </c>
      <c r="Y150" s="169">
        <f>X150*K150</f>
        <v>3.9399999999999998E-2</v>
      </c>
      <c r="Z150" s="169">
        <v>0</v>
      </c>
      <c r="AA150" s="170">
        <f>Z150*K150</f>
        <v>0</v>
      </c>
      <c r="AR150" s="21" t="s">
        <v>161</v>
      </c>
      <c r="AT150" s="21" t="s">
        <v>157</v>
      </c>
      <c r="AU150" s="21" t="s">
        <v>135</v>
      </c>
      <c r="AY150" s="21" t="s">
        <v>156</v>
      </c>
      <c r="BE150" s="107">
        <f>IF(U150="základní",N150,0)</f>
        <v>0</v>
      </c>
      <c r="BF150" s="107">
        <f>IF(U150="snížená",N150,0)</f>
        <v>0</v>
      </c>
      <c r="BG150" s="107">
        <f>IF(U150="zákl. přenesená",N150,0)</f>
        <v>0</v>
      </c>
      <c r="BH150" s="107">
        <f>IF(U150="sníž. přenesená",N150,0)</f>
        <v>0</v>
      </c>
      <c r="BI150" s="107">
        <f>IF(U150="nulová",N150,0)</f>
        <v>0</v>
      </c>
      <c r="BJ150" s="21" t="s">
        <v>135</v>
      </c>
      <c r="BK150" s="107">
        <f>ROUND(L150*K150,2)</f>
        <v>0</v>
      </c>
      <c r="BL150" s="21" t="s">
        <v>161</v>
      </c>
      <c r="BM150" s="21" t="s">
        <v>183</v>
      </c>
    </row>
    <row r="151" spans="2:65" s="9" customFormat="1" ht="29.85" customHeight="1">
      <c r="B151" s="153"/>
      <c r="C151" s="154"/>
      <c r="D151" s="163" t="s">
        <v>110</v>
      </c>
      <c r="E151" s="163"/>
      <c r="F151" s="163"/>
      <c r="G151" s="163"/>
      <c r="H151" s="163"/>
      <c r="I151" s="163"/>
      <c r="J151" s="163"/>
      <c r="K151" s="163"/>
      <c r="L151" s="163"/>
      <c r="M151" s="163"/>
      <c r="N151" s="284">
        <f>BK151</f>
        <v>0</v>
      </c>
      <c r="O151" s="285"/>
      <c r="P151" s="285"/>
      <c r="Q151" s="285"/>
      <c r="R151" s="156"/>
      <c r="T151" s="157"/>
      <c r="U151" s="154"/>
      <c r="V151" s="154"/>
      <c r="W151" s="158">
        <f>SUM(W152:W175)</f>
        <v>0</v>
      </c>
      <c r="X151" s="154"/>
      <c r="Y151" s="158">
        <f>SUM(Y152:Y175)</f>
        <v>2.5404724600000002</v>
      </c>
      <c r="Z151" s="154"/>
      <c r="AA151" s="159">
        <f>SUM(AA152:AA175)</f>
        <v>0</v>
      </c>
      <c r="AR151" s="160" t="s">
        <v>84</v>
      </c>
      <c r="AT151" s="161" t="s">
        <v>78</v>
      </c>
      <c r="AU151" s="161" t="s">
        <v>84</v>
      </c>
      <c r="AY151" s="160" t="s">
        <v>156</v>
      </c>
      <c r="BK151" s="162">
        <f>SUM(BK152:BK175)</f>
        <v>0</v>
      </c>
    </row>
    <row r="152" spans="2:65" s="1" customFormat="1" ht="25.5" customHeight="1">
      <c r="B152" s="37"/>
      <c r="C152" s="164" t="s">
        <v>184</v>
      </c>
      <c r="D152" s="164" t="s">
        <v>157</v>
      </c>
      <c r="E152" s="165" t="s">
        <v>185</v>
      </c>
      <c r="F152" s="263" t="s">
        <v>186</v>
      </c>
      <c r="G152" s="263"/>
      <c r="H152" s="263"/>
      <c r="I152" s="263"/>
      <c r="J152" s="166" t="s">
        <v>165</v>
      </c>
      <c r="K152" s="167">
        <v>29.55</v>
      </c>
      <c r="L152" s="264">
        <v>0</v>
      </c>
      <c r="M152" s="265"/>
      <c r="N152" s="266">
        <f>ROUND(L152*K152,2)</f>
        <v>0</v>
      </c>
      <c r="O152" s="266"/>
      <c r="P152" s="266"/>
      <c r="Q152" s="266"/>
      <c r="R152" s="39"/>
      <c r="T152" s="168" t="s">
        <v>22</v>
      </c>
      <c r="U152" s="46" t="s">
        <v>46</v>
      </c>
      <c r="V152" s="38"/>
      <c r="W152" s="169">
        <f>V152*K152</f>
        <v>0</v>
      </c>
      <c r="X152" s="169">
        <v>3.0000000000000001E-3</v>
      </c>
      <c r="Y152" s="169">
        <f>X152*K152</f>
        <v>8.8650000000000007E-2</v>
      </c>
      <c r="Z152" s="169">
        <v>0</v>
      </c>
      <c r="AA152" s="170">
        <f>Z152*K152</f>
        <v>0</v>
      </c>
      <c r="AR152" s="21" t="s">
        <v>161</v>
      </c>
      <c r="AT152" s="21" t="s">
        <v>157</v>
      </c>
      <c r="AU152" s="21" t="s">
        <v>135</v>
      </c>
      <c r="AY152" s="21" t="s">
        <v>156</v>
      </c>
      <c r="BE152" s="107">
        <f>IF(U152="základní",N152,0)</f>
        <v>0</v>
      </c>
      <c r="BF152" s="107">
        <f>IF(U152="snížená",N152,0)</f>
        <v>0</v>
      </c>
      <c r="BG152" s="107">
        <f>IF(U152="zákl. přenesená",N152,0)</f>
        <v>0</v>
      </c>
      <c r="BH152" s="107">
        <f>IF(U152="sníž. přenesená",N152,0)</f>
        <v>0</v>
      </c>
      <c r="BI152" s="107">
        <f>IF(U152="nulová",N152,0)</f>
        <v>0</v>
      </c>
      <c r="BJ152" s="21" t="s">
        <v>135</v>
      </c>
      <c r="BK152" s="107">
        <f>ROUND(L152*K152,2)</f>
        <v>0</v>
      </c>
      <c r="BL152" s="21" t="s">
        <v>161</v>
      </c>
      <c r="BM152" s="21" t="s">
        <v>187</v>
      </c>
    </row>
    <row r="153" spans="2:65" s="10" customFormat="1" ht="16.5" customHeight="1">
      <c r="B153" s="171"/>
      <c r="C153" s="172"/>
      <c r="D153" s="172"/>
      <c r="E153" s="173" t="s">
        <v>22</v>
      </c>
      <c r="F153" s="267" t="s">
        <v>188</v>
      </c>
      <c r="G153" s="268"/>
      <c r="H153" s="268"/>
      <c r="I153" s="268"/>
      <c r="J153" s="172"/>
      <c r="K153" s="174">
        <v>29.55</v>
      </c>
      <c r="L153" s="172"/>
      <c r="M153" s="172"/>
      <c r="N153" s="172"/>
      <c r="O153" s="172"/>
      <c r="P153" s="172"/>
      <c r="Q153" s="172"/>
      <c r="R153" s="175"/>
      <c r="T153" s="176"/>
      <c r="U153" s="172"/>
      <c r="V153" s="172"/>
      <c r="W153" s="172"/>
      <c r="X153" s="172"/>
      <c r="Y153" s="172"/>
      <c r="Z153" s="172"/>
      <c r="AA153" s="177"/>
      <c r="AT153" s="178" t="s">
        <v>168</v>
      </c>
      <c r="AU153" s="178" t="s">
        <v>135</v>
      </c>
      <c r="AV153" s="10" t="s">
        <v>135</v>
      </c>
      <c r="AW153" s="10" t="s">
        <v>36</v>
      </c>
      <c r="AX153" s="10" t="s">
        <v>84</v>
      </c>
      <c r="AY153" s="178" t="s">
        <v>156</v>
      </c>
    </row>
    <row r="154" spans="2:65" s="1" customFormat="1" ht="38.25" customHeight="1">
      <c r="B154" s="37"/>
      <c r="C154" s="164" t="s">
        <v>189</v>
      </c>
      <c r="D154" s="164" t="s">
        <v>157</v>
      </c>
      <c r="E154" s="165" t="s">
        <v>190</v>
      </c>
      <c r="F154" s="263" t="s">
        <v>191</v>
      </c>
      <c r="G154" s="263"/>
      <c r="H154" s="263"/>
      <c r="I154" s="263"/>
      <c r="J154" s="166" t="s">
        <v>165</v>
      </c>
      <c r="K154" s="167">
        <v>3.25</v>
      </c>
      <c r="L154" s="264">
        <v>0</v>
      </c>
      <c r="M154" s="265"/>
      <c r="N154" s="266">
        <f>ROUND(L154*K154,2)</f>
        <v>0</v>
      </c>
      <c r="O154" s="266"/>
      <c r="P154" s="266"/>
      <c r="Q154" s="266"/>
      <c r="R154" s="39"/>
      <c r="T154" s="168" t="s">
        <v>22</v>
      </c>
      <c r="U154" s="46" t="s">
        <v>46</v>
      </c>
      <c r="V154" s="38"/>
      <c r="W154" s="169">
        <f>V154*K154</f>
        <v>0</v>
      </c>
      <c r="X154" s="169">
        <v>1.8380000000000001E-2</v>
      </c>
      <c r="Y154" s="169">
        <f>X154*K154</f>
        <v>5.9735000000000003E-2</v>
      </c>
      <c r="Z154" s="169">
        <v>0</v>
      </c>
      <c r="AA154" s="170">
        <f>Z154*K154</f>
        <v>0</v>
      </c>
      <c r="AR154" s="21" t="s">
        <v>161</v>
      </c>
      <c r="AT154" s="21" t="s">
        <v>157</v>
      </c>
      <c r="AU154" s="21" t="s">
        <v>135</v>
      </c>
      <c r="AY154" s="21" t="s">
        <v>156</v>
      </c>
      <c r="BE154" s="107">
        <f>IF(U154="základní",N154,0)</f>
        <v>0</v>
      </c>
      <c r="BF154" s="107">
        <f>IF(U154="snížená",N154,0)</f>
        <v>0</v>
      </c>
      <c r="BG154" s="107">
        <f>IF(U154="zákl. přenesená",N154,0)</f>
        <v>0</v>
      </c>
      <c r="BH154" s="107">
        <f>IF(U154="sníž. přenesená",N154,0)</f>
        <v>0</v>
      </c>
      <c r="BI154" s="107">
        <f>IF(U154="nulová",N154,0)</f>
        <v>0</v>
      </c>
      <c r="BJ154" s="21" t="s">
        <v>135</v>
      </c>
      <c r="BK154" s="107">
        <f>ROUND(L154*K154,2)</f>
        <v>0</v>
      </c>
      <c r="BL154" s="21" t="s">
        <v>161</v>
      </c>
      <c r="BM154" s="21" t="s">
        <v>192</v>
      </c>
    </row>
    <row r="155" spans="2:65" s="10" customFormat="1" ht="16.5" customHeight="1">
      <c r="B155" s="171"/>
      <c r="C155" s="172"/>
      <c r="D155" s="172"/>
      <c r="E155" s="173" t="s">
        <v>22</v>
      </c>
      <c r="F155" s="267" t="s">
        <v>193</v>
      </c>
      <c r="G155" s="268"/>
      <c r="H155" s="268"/>
      <c r="I155" s="268"/>
      <c r="J155" s="172"/>
      <c r="K155" s="174">
        <v>3.25</v>
      </c>
      <c r="L155" s="172"/>
      <c r="M155" s="172"/>
      <c r="N155" s="172"/>
      <c r="O155" s="172"/>
      <c r="P155" s="172"/>
      <c r="Q155" s="172"/>
      <c r="R155" s="175"/>
      <c r="T155" s="176"/>
      <c r="U155" s="172"/>
      <c r="V155" s="172"/>
      <c r="W155" s="172"/>
      <c r="X155" s="172"/>
      <c r="Y155" s="172"/>
      <c r="Z155" s="172"/>
      <c r="AA155" s="177"/>
      <c r="AT155" s="178" t="s">
        <v>168</v>
      </c>
      <c r="AU155" s="178" t="s">
        <v>135</v>
      </c>
      <c r="AV155" s="10" t="s">
        <v>135</v>
      </c>
      <c r="AW155" s="10" t="s">
        <v>36</v>
      </c>
      <c r="AX155" s="10" t="s">
        <v>84</v>
      </c>
      <c r="AY155" s="178" t="s">
        <v>156</v>
      </c>
    </row>
    <row r="156" spans="2:65" s="1" customFormat="1" ht="25.5" customHeight="1">
      <c r="B156" s="37"/>
      <c r="C156" s="164" t="s">
        <v>194</v>
      </c>
      <c r="D156" s="164" t="s">
        <v>157</v>
      </c>
      <c r="E156" s="165" t="s">
        <v>195</v>
      </c>
      <c r="F156" s="263" t="s">
        <v>196</v>
      </c>
      <c r="G156" s="263"/>
      <c r="H156" s="263"/>
      <c r="I156" s="263"/>
      <c r="J156" s="166" t="s">
        <v>165</v>
      </c>
      <c r="K156" s="167">
        <v>39.6</v>
      </c>
      <c r="L156" s="264">
        <v>0</v>
      </c>
      <c r="M156" s="265"/>
      <c r="N156" s="266">
        <f>ROUND(L156*K156,2)</f>
        <v>0</v>
      </c>
      <c r="O156" s="266"/>
      <c r="P156" s="266"/>
      <c r="Q156" s="266"/>
      <c r="R156" s="39"/>
      <c r="T156" s="168" t="s">
        <v>22</v>
      </c>
      <c r="U156" s="46" t="s">
        <v>46</v>
      </c>
      <c r="V156" s="38"/>
      <c r="W156" s="169">
        <f>V156*K156</f>
        <v>0</v>
      </c>
      <c r="X156" s="169">
        <v>5.1000000000000004E-3</v>
      </c>
      <c r="Y156" s="169">
        <f>X156*K156</f>
        <v>0.20196000000000003</v>
      </c>
      <c r="Z156" s="169">
        <v>0</v>
      </c>
      <c r="AA156" s="170">
        <f>Z156*K156</f>
        <v>0</v>
      </c>
      <c r="AR156" s="21" t="s">
        <v>161</v>
      </c>
      <c r="AT156" s="21" t="s">
        <v>157</v>
      </c>
      <c r="AU156" s="21" t="s">
        <v>135</v>
      </c>
      <c r="AY156" s="21" t="s">
        <v>156</v>
      </c>
      <c r="BE156" s="107">
        <f>IF(U156="základní",N156,0)</f>
        <v>0</v>
      </c>
      <c r="BF156" s="107">
        <f>IF(U156="snížená",N156,0)</f>
        <v>0</v>
      </c>
      <c r="BG156" s="107">
        <f>IF(U156="zákl. přenesená",N156,0)</f>
        <v>0</v>
      </c>
      <c r="BH156" s="107">
        <f>IF(U156="sníž. přenesená",N156,0)</f>
        <v>0</v>
      </c>
      <c r="BI156" s="107">
        <f>IF(U156="nulová",N156,0)</f>
        <v>0</v>
      </c>
      <c r="BJ156" s="21" t="s">
        <v>135</v>
      </c>
      <c r="BK156" s="107">
        <f>ROUND(L156*K156,2)</f>
        <v>0</v>
      </c>
      <c r="BL156" s="21" t="s">
        <v>161</v>
      </c>
      <c r="BM156" s="21" t="s">
        <v>197</v>
      </c>
    </row>
    <row r="157" spans="2:65" s="10" customFormat="1" ht="16.5" customHeight="1">
      <c r="B157" s="171"/>
      <c r="C157" s="172"/>
      <c r="D157" s="172"/>
      <c r="E157" s="173" t="s">
        <v>22</v>
      </c>
      <c r="F157" s="267" t="s">
        <v>198</v>
      </c>
      <c r="G157" s="268"/>
      <c r="H157" s="268"/>
      <c r="I157" s="268"/>
      <c r="J157" s="172"/>
      <c r="K157" s="174">
        <v>39.6</v>
      </c>
      <c r="L157" s="172"/>
      <c r="M157" s="172"/>
      <c r="N157" s="172"/>
      <c r="O157" s="172"/>
      <c r="P157" s="172"/>
      <c r="Q157" s="172"/>
      <c r="R157" s="175"/>
      <c r="T157" s="176"/>
      <c r="U157" s="172"/>
      <c r="V157" s="172"/>
      <c r="W157" s="172"/>
      <c r="X157" s="172"/>
      <c r="Y157" s="172"/>
      <c r="Z157" s="172"/>
      <c r="AA157" s="177"/>
      <c r="AT157" s="178" t="s">
        <v>168</v>
      </c>
      <c r="AU157" s="178" t="s">
        <v>135</v>
      </c>
      <c r="AV157" s="10" t="s">
        <v>135</v>
      </c>
      <c r="AW157" s="10" t="s">
        <v>36</v>
      </c>
      <c r="AX157" s="10" t="s">
        <v>84</v>
      </c>
      <c r="AY157" s="178" t="s">
        <v>156</v>
      </c>
    </row>
    <row r="158" spans="2:65" s="1" customFormat="1" ht="25.5" customHeight="1">
      <c r="B158" s="37"/>
      <c r="C158" s="164" t="s">
        <v>199</v>
      </c>
      <c r="D158" s="164" t="s">
        <v>157</v>
      </c>
      <c r="E158" s="165" t="s">
        <v>200</v>
      </c>
      <c r="F158" s="263" t="s">
        <v>201</v>
      </c>
      <c r="G158" s="263"/>
      <c r="H158" s="263"/>
      <c r="I158" s="263"/>
      <c r="J158" s="166" t="s">
        <v>165</v>
      </c>
      <c r="K158" s="167">
        <v>15.714</v>
      </c>
      <c r="L158" s="264">
        <v>0</v>
      </c>
      <c r="M158" s="265"/>
      <c r="N158" s="266">
        <f>ROUND(L158*K158,2)</f>
        <v>0</v>
      </c>
      <c r="O158" s="266"/>
      <c r="P158" s="266"/>
      <c r="Q158" s="266"/>
      <c r="R158" s="39"/>
      <c r="T158" s="168" t="s">
        <v>22</v>
      </c>
      <c r="U158" s="46" t="s">
        <v>46</v>
      </c>
      <c r="V158" s="38"/>
      <c r="W158" s="169">
        <f>V158*K158</f>
        <v>0</v>
      </c>
      <c r="X158" s="169">
        <v>4.8900000000000002E-3</v>
      </c>
      <c r="Y158" s="169">
        <f>X158*K158</f>
        <v>7.684146E-2</v>
      </c>
      <c r="Z158" s="169">
        <v>0</v>
      </c>
      <c r="AA158" s="170">
        <f>Z158*K158</f>
        <v>0</v>
      </c>
      <c r="AR158" s="21" t="s">
        <v>161</v>
      </c>
      <c r="AT158" s="21" t="s">
        <v>157</v>
      </c>
      <c r="AU158" s="21" t="s">
        <v>135</v>
      </c>
      <c r="AY158" s="21" t="s">
        <v>156</v>
      </c>
      <c r="BE158" s="107">
        <f>IF(U158="základní",N158,0)</f>
        <v>0</v>
      </c>
      <c r="BF158" s="107">
        <f>IF(U158="snížená",N158,0)</f>
        <v>0</v>
      </c>
      <c r="BG158" s="107">
        <f>IF(U158="zákl. přenesená",N158,0)</f>
        <v>0</v>
      </c>
      <c r="BH158" s="107">
        <f>IF(U158="sníž. přenesená",N158,0)</f>
        <v>0</v>
      </c>
      <c r="BI158" s="107">
        <f>IF(U158="nulová",N158,0)</f>
        <v>0</v>
      </c>
      <c r="BJ158" s="21" t="s">
        <v>135</v>
      </c>
      <c r="BK158" s="107">
        <f>ROUND(L158*K158,2)</f>
        <v>0</v>
      </c>
      <c r="BL158" s="21" t="s">
        <v>161</v>
      </c>
      <c r="BM158" s="21" t="s">
        <v>202</v>
      </c>
    </row>
    <row r="159" spans="2:65" s="10" customFormat="1" ht="16.5" customHeight="1">
      <c r="B159" s="171"/>
      <c r="C159" s="172"/>
      <c r="D159" s="172"/>
      <c r="E159" s="173" t="s">
        <v>22</v>
      </c>
      <c r="F159" s="267" t="s">
        <v>203</v>
      </c>
      <c r="G159" s="268"/>
      <c r="H159" s="268"/>
      <c r="I159" s="268"/>
      <c r="J159" s="172"/>
      <c r="K159" s="174">
        <v>9.69</v>
      </c>
      <c r="L159" s="172"/>
      <c r="M159" s="172"/>
      <c r="N159" s="172"/>
      <c r="O159" s="172"/>
      <c r="P159" s="172"/>
      <c r="Q159" s="172"/>
      <c r="R159" s="175"/>
      <c r="T159" s="176"/>
      <c r="U159" s="172"/>
      <c r="V159" s="172"/>
      <c r="W159" s="172"/>
      <c r="X159" s="172"/>
      <c r="Y159" s="172"/>
      <c r="Z159" s="172"/>
      <c r="AA159" s="177"/>
      <c r="AT159" s="178" t="s">
        <v>168</v>
      </c>
      <c r="AU159" s="178" t="s">
        <v>135</v>
      </c>
      <c r="AV159" s="10" t="s">
        <v>135</v>
      </c>
      <c r="AW159" s="10" t="s">
        <v>36</v>
      </c>
      <c r="AX159" s="10" t="s">
        <v>79</v>
      </c>
      <c r="AY159" s="178" t="s">
        <v>156</v>
      </c>
    </row>
    <row r="160" spans="2:65" s="10" customFormat="1" ht="25.5" customHeight="1">
      <c r="B160" s="171"/>
      <c r="C160" s="172"/>
      <c r="D160" s="172"/>
      <c r="E160" s="173" t="s">
        <v>22</v>
      </c>
      <c r="F160" s="271" t="s">
        <v>204</v>
      </c>
      <c r="G160" s="272"/>
      <c r="H160" s="272"/>
      <c r="I160" s="272"/>
      <c r="J160" s="172"/>
      <c r="K160" s="174">
        <v>6.024</v>
      </c>
      <c r="L160" s="172"/>
      <c r="M160" s="172"/>
      <c r="N160" s="172"/>
      <c r="O160" s="172"/>
      <c r="P160" s="172"/>
      <c r="Q160" s="172"/>
      <c r="R160" s="175"/>
      <c r="T160" s="176"/>
      <c r="U160" s="172"/>
      <c r="V160" s="172"/>
      <c r="W160" s="172"/>
      <c r="X160" s="172"/>
      <c r="Y160" s="172"/>
      <c r="Z160" s="172"/>
      <c r="AA160" s="177"/>
      <c r="AT160" s="178" t="s">
        <v>168</v>
      </c>
      <c r="AU160" s="178" t="s">
        <v>135</v>
      </c>
      <c r="AV160" s="10" t="s">
        <v>135</v>
      </c>
      <c r="AW160" s="10" t="s">
        <v>36</v>
      </c>
      <c r="AX160" s="10" t="s">
        <v>79</v>
      </c>
      <c r="AY160" s="178" t="s">
        <v>156</v>
      </c>
    </row>
    <row r="161" spans="2:65" s="12" customFormat="1" ht="16.5" customHeight="1">
      <c r="B161" s="186"/>
      <c r="C161" s="187"/>
      <c r="D161" s="187"/>
      <c r="E161" s="188" t="s">
        <v>22</v>
      </c>
      <c r="F161" s="273" t="s">
        <v>205</v>
      </c>
      <c r="G161" s="274"/>
      <c r="H161" s="274"/>
      <c r="I161" s="274"/>
      <c r="J161" s="187"/>
      <c r="K161" s="189">
        <v>15.714</v>
      </c>
      <c r="L161" s="187"/>
      <c r="M161" s="187"/>
      <c r="N161" s="187"/>
      <c r="O161" s="187"/>
      <c r="P161" s="187"/>
      <c r="Q161" s="187"/>
      <c r="R161" s="190"/>
      <c r="T161" s="191"/>
      <c r="U161" s="187"/>
      <c r="V161" s="187"/>
      <c r="W161" s="187"/>
      <c r="X161" s="187"/>
      <c r="Y161" s="187"/>
      <c r="Z161" s="187"/>
      <c r="AA161" s="192"/>
      <c r="AT161" s="193" t="s">
        <v>168</v>
      </c>
      <c r="AU161" s="193" t="s">
        <v>135</v>
      </c>
      <c r="AV161" s="12" t="s">
        <v>161</v>
      </c>
      <c r="AW161" s="12" t="s">
        <v>36</v>
      </c>
      <c r="AX161" s="12" t="s">
        <v>84</v>
      </c>
      <c r="AY161" s="193" t="s">
        <v>156</v>
      </c>
    </row>
    <row r="162" spans="2:65" s="1" customFormat="1" ht="25.5" customHeight="1">
      <c r="B162" s="37"/>
      <c r="C162" s="164" t="s">
        <v>206</v>
      </c>
      <c r="D162" s="164" t="s">
        <v>157</v>
      </c>
      <c r="E162" s="165" t="s">
        <v>207</v>
      </c>
      <c r="F162" s="263" t="s">
        <v>208</v>
      </c>
      <c r="G162" s="263"/>
      <c r="H162" s="263"/>
      <c r="I162" s="263"/>
      <c r="J162" s="166" t="s">
        <v>165</v>
      </c>
      <c r="K162" s="167">
        <v>90.653999999999996</v>
      </c>
      <c r="L162" s="264">
        <v>0</v>
      </c>
      <c r="M162" s="265"/>
      <c r="N162" s="266">
        <f>ROUND(L162*K162,2)</f>
        <v>0</v>
      </c>
      <c r="O162" s="266"/>
      <c r="P162" s="266"/>
      <c r="Q162" s="266"/>
      <c r="R162" s="39"/>
      <c r="T162" s="168" t="s">
        <v>22</v>
      </c>
      <c r="U162" s="46" t="s">
        <v>46</v>
      </c>
      <c r="V162" s="38"/>
      <c r="W162" s="169">
        <f>V162*K162</f>
        <v>0</v>
      </c>
      <c r="X162" s="169">
        <v>3.0000000000000001E-3</v>
      </c>
      <c r="Y162" s="169">
        <f>X162*K162</f>
        <v>0.27196199999999998</v>
      </c>
      <c r="Z162" s="169">
        <v>0</v>
      </c>
      <c r="AA162" s="170">
        <f>Z162*K162</f>
        <v>0</v>
      </c>
      <c r="AR162" s="21" t="s">
        <v>161</v>
      </c>
      <c r="AT162" s="21" t="s">
        <v>157</v>
      </c>
      <c r="AU162" s="21" t="s">
        <v>135</v>
      </c>
      <c r="AY162" s="21" t="s">
        <v>156</v>
      </c>
      <c r="BE162" s="107">
        <f>IF(U162="základní",N162,0)</f>
        <v>0</v>
      </c>
      <c r="BF162" s="107">
        <f>IF(U162="snížená",N162,0)</f>
        <v>0</v>
      </c>
      <c r="BG162" s="107">
        <f>IF(U162="zákl. přenesená",N162,0)</f>
        <v>0</v>
      </c>
      <c r="BH162" s="107">
        <f>IF(U162="sníž. přenesená",N162,0)</f>
        <v>0</v>
      </c>
      <c r="BI162" s="107">
        <f>IF(U162="nulová",N162,0)</f>
        <v>0</v>
      </c>
      <c r="BJ162" s="21" t="s">
        <v>135</v>
      </c>
      <c r="BK162" s="107">
        <f>ROUND(L162*K162,2)</f>
        <v>0</v>
      </c>
      <c r="BL162" s="21" t="s">
        <v>161</v>
      </c>
      <c r="BM162" s="21" t="s">
        <v>209</v>
      </c>
    </row>
    <row r="163" spans="2:65" s="10" customFormat="1" ht="16.5" customHeight="1">
      <c r="B163" s="171"/>
      <c r="C163" s="172"/>
      <c r="D163" s="172"/>
      <c r="E163" s="173" t="s">
        <v>22</v>
      </c>
      <c r="F163" s="267" t="s">
        <v>210</v>
      </c>
      <c r="G163" s="268"/>
      <c r="H163" s="268"/>
      <c r="I163" s="268"/>
      <c r="J163" s="172"/>
      <c r="K163" s="174">
        <v>90.653999999999996</v>
      </c>
      <c r="L163" s="172"/>
      <c r="M163" s="172"/>
      <c r="N163" s="172"/>
      <c r="O163" s="172"/>
      <c r="P163" s="172"/>
      <c r="Q163" s="172"/>
      <c r="R163" s="175"/>
      <c r="T163" s="176"/>
      <c r="U163" s="172"/>
      <c r="V163" s="172"/>
      <c r="W163" s="172"/>
      <c r="X163" s="172"/>
      <c r="Y163" s="172"/>
      <c r="Z163" s="172"/>
      <c r="AA163" s="177"/>
      <c r="AT163" s="178" t="s">
        <v>168</v>
      </c>
      <c r="AU163" s="178" t="s">
        <v>135</v>
      </c>
      <c r="AV163" s="10" t="s">
        <v>135</v>
      </c>
      <c r="AW163" s="10" t="s">
        <v>36</v>
      </c>
      <c r="AX163" s="10" t="s">
        <v>84</v>
      </c>
      <c r="AY163" s="178" t="s">
        <v>156</v>
      </c>
    </row>
    <row r="164" spans="2:65" s="1" customFormat="1" ht="25.5" customHeight="1">
      <c r="B164" s="37"/>
      <c r="C164" s="164" t="s">
        <v>211</v>
      </c>
      <c r="D164" s="164" t="s">
        <v>157</v>
      </c>
      <c r="E164" s="165" t="s">
        <v>212</v>
      </c>
      <c r="F164" s="263" t="s">
        <v>213</v>
      </c>
      <c r="G164" s="263"/>
      <c r="H164" s="263"/>
      <c r="I164" s="263"/>
      <c r="J164" s="166" t="s">
        <v>165</v>
      </c>
      <c r="K164" s="167">
        <v>74.94</v>
      </c>
      <c r="L164" s="264">
        <v>0</v>
      </c>
      <c r="M164" s="265"/>
      <c r="N164" s="266">
        <f>ROUND(L164*K164,2)</f>
        <v>0</v>
      </c>
      <c r="O164" s="266"/>
      <c r="P164" s="266"/>
      <c r="Q164" s="266"/>
      <c r="R164" s="39"/>
      <c r="T164" s="168" t="s">
        <v>22</v>
      </c>
      <c r="U164" s="46" t="s">
        <v>46</v>
      </c>
      <c r="V164" s="38"/>
      <c r="W164" s="169">
        <f>V164*K164</f>
        <v>0</v>
      </c>
      <c r="X164" s="169">
        <v>1.5599999999999999E-2</v>
      </c>
      <c r="Y164" s="169">
        <f>X164*K164</f>
        <v>1.1690639999999999</v>
      </c>
      <c r="Z164" s="169">
        <v>0</v>
      </c>
      <c r="AA164" s="170">
        <f>Z164*K164</f>
        <v>0</v>
      </c>
      <c r="AR164" s="21" t="s">
        <v>161</v>
      </c>
      <c r="AT164" s="21" t="s">
        <v>157</v>
      </c>
      <c r="AU164" s="21" t="s">
        <v>135</v>
      </c>
      <c r="AY164" s="21" t="s">
        <v>156</v>
      </c>
      <c r="BE164" s="107">
        <f>IF(U164="základní",N164,0)</f>
        <v>0</v>
      </c>
      <c r="BF164" s="107">
        <f>IF(U164="snížená",N164,0)</f>
        <v>0</v>
      </c>
      <c r="BG164" s="107">
        <f>IF(U164="zákl. přenesená",N164,0)</f>
        <v>0</v>
      </c>
      <c r="BH164" s="107">
        <f>IF(U164="sníž. přenesená",N164,0)</f>
        <v>0</v>
      </c>
      <c r="BI164" s="107">
        <f>IF(U164="nulová",N164,0)</f>
        <v>0</v>
      </c>
      <c r="BJ164" s="21" t="s">
        <v>135</v>
      </c>
      <c r="BK164" s="107">
        <f>ROUND(L164*K164,2)</f>
        <v>0</v>
      </c>
      <c r="BL164" s="21" t="s">
        <v>161</v>
      </c>
      <c r="BM164" s="21" t="s">
        <v>214</v>
      </c>
    </row>
    <row r="165" spans="2:65" s="10" customFormat="1" ht="16.5" customHeight="1">
      <c r="B165" s="171"/>
      <c r="C165" s="172"/>
      <c r="D165" s="172"/>
      <c r="E165" s="173" t="s">
        <v>22</v>
      </c>
      <c r="F165" s="267" t="s">
        <v>215</v>
      </c>
      <c r="G165" s="268"/>
      <c r="H165" s="268"/>
      <c r="I165" s="268"/>
      <c r="J165" s="172"/>
      <c r="K165" s="174">
        <v>17.34</v>
      </c>
      <c r="L165" s="172"/>
      <c r="M165" s="172"/>
      <c r="N165" s="172"/>
      <c r="O165" s="172"/>
      <c r="P165" s="172"/>
      <c r="Q165" s="172"/>
      <c r="R165" s="175"/>
      <c r="T165" s="176"/>
      <c r="U165" s="172"/>
      <c r="V165" s="172"/>
      <c r="W165" s="172"/>
      <c r="X165" s="172"/>
      <c r="Y165" s="172"/>
      <c r="Z165" s="172"/>
      <c r="AA165" s="177"/>
      <c r="AT165" s="178" t="s">
        <v>168</v>
      </c>
      <c r="AU165" s="178" t="s">
        <v>135</v>
      </c>
      <c r="AV165" s="10" t="s">
        <v>135</v>
      </c>
      <c r="AW165" s="10" t="s">
        <v>36</v>
      </c>
      <c r="AX165" s="10" t="s">
        <v>79</v>
      </c>
      <c r="AY165" s="178" t="s">
        <v>156</v>
      </c>
    </row>
    <row r="166" spans="2:65" s="10" customFormat="1" ht="16.5" customHeight="1">
      <c r="B166" s="171"/>
      <c r="C166" s="172"/>
      <c r="D166" s="172"/>
      <c r="E166" s="173" t="s">
        <v>22</v>
      </c>
      <c r="F166" s="271" t="s">
        <v>216</v>
      </c>
      <c r="G166" s="272"/>
      <c r="H166" s="272"/>
      <c r="I166" s="272"/>
      <c r="J166" s="172"/>
      <c r="K166" s="174">
        <v>55.89</v>
      </c>
      <c r="L166" s="172"/>
      <c r="M166" s="172"/>
      <c r="N166" s="172"/>
      <c r="O166" s="172"/>
      <c r="P166" s="172"/>
      <c r="Q166" s="172"/>
      <c r="R166" s="175"/>
      <c r="T166" s="176"/>
      <c r="U166" s="172"/>
      <c r="V166" s="172"/>
      <c r="W166" s="172"/>
      <c r="X166" s="172"/>
      <c r="Y166" s="172"/>
      <c r="Z166" s="172"/>
      <c r="AA166" s="177"/>
      <c r="AT166" s="178" t="s">
        <v>168</v>
      </c>
      <c r="AU166" s="178" t="s">
        <v>135</v>
      </c>
      <c r="AV166" s="10" t="s">
        <v>135</v>
      </c>
      <c r="AW166" s="10" t="s">
        <v>36</v>
      </c>
      <c r="AX166" s="10" t="s">
        <v>79</v>
      </c>
      <c r="AY166" s="178" t="s">
        <v>156</v>
      </c>
    </row>
    <row r="167" spans="2:65" s="10" customFormat="1" ht="16.5" customHeight="1">
      <c r="B167" s="171"/>
      <c r="C167" s="172"/>
      <c r="D167" s="172"/>
      <c r="E167" s="173" t="s">
        <v>22</v>
      </c>
      <c r="F167" s="271" t="s">
        <v>217</v>
      </c>
      <c r="G167" s="272"/>
      <c r="H167" s="272"/>
      <c r="I167" s="272"/>
      <c r="J167" s="172"/>
      <c r="K167" s="174">
        <v>1.71</v>
      </c>
      <c r="L167" s="172"/>
      <c r="M167" s="172"/>
      <c r="N167" s="172"/>
      <c r="O167" s="172"/>
      <c r="P167" s="172"/>
      <c r="Q167" s="172"/>
      <c r="R167" s="175"/>
      <c r="T167" s="176"/>
      <c r="U167" s="172"/>
      <c r="V167" s="172"/>
      <c r="W167" s="172"/>
      <c r="X167" s="172"/>
      <c r="Y167" s="172"/>
      <c r="Z167" s="172"/>
      <c r="AA167" s="177"/>
      <c r="AT167" s="178" t="s">
        <v>168</v>
      </c>
      <c r="AU167" s="178" t="s">
        <v>135</v>
      </c>
      <c r="AV167" s="10" t="s">
        <v>135</v>
      </c>
      <c r="AW167" s="10" t="s">
        <v>36</v>
      </c>
      <c r="AX167" s="10" t="s">
        <v>79</v>
      </c>
      <c r="AY167" s="178" t="s">
        <v>156</v>
      </c>
    </row>
    <row r="168" spans="2:65" s="12" customFormat="1" ht="16.5" customHeight="1">
      <c r="B168" s="186"/>
      <c r="C168" s="187"/>
      <c r="D168" s="187"/>
      <c r="E168" s="188" t="s">
        <v>22</v>
      </c>
      <c r="F168" s="273" t="s">
        <v>205</v>
      </c>
      <c r="G168" s="274"/>
      <c r="H168" s="274"/>
      <c r="I168" s="274"/>
      <c r="J168" s="187"/>
      <c r="K168" s="189">
        <v>74.94</v>
      </c>
      <c r="L168" s="187"/>
      <c r="M168" s="187"/>
      <c r="N168" s="187"/>
      <c r="O168" s="187"/>
      <c r="P168" s="187"/>
      <c r="Q168" s="187"/>
      <c r="R168" s="190"/>
      <c r="T168" s="191"/>
      <c r="U168" s="187"/>
      <c r="V168" s="187"/>
      <c r="W168" s="187"/>
      <c r="X168" s="187"/>
      <c r="Y168" s="187"/>
      <c r="Z168" s="187"/>
      <c r="AA168" s="192"/>
      <c r="AT168" s="193" t="s">
        <v>168</v>
      </c>
      <c r="AU168" s="193" t="s">
        <v>135</v>
      </c>
      <c r="AV168" s="12" t="s">
        <v>161</v>
      </c>
      <c r="AW168" s="12" t="s">
        <v>36</v>
      </c>
      <c r="AX168" s="12" t="s">
        <v>84</v>
      </c>
      <c r="AY168" s="193" t="s">
        <v>156</v>
      </c>
    </row>
    <row r="169" spans="2:65" s="1" customFormat="1" ht="25.5" customHeight="1">
      <c r="B169" s="37"/>
      <c r="C169" s="164" t="s">
        <v>218</v>
      </c>
      <c r="D169" s="164" t="s">
        <v>157</v>
      </c>
      <c r="E169" s="165" t="s">
        <v>219</v>
      </c>
      <c r="F169" s="263" t="s">
        <v>220</v>
      </c>
      <c r="G169" s="263"/>
      <c r="H169" s="263"/>
      <c r="I169" s="263"/>
      <c r="J169" s="166" t="s">
        <v>165</v>
      </c>
      <c r="K169" s="167">
        <v>3.25</v>
      </c>
      <c r="L169" s="264">
        <v>0</v>
      </c>
      <c r="M169" s="265"/>
      <c r="N169" s="266">
        <f>ROUND(L169*K169,2)</f>
        <v>0</v>
      </c>
      <c r="O169" s="266"/>
      <c r="P169" s="266"/>
      <c r="Q169" s="266"/>
      <c r="R169" s="39"/>
      <c r="T169" s="168" t="s">
        <v>22</v>
      </c>
      <c r="U169" s="46" t="s">
        <v>46</v>
      </c>
      <c r="V169" s="38"/>
      <c r="W169" s="169">
        <f>V169*K169</f>
        <v>0</v>
      </c>
      <c r="X169" s="169">
        <v>4.9840000000000002E-2</v>
      </c>
      <c r="Y169" s="169">
        <f>X169*K169</f>
        <v>0.16198000000000001</v>
      </c>
      <c r="Z169" s="169">
        <v>0</v>
      </c>
      <c r="AA169" s="170">
        <f>Z169*K169</f>
        <v>0</v>
      </c>
      <c r="AR169" s="21" t="s">
        <v>161</v>
      </c>
      <c r="AT169" s="21" t="s">
        <v>157</v>
      </c>
      <c r="AU169" s="21" t="s">
        <v>135</v>
      </c>
      <c r="AY169" s="21" t="s">
        <v>156</v>
      </c>
      <c r="BE169" s="107">
        <f>IF(U169="základní",N169,0)</f>
        <v>0</v>
      </c>
      <c r="BF169" s="107">
        <f>IF(U169="snížená",N169,0)</f>
        <v>0</v>
      </c>
      <c r="BG169" s="107">
        <f>IF(U169="zákl. přenesená",N169,0)</f>
        <v>0</v>
      </c>
      <c r="BH169" s="107">
        <f>IF(U169="sníž. přenesená",N169,0)</f>
        <v>0</v>
      </c>
      <c r="BI169" s="107">
        <f>IF(U169="nulová",N169,0)</f>
        <v>0</v>
      </c>
      <c r="BJ169" s="21" t="s">
        <v>135</v>
      </c>
      <c r="BK169" s="107">
        <f>ROUND(L169*K169,2)</f>
        <v>0</v>
      </c>
      <c r="BL169" s="21" t="s">
        <v>161</v>
      </c>
      <c r="BM169" s="21" t="s">
        <v>221</v>
      </c>
    </row>
    <row r="170" spans="2:65" s="10" customFormat="1" ht="16.5" customHeight="1">
      <c r="B170" s="171"/>
      <c r="C170" s="172"/>
      <c r="D170" s="172"/>
      <c r="E170" s="173" t="s">
        <v>22</v>
      </c>
      <c r="F170" s="267" t="s">
        <v>193</v>
      </c>
      <c r="G170" s="268"/>
      <c r="H170" s="268"/>
      <c r="I170" s="268"/>
      <c r="J170" s="172"/>
      <c r="K170" s="174">
        <v>3.25</v>
      </c>
      <c r="L170" s="172"/>
      <c r="M170" s="172"/>
      <c r="N170" s="172"/>
      <c r="O170" s="172"/>
      <c r="P170" s="172"/>
      <c r="Q170" s="172"/>
      <c r="R170" s="175"/>
      <c r="T170" s="176"/>
      <c r="U170" s="172"/>
      <c r="V170" s="172"/>
      <c r="W170" s="172"/>
      <c r="X170" s="172"/>
      <c r="Y170" s="172"/>
      <c r="Z170" s="172"/>
      <c r="AA170" s="177"/>
      <c r="AT170" s="178" t="s">
        <v>168</v>
      </c>
      <c r="AU170" s="178" t="s">
        <v>135</v>
      </c>
      <c r="AV170" s="10" t="s">
        <v>135</v>
      </c>
      <c r="AW170" s="10" t="s">
        <v>36</v>
      </c>
      <c r="AX170" s="10" t="s">
        <v>84</v>
      </c>
      <c r="AY170" s="178" t="s">
        <v>156</v>
      </c>
    </row>
    <row r="171" spans="2:65" s="1" customFormat="1" ht="25.5" customHeight="1">
      <c r="B171" s="37"/>
      <c r="C171" s="164" t="s">
        <v>222</v>
      </c>
      <c r="D171" s="164" t="s">
        <v>157</v>
      </c>
      <c r="E171" s="165" t="s">
        <v>223</v>
      </c>
      <c r="F171" s="263" t="s">
        <v>224</v>
      </c>
      <c r="G171" s="263"/>
      <c r="H171" s="263"/>
      <c r="I171" s="263"/>
      <c r="J171" s="166" t="s">
        <v>160</v>
      </c>
      <c r="K171" s="167">
        <v>2</v>
      </c>
      <c r="L171" s="264">
        <v>0</v>
      </c>
      <c r="M171" s="265"/>
      <c r="N171" s="266">
        <f>ROUND(L171*K171,2)</f>
        <v>0</v>
      </c>
      <c r="O171" s="266"/>
      <c r="P171" s="266"/>
      <c r="Q171" s="266"/>
      <c r="R171" s="39"/>
      <c r="T171" s="168" t="s">
        <v>22</v>
      </c>
      <c r="U171" s="46" t="s">
        <v>46</v>
      </c>
      <c r="V171" s="38"/>
      <c r="W171" s="169">
        <f>V171*K171</f>
        <v>0</v>
      </c>
      <c r="X171" s="169">
        <v>1.6979999999999999E-2</v>
      </c>
      <c r="Y171" s="169">
        <f>X171*K171</f>
        <v>3.3959999999999997E-2</v>
      </c>
      <c r="Z171" s="169">
        <v>0</v>
      </c>
      <c r="AA171" s="170">
        <f>Z171*K171</f>
        <v>0</v>
      </c>
      <c r="AR171" s="21" t="s">
        <v>161</v>
      </c>
      <c r="AT171" s="21" t="s">
        <v>157</v>
      </c>
      <c r="AU171" s="21" t="s">
        <v>135</v>
      </c>
      <c r="AY171" s="21" t="s">
        <v>156</v>
      </c>
      <c r="BE171" s="107">
        <f>IF(U171="základní",N171,0)</f>
        <v>0</v>
      </c>
      <c r="BF171" s="107">
        <f>IF(U171="snížená",N171,0)</f>
        <v>0</v>
      </c>
      <c r="BG171" s="107">
        <f>IF(U171="zákl. přenesená",N171,0)</f>
        <v>0</v>
      </c>
      <c r="BH171" s="107">
        <f>IF(U171="sníž. přenesená",N171,0)</f>
        <v>0</v>
      </c>
      <c r="BI171" s="107">
        <f>IF(U171="nulová",N171,0)</f>
        <v>0</v>
      </c>
      <c r="BJ171" s="21" t="s">
        <v>135</v>
      </c>
      <c r="BK171" s="107">
        <f>ROUND(L171*K171,2)</f>
        <v>0</v>
      </c>
      <c r="BL171" s="21" t="s">
        <v>161</v>
      </c>
      <c r="BM171" s="21" t="s">
        <v>225</v>
      </c>
    </row>
    <row r="172" spans="2:65" s="1" customFormat="1" ht="25.5" customHeight="1">
      <c r="B172" s="37"/>
      <c r="C172" s="194" t="s">
        <v>226</v>
      </c>
      <c r="D172" s="194" t="s">
        <v>227</v>
      </c>
      <c r="E172" s="195" t="s">
        <v>228</v>
      </c>
      <c r="F172" s="275" t="s">
        <v>229</v>
      </c>
      <c r="G172" s="275"/>
      <c r="H172" s="275"/>
      <c r="I172" s="275"/>
      <c r="J172" s="196" t="s">
        <v>160</v>
      </c>
      <c r="K172" s="197">
        <v>2</v>
      </c>
      <c r="L172" s="276">
        <v>0</v>
      </c>
      <c r="M172" s="277"/>
      <c r="N172" s="278">
        <f>ROUND(L172*K172,2)</f>
        <v>0</v>
      </c>
      <c r="O172" s="266"/>
      <c r="P172" s="266"/>
      <c r="Q172" s="266"/>
      <c r="R172" s="39"/>
      <c r="T172" s="168" t="s">
        <v>22</v>
      </c>
      <c r="U172" s="46" t="s">
        <v>46</v>
      </c>
      <c r="V172" s="38"/>
      <c r="W172" s="169">
        <f>V172*K172</f>
        <v>0</v>
      </c>
      <c r="X172" s="169">
        <v>1.201E-2</v>
      </c>
      <c r="Y172" s="169">
        <f>X172*K172</f>
        <v>2.402E-2</v>
      </c>
      <c r="Z172" s="169">
        <v>0</v>
      </c>
      <c r="AA172" s="170">
        <f>Z172*K172</f>
        <v>0</v>
      </c>
      <c r="AR172" s="21" t="s">
        <v>194</v>
      </c>
      <c r="AT172" s="21" t="s">
        <v>227</v>
      </c>
      <c r="AU172" s="21" t="s">
        <v>135</v>
      </c>
      <c r="AY172" s="21" t="s">
        <v>156</v>
      </c>
      <c r="BE172" s="107">
        <f>IF(U172="základní",N172,0)</f>
        <v>0</v>
      </c>
      <c r="BF172" s="107">
        <f>IF(U172="snížená",N172,0)</f>
        <v>0</v>
      </c>
      <c r="BG172" s="107">
        <f>IF(U172="zákl. přenesená",N172,0)</f>
        <v>0</v>
      </c>
      <c r="BH172" s="107">
        <f>IF(U172="sníž. přenesená",N172,0)</f>
        <v>0</v>
      </c>
      <c r="BI172" s="107">
        <f>IF(U172="nulová",N172,0)</f>
        <v>0</v>
      </c>
      <c r="BJ172" s="21" t="s">
        <v>135</v>
      </c>
      <c r="BK172" s="107">
        <f>ROUND(L172*K172,2)</f>
        <v>0</v>
      </c>
      <c r="BL172" s="21" t="s">
        <v>161</v>
      </c>
      <c r="BM172" s="21" t="s">
        <v>230</v>
      </c>
    </row>
    <row r="173" spans="2:65" s="1" customFormat="1" ht="38.25" customHeight="1">
      <c r="B173" s="37"/>
      <c r="C173" s="164" t="s">
        <v>11</v>
      </c>
      <c r="D173" s="164" t="s">
        <v>157</v>
      </c>
      <c r="E173" s="165" t="s">
        <v>231</v>
      </c>
      <c r="F173" s="263" t="s">
        <v>232</v>
      </c>
      <c r="G173" s="263"/>
      <c r="H173" s="263"/>
      <c r="I173" s="263"/>
      <c r="J173" s="166" t="s">
        <v>160</v>
      </c>
      <c r="K173" s="167">
        <v>1</v>
      </c>
      <c r="L173" s="264">
        <v>0</v>
      </c>
      <c r="M173" s="265"/>
      <c r="N173" s="266">
        <f>ROUND(L173*K173,2)</f>
        <v>0</v>
      </c>
      <c r="O173" s="266"/>
      <c r="P173" s="266"/>
      <c r="Q173" s="266"/>
      <c r="R173" s="39"/>
      <c r="T173" s="168" t="s">
        <v>22</v>
      </c>
      <c r="U173" s="46" t="s">
        <v>46</v>
      </c>
      <c r="V173" s="38"/>
      <c r="W173" s="169">
        <f>V173*K173</f>
        <v>0</v>
      </c>
      <c r="X173" s="169">
        <v>0.44169999999999998</v>
      </c>
      <c r="Y173" s="169">
        <f>X173*K173</f>
        <v>0.44169999999999998</v>
      </c>
      <c r="Z173" s="169">
        <v>0</v>
      </c>
      <c r="AA173" s="170">
        <f>Z173*K173</f>
        <v>0</v>
      </c>
      <c r="AR173" s="21" t="s">
        <v>161</v>
      </c>
      <c r="AT173" s="21" t="s">
        <v>157</v>
      </c>
      <c r="AU173" s="21" t="s">
        <v>135</v>
      </c>
      <c r="AY173" s="21" t="s">
        <v>156</v>
      </c>
      <c r="BE173" s="107">
        <f>IF(U173="základní",N173,0)</f>
        <v>0</v>
      </c>
      <c r="BF173" s="107">
        <f>IF(U173="snížená",N173,0)</f>
        <v>0</v>
      </c>
      <c r="BG173" s="107">
        <f>IF(U173="zákl. přenesená",N173,0)</f>
        <v>0</v>
      </c>
      <c r="BH173" s="107">
        <f>IF(U173="sníž. přenesená",N173,0)</f>
        <v>0</v>
      </c>
      <c r="BI173" s="107">
        <f>IF(U173="nulová",N173,0)</f>
        <v>0</v>
      </c>
      <c r="BJ173" s="21" t="s">
        <v>135</v>
      </c>
      <c r="BK173" s="107">
        <f>ROUND(L173*K173,2)</f>
        <v>0</v>
      </c>
      <c r="BL173" s="21" t="s">
        <v>161</v>
      </c>
      <c r="BM173" s="21" t="s">
        <v>233</v>
      </c>
    </row>
    <row r="174" spans="2:65" s="1" customFormat="1" ht="25.5" customHeight="1">
      <c r="B174" s="37"/>
      <c r="C174" s="194" t="s">
        <v>234</v>
      </c>
      <c r="D174" s="194" t="s">
        <v>227</v>
      </c>
      <c r="E174" s="195" t="s">
        <v>235</v>
      </c>
      <c r="F174" s="275" t="s">
        <v>236</v>
      </c>
      <c r="G174" s="275"/>
      <c r="H174" s="275"/>
      <c r="I174" s="275"/>
      <c r="J174" s="196" t="s">
        <v>160</v>
      </c>
      <c r="K174" s="197">
        <v>1</v>
      </c>
      <c r="L174" s="276">
        <v>0</v>
      </c>
      <c r="M174" s="277"/>
      <c r="N174" s="278">
        <f>ROUND(L174*K174,2)</f>
        <v>0</v>
      </c>
      <c r="O174" s="266"/>
      <c r="P174" s="266"/>
      <c r="Q174" s="266"/>
      <c r="R174" s="39"/>
      <c r="T174" s="168" t="s">
        <v>22</v>
      </c>
      <c r="U174" s="46" t="s">
        <v>46</v>
      </c>
      <c r="V174" s="38"/>
      <c r="W174" s="169">
        <f>V174*K174</f>
        <v>0</v>
      </c>
      <c r="X174" s="169">
        <v>1.06E-2</v>
      </c>
      <c r="Y174" s="169">
        <f>X174*K174</f>
        <v>1.06E-2</v>
      </c>
      <c r="Z174" s="169">
        <v>0</v>
      </c>
      <c r="AA174" s="170">
        <f>Z174*K174</f>
        <v>0</v>
      </c>
      <c r="AR174" s="21" t="s">
        <v>194</v>
      </c>
      <c r="AT174" s="21" t="s">
        <v>227</v>
      </c>
      <c r="AU174" s="21" t="s">
        <v>135</v>
      </c>
      <c r="AY174" s="21" t="s">
        <v>156</v>
      </c>
      <c r="BE174" s="107">
        <f>IF(U174="základní",N174,0)</f>
        <v>0</v>
      </c>
      <c r="BF174" s="107">
        <f>IF(U174="snížená",N174,0)</f>
        <v>0</v>
      </c>
      <c r="BG174" s="107">
        <f>IF(U174="zákl. přenesená",N174,0)</f>
        <v>0</v>
      </c>
      <c r="BH174" s="107">
        <f>IF(U174="sníž. přenesená",N174,0)</f>
        <v>0</v>
      </c>
      <c r="BI174" s="107">
        <f>IF(U174="nulová",N174,0)</f>
        <v>0</v>
      </c>
      <c r="BJ174" s="21" t="s">
        <v>135</v>
      </c>
      <c r="BK174" s="107">
        <f>ROUND(L174*K174,2)</f>
        <v>0</v>
      </c>
      <c r="BL174" s="21" t="s">
        <v>161</v>
      </c>
      <c r="BM174" s="21" t="s">
        <v>237</v>
      </c>
    </row>
    <row r="175" spans="2:65" s="1" customFormat="1" ht="25.5" customHeight="1">
      <c r="B175" s="37"/>
      <c r="C175" s="164" t="s">
        <v>238</v>
      </c>
      <c r="D175" s="164" t="s">
        <v>157</v>
      </c>
      <c r="E175" s="165" t="s">
        <v>239</v>
      </c>
      <c r="F175" s="263" t="s">
        <v>240</v>
      </c>
      <c r="G175" s="263"/>
      <c r="H175" s="263"/>
      <c r="I175" s="263"/>
      <c r="J175" s="166" t="s">
        <v>160</v>
      </c>
      <c r="K175" s="167">
        <v>1</v>
      </c>
      <c r="L175" s="264">
        <v>0</v>
      </c>
      <c r="M175" s="265"/>
      <c r="N175" s="266">
        <f>ROUND(L175*K175,2)</f>
        <v>0</v>
      </c>
      <c r="O175" s="266"/>
      <c r="P175" s="266"/>
      <c r="Q175" s="266"/>
      <c r="R175" s="39"/>
      <c r="T175" s="168" t="s">
        <v>22</v>
      </c>
      <c r="U175" s="46" t="s">
        <v>46</v>
      </c>
      <c r="V175" s="38"/>
      <c r="W175" s="169">
        <f>V175*K175</f>
        <v>0</v>
      </c>
      <c r="X175" s="169">
        <v>0</v>
      </c>
      <c r="Y175" s="169">
        <f>X175*K175</f>
        <v>0</v>
      </c>
      <c r="Z175" s="169">
        <v>0</v>
      </c>
      <c r="AA175" s="170">
        <f>Z175*K175</f>
        <v>0</v>
      </c>
      <c r="AR175" s="21" t="s">
        <v>161</v>
      </c>
      <c r="AT175" s="21" t="s">
        <v>157</v>
      </c>
      <c r="AU175" s="21" t="s">
        <v>135</v>
      </c>
      <c r="AY175" s="21" t="s">
        <v>156</v>
      </c>
      <c r="BE175" s="107">
        <f>IF(U175="základní",N175,0)</f>
        <v>0</v>
      </c>
      <c r="BF175" s="107">
        <f>IF(U175="snížená",N175,0)</f>
        <v>0</v>
      </c>
      <c r="BG175" s="107">
        <f>IF(U175="zákl. přenesená",N175,0)</f>
        <v>0</v>
      </c>
      <c r="BH175" s="107">
        <f>IF(U175="sníž. přenesená",N175,0)</f>
        <v>0</v>
      </c>
      <c r="BI175" s="107">
        <f>IF(U175="nulová",N175,0)</f>
        <v>0</v>
      </c>
      <c r="BJ175" s="21" t="s">
        <v>135</v>
      </c>
      <c r="BK175" s="107">
        <f>ROUND(L175*K175,2)</f>
        <v>0</v>
      </c>
      <c r="BL175" s="21" t="s">
        <v>161</v>
      </c>
      <c r="BM175" s="21" t="s">
        <v>241</v>
      </c>
    </row>
    <row r="176" spans="2:65" s="9" customFormat="1" ht="29.85" customHeight="1">
      <c r="B176" s="153"/>
      <c r="C176" s="154"/>
      <c r="D176" s="163" t="s">
        <v>111</v>
      </c>
      <c r="E176" s="163"/>
      <c r="F176" s="163"/>
      <c r="G176" s="163"/>
      <c r="H176" s="163"/>
      <c r="I176" s="163"/>
      <c r="J176" s="163"/>
      <c r="K176" s="163"/>
      <c r="L176" s="163"/>
      <c r="M176" s="163"/>
      <c r="N176" s="284">
        <f>BK176</f>
        <v>0</v>
      </c>
      <c r="O176" s="285"/>
      <c r="P176" s="285"/>
      <c r="Q176" s="285"/>
      <c r="R176" s="156"/>
      <c r="T176" s="157"/>
      <c r="U176" s="154"/>
      <c r="V176" s="154"/>
      <c r="W176" s="158">
        <f>SUM(W177:W208)</f>
        <v>0</v>
      </c>
      <c r="X176" s="154"/>
      <c r="Y176" s="158">
        <f>SUM(Y177:Y208)</f>
        <v>1.3000000000000002E-3</v>
      </c>
      <c r="Z176" s="154"/>
      <c r="AA176" s="159">
        <f>SUM(AA177:AA208)</f>
        <v>6.6758039999999994</v>
      </c>
      <c r="AR176" s="160" t="s">
        <v>84</v>
      </c>
      <c r="AT176" s="161" t="s">
        <v>78</v>
      </c>
      <c r="AU176" s="161" t="s">
        <v>84</v>
      </c>
      <c r="AY176" s="160" t="s">
        <v>156</v>
      </c>
      <c r="BK176" s="162">
        <f>SUM(BK177:BK208)</f>
        <v>0</v>
      </c>
    </row>
    <row r="177" spans="2:65" s="1" customFormat="1" ht="16.5" customHeight="1">
      <c r="B177" s="37"/>
      <c r="C177" s="164" t="s">
        <v>242</v>
      </c>
      <c r="D177" s="164" t="s">
        <v>157</v>
      </c>
      <c r="E177" s="165" t="s">
        <v>243</v>
      </c>
      <c r="F177" s="263" t="s">
        <v>244</v>
      </c>
      <c r="G177" s="263"/>
      <c r="H177" s="263"/>
      <c r="I177" s="263"/>
      <c r="J177" s="166" t="s">
        <v>245</v>
      </c>
      <c r="K177" s="167">
        <v>1</v>
      </c>
      <c r="L177" s="264">
        <v>0</v>
      </c>
      <c r="M177" s="265"/>
      <c r="N177" s="266">
        <f t="shared" ref="N177:N183" si="5">ROUND(L177*K177,2)</f>
        <v>0</v>
      </c>
      <c r="O177" s="266"/>
      <c r="P177" s="266"/>
      <c r="Q177" s="266"/>
      <c r="R177" s="39"/>
      <c r="T177" s="168" t="s">
        <v>22</v>
      </c>
      <c r="U177" s="46" t="s">
        <v>46</v>
      </c>
      <c r="V177" s="38"/>
      <c r="W177" s="169">
        <f t="shared" ref="W177:W183" si="6">V177*K177</f>
        <v>0</v>
      </c>
      <c r="X177" s="169">
        <v>0</v>
      </c>
      <c r="Y177" s="169">
        <f t="shared" ref="Y177:Y183" si="7">X177*K177</f>
        <v>0</v>
      </c>
      <c r="Z177" s="169">
        <v>1.933E-2</v>
      </c>
      <c r="AA177" s="170">
        <f t="shared" ref="AA177:AA183" si="8">Z177*K177</f>
        <v>1.933E-2</v>
      </c>
      <c r="AR177" s="21" t="s">
        <v>234</v>
      </c>
      <c r="AT177" s="21" t="s">
        <v>157</v>
      </c>
      <c r="AU177" s="21" t="s">
        <v>135</v>
      </c>
      <c r="AY177" s="21" t="s">
        <v>156</v>
      </c>
      <c r="BE177" s="107">
        <f t="shared" ref="BE177:BE183" si="9">IF(U177="základní",N177,0)</f>
        <v>0</v>
      </c>
      <c r="BF177" s="107">
        <f t="shared" ref="BF177:BF183" si="10">IF(U177="snížená",N177,0)</f>
        <v>0</v>
      </c>
      <c r="BG177" s="107">
        <f t="shared" ref="BG177:BG183" si="11">IF(U177="zákl. přenesená",N177,0)</f>
        <v>0</v>
      </c>
      <c r="BH177" s="107">
        <f t="shared" ref="BH177:BH183" si="12">IF(U177="sníž. přenesená",N177,0)</f>
        <v>0</v>
      </c>
      <c r="BI177" s="107">
        <f t="shared" ref="BI177:BI183" si="13">IF(U177="nulová",N177,0)</f>
        <v>0</v>
      </c>
      <c r="BJ177" s="21" t="s">
        <v>135</v>
      </c>
      <c r="BK177" s="107">
        <f t="shared" ref="BK177:BK183" si="14">ROUND(L177*K177,2)</f>
        <v>0</v>
      </c>
      <c r="BL177" s="21" t="s">
        <v>234</v>
      </c>
      <c r="BM177" s="21" t="s">
        <v>246</v>
      </c>
    </row>
    <row r="178" spans="2:65" s="1" customFormat="1" ht="25.5" customHeight="1">
      <c r="B178" s="37"/>
      <c r="C178" s="164" t="s">
        <v>247</v>
      </c>
      <c r="D178" s="164" t="s">
        <v>157</v>
      </c>
      <c r="E178" s="165" t="s">
        <v>248</v>
      </c>
      <c r="F178" s="263" t="s">
        <v>249</v>
      </c>
      <c r="G178" s="263"/>
      <c r="H178" s="263"/>
      <c r="I178" s="263"/>
      <c r="J178" s="166" t="s">
        <v>245</v>
      </c>
      <c r="K178" s="167">
        <v>1</v>
      </c>
      <c r="L178" s="264">
        <v>0</v>
      </c>
      <c r="M178" s="265"/>
      <c r="N178" s="266">
        <f t="shared" si="5"/>
        <v>0</v>
      </c>
      <c r="O178" s="266"/>
      <c r="P178" s="266"/>
      <c r="Q178" s="266"/>
      <c r="R178" s="39"/>
      <c r="T178" s="168" t="s">
        <v>22</v>
      </c>
      <c r="U178" s="46" t="s">
        <v>46</v>
      </c>
      <c r="V178" s="38"/>
      <c r="W178" s="169">
        <f t="shared" si="6"/>
        <v>0</v>
      </c>
      <c r="X178" s="169">
        <v>0</v>
      </c>
      <c r="Y178" s="169">
        <f t="shared" si="7"/>
        <v>0</v>
      </c>
      <c r="Z178" s="169">
        <v>1.9460000000000002E-2</v>
      </c>
      <c r="AA178" s="170">
        <f t="shared" si="8"/>
        <v>1.9460000000000002E-2</v>
      </c>
      <c r="AR178" s="21" t="s">
        <v>234</v>
      </c>
      <c r="AT178" s="21" t="s">
        <v>157</v>
      </c>
      <c r="AU178" s="21" t="s">
        <v>135</v>
      </c>
      <c r="AY178" s="21" t="s">
        <v>156</v>
      </c>
      <c r="BE178" s="107">
        <f t="shared" si="9"/>
        <v>0</v>
      </c>
      <c r="BF178" s="107">
        <f t="shared" si="10"/>
        <v>0</v>
      </c>
      <c r="BG178" s="107">
        <f t="shared" si="11"/>
        <v>0</v>
      </c>
      <c r="BH178" s="107">
        <f t="shared" si="12"/>
        <v>0</v>
      </c>
      <c r="BI178" s="107">
        <f t="shared" si="13"/>
        <v>0</v>
      </c>
      <c r="BJ178" s="21" t="s">
        <v>135</v>
      </c>
      <c r="BK178" s="107">
        <f t="shared" si="14"/>
        <v>0</v>
      </c>
      <c r="BL178" s="21" t="s">
        <v>234</v>
      </c>
      <c r="BM178" s="21" t="s">
        <v>250</v>
      </c>
    </row>
    <row r="179" spans="2:65" s="1" customFormat="1" ht="16.5" customHeight="1">
      <c r="B179" s="37"/>
      <c r="C179" s="164" t="s">
        <v>251</v>
      </c>
      <c r="D179" s="164" t="s">
        <v>157</v>
      </c>
      <c r="E179" s="165" t="s">
        <v>252</v>
      </c>
      <c r="F179" s="263" t="s">
        <v>253</v>
      </c>
      <c r="G179" s="263"/>
      <c r="H179" s="263"/>
      <c r="I179" s="263"/>
      <c r="J179" s="166" t="s">
        <v>245</v>
      </c>
      <c r="K179" s="167">
        <v>1</v>
      </c>
      <c r="L179" s="264">
        <v>0</v>
      </c>
      <c r="M179" s="265"/>
      <c r="N179" s="266">
        <f t="shared" si="5"/>
        <v>0</v>
      </c>
      <c r="O179" s="266"/>
      <c r="P179" s="266"/>
      <c r="Q179" s="266"/>
      <c r="R179" s="39"/>
      <c r="T179" s="168" t="s">
        <v>22</v>
      </c>
      <c r="U179" s="46" t="s">
        <v>46</v>
      </c>
      <c r="V179" s="38"/>
      <c r="W179" s="169">
        <f t="shared" si="6"/>
        <v>0</v>
      </c>
      <c r="X179" s="169">
        <v>0</v>
      </c>
      <c r="Y179" s="169">
        <f t="shared" si="7"/>
        <v>0</v>
      </c>
      <c r="Z179" s="169">
        <v>9.5100000000000004E-2</v>
      </c>
      <c r="AA179" s="170">
        <f t="shared" si="8"/>
        <v>9.5100000000000004E-2</v>
      </c>
      <c r="AR179" s="21" t="s">
        <v>234</v>
      </c>
      <c r="AT179" s="21" t="s">
        <v>157</v>
      </c>
      <c r="AU179" s="21" t="s">
        <v>135</v>
      </c>
      <c r="AY179" s="21" t="s">
        <v>156</v>
      </c>
      <c r="BE179" s="107">
        <f t="shared" si="9"/>
        <v>0</v>
      </c>
      <c r="BF179" s="107">
        <f t="shared" si="10"/>
        <v>0</v>
      </c>
      <c r="BG179" s="107">
        <f t="shared" si="11"/>
        <v>0</v>
      </c>
      <c r="BH179" s="107">
        <f t="shared" si="12"/>
        <v>0</v>
      </c>
      <c r="BI179" s="107">
        <f t="shared" si="13"/>
        <v>0</v>
      </c>
      <c r="BJ179" s="21" t="s">
        <v>135</v>
      </c>
      <c r="BK179" s="107">
        <f t="shared" si="14"/>
        <v>0</v>
      </c>
      <c r="BL179" s="21" t="s">
        <v>234</v>
      </c>
      <c r="BM179" s="21" t="s">
        <v>254</v>
      </c>
    </row>
    <row r="180" spans="2:65" s="1" customFormat="1" ht="38.25" customHeight="1">
      <c r="B180" s="37"/>
      <c r="C180" s="164" t="s">
        <v>10</v>
      </c>
      <c r="D180" s="164" t="s">
        <v>157</v>
      </c>
      <c r="E180" s="165" t="s">
        <v>255</v>
      </c>
      <c r="F180" s="263" t="s">
        <v>256</v>
      </c>
      <c r="G180" s="263"/>
      <c r="H180" s="263"/>
      <c r="I180" s="263"/>
      <c r="J180" s="166" t="s">
        <v>245</v>
      </c>
      <c r="K180" s="167">
        <v>1</v>
      </c>
      <c r="L180" s="264">
        <v>0</v>
      </c>
      <c r="M180" s="265"/>
      <c r="N180" s="266">
        <f t="shared" si="5"/>
        <v>0</v>
      </c>
      <c r="O180" s="266"/>
      <c r="P180" s="266"/>
      <c r="Q180" s="266"/>
      <c r="R180" s="39"/>
      <c r="T180" s="168" t="s">
        <v>22</v>
      </c>
      <c r="U180" s="46" t="s">
        <v>46</v>
      </c>
      <c r="V180" s="38"/>
      <c r="W180" s="169">
        <f t="shared" si="6"/>
        <v>0</v>
      </c>
      <c r="X180" s="169">
        <v>0</v>
      </c>
      <c r="Y180" s="169">
        <f t="shared" si="7"/>
        <v>0</v>
      </c>
      <c r="Z180" s="169">
        <v>9.1999999999999998E-3</v>
      </c>
      <c r="AA180" s="170">
        <f t="shared" si="8"/>
        <v>9.1999999999999998E-3</v>
      </c>
      <c r="AR180" s="21" t="s">
        <v>234</v>
      </c>
      <c r="AT180" s="21" t="s">
        <v>157</v>
      </c>
      <c r="AU180" s="21" t="s">
        <v>135</v>
      </c>
      <c r="AY180" s="21" t="s">
        <v>156</v>
      </c>
      <c r="BE180" s="107">
        <f t="shared" si="9"/>
        <v>0</v>
      </c>
      <c r="BF180" s="107">
        <f t="shared" si="10"/>
        <v>0</v>
      </c>
      <c r="BG180" s="107">
        <f t="shared" si="11"/>
        <v>0</v>
      </c>
      <c r="BH180" s="107">
        <f t="shared" si="12"/>
        <v>0</v>
      </c>
      <c r="BI180" s="107">
        <f t="shared" si="13"/>
        <v>0</v>
      </c>
      <c r="BJ180" s="21" t="s">
        <v>135</v>
      </c>
      <c r="BK180" s="107">
        <f t="shared" si="14"/>
        <v>0</v>
      </c>
      <c r="BL180" s="21" t="s">
        <v>234</v>
      </c>
      <c r="BM180" s="21" t="s">
        <v>257</v>
      </c>
    </row>
    <row r="181" spans="2:65" s="1" customFormat="1" ht="16.5" customHeight="1">
      <c r="B181" s="37"/>
      <c r="C181" s="164" t="s">
        <v>258</v>
      </c>
      <c r="D181" s="164" t="s">
        <v>157</v>
      </c>
      <c r="E181" s="165" t="s">
        <v>259</v>
      </c>
      <c r="F181" s="263" t="s">
        <v>260</v>
      </c>
      <c r="G181" s="263"/>
      <c r="H181" s="263"/>
      <c r="I181" s="263"/>
      <c r="J181" s="166" t="s">
        <v>245</v>
      </c>
      <c r="K181" s="167">
        <v>2</v>
      </c>
      <c r="L181" s="264">
        <v>0</v>
      </c>
      <c r="M181" s="265"/>
      <c r="N181" s="266">
        <f t="shared" si="5"/>
        <v>0</v>
      </c>
      <c r="O181" s="266"/>
      <c r="P181" s="266"/>
      <c r="Q181" s="266"/>
      <c r="R181" s="39"/>
      <c r="T181" s="168" t="s">
        <v>22</v>
      </c>
      <c r="U181" s="46" t="s">
        <v>46</v>
      </c>
      <c r="V181" s="38"/>
      <c r="W181" s="169">
        <f t="shared" si="6"/>
        <v>0</v>
      </c>
      <c r="X181" s="169">
        <v>0</v>
      </c>
      <c r="Y181" s="169">
        <f t="shared" si="7"/>
        <v>0</v>
      </c>
      <c r="Z181" s="169">
        <v>1.56E-3</v>
      </c>
      <c r="AA181" s="170">
        <f t="shared" si="8"/>
        <v>3.1199999999999999E-3</v>
      </c>
      <c r="AR181" s="21" t="s">
        <v>234</v>
      </c>
      <c r="AT181" s="21" t="s">
        <v>157</v>
      </c>
      <c r="AU181" s="21" t="s">
        <v>135</v>
      </c>
      <c r="AY181" s="21" t="s">
        <v>156</v>
      </c>
      <c r="BE181" s="107">
        <f t="shared" si="9"/>
        <v>0</v>
      </c>
      <c r="BF181" s="107">
        <f t="shared" si="10"/>
        <v>0</v>
      </c>
      <c r="BG181" s="107">
        <f t="shared" si="11"/>
        <v>0</v>
      </c>
      <c r="BH181" s="107">
        <f t="shared" si="12"/>
        <v>0</v>
      </c>
      <c r="BI181" s="107">
        <f t="shared" si="13"/>
        <v>0</v>
      </c>
      <c r="BJ181" s="21" t="s">
        <v>135</v>
      </c>
      <c r="BK181" s="107">
        <f t="shared" si="14"/>
        <v>0</v>
      </c>
      <c r="BL181" s="21" t="s">
        <v>234</v>
      </c>
      <c r="BM181" s="21" t="s">
        <v>261</v>
      </c>
    </row>
    <row r="182" spans="2:65" s="1" customFormat="1" ht="16.5" customHeight="1">
      <c r="B182" s="37"/>
      <c r="C182" s="164" t="s">
        <v>262</v>
      </c>
      <c r="D182" s="164" t="s">
        <v>157</v>
      </c>
      <c r="E182" s="165" t="s">
        <v>263</v>
      </c>
      <c r="F182" s="263" t="s">
        <v>264</v>
      </c>
      <c r="G182" s="263"/>
      <c r="H182" s="263"/>
      <c r="I182" s="263"/>
      <c r="J182" s="166" t="s">
        <v>160</v>
      </c>
      <c r="K182" s="167">
        <v>1</v>
      </c>
      <c r="L182" s="264">
        <v>0</v>
      </c>
      <c r="M182" s="265"/>
      <c r="N182" s="266">
        <f t="shared" si="5"/>
        <v>0</v>
      </c>
      <c r="O182" s="266"/>
      <c r="P182" s="266"/>
      <c r="Q182" s="266"/>
      <c r="R182" s="39"/>
      <c r="T182" s="168" t="s">
        <v>22</v>
      </c>
      <c r="U182" s="46" t="s">
        <v>46</v>
      </c>
      <c r="V182" s="38"/>
      <c r="W182" s="169">
        <f t="shared" si="6"/>
        <v>0</v>
      </c>
      <c r="X182" s="169">
        <v>0</v>
      </c>
      <c r="Y182" s="169">
        <f t="shared" si="7"/>
        <v>0</v>
      </c>
      <c r="Z182" s="169">
        <v>2.2499999999999998E-3</v>
      </c>
      <c r="AA182" s="170">
        <f t="shared" si="8"/>
        <v>2.2499999999999998E-3</v>
      </c>
      <c r="AR182" s="21" t="s">
        <v>234</v>
      </c>
      <c r="AT182" s="21" t="s">
        <v>157</v>
      </c>
      <c r="AU182" s="21" t="s">
        <v>135</v>
      </c>
      <c r="AY182" s="21" t="s">
        <v>156</v>
      </c>
      <c r="BE182" s="107">
        <f t="shared" si="9"/>
        <v>0</v>
      </c>
      <c r="BF182" s="107">
        <f t="shared" si="10"/>
        <v>0</v>
      </c>
      <c r="BG182" s="107">
        <f t="shared" si="11"/>
        <v>0</v>
      </c>
      <c r="BH182" s="107">
        <f t="shared" si="12"/>
        <v>0</v>
      </c>
      <c r="BI182" s="107">
        <f t="shared" si="13"/>
        <v>0</v>
      </c>
      <c r="BJ182" s="21" t="s">
        <v>135</v>
      </c>
      <c r="BK182" s="107">
        <f t="shared" si="14"/>
        <v>0</v>
      </c>
      <c r="BL182" s="21" t="s">
        <v>234</v>
      </c>
      <c r="BM182" s="21" t="s">
        <v>265</v>
      </c>
    </row>
    <row r="183" spans="2:65" s="1" customFormat="1" ht="16.5" customHeight="1">
      <c r="B183" s="37"/>
      <c r="C183" s="164" t="s">
        <v>266</v>
      </c>
      <c r="D183" s="164" t="s">
        <v>157</v>
      </c>
      <c r="E183" s="165" t="s">
        <v>267</v>
      </c>
      <c r="F183" s="263" t="s">
        <v>268</v>
      </c>
      <c r="G183" s="263"/>
      <c r="H183" s="263"/>
      <c r="I183" s="263"/>
      <c r="J183" s="166" t="s">
        <v>165</v>
      </c>
      <c r="K183" s="167">
        <v>3.83</v>
      </c>
      <c r="L183" s="264">
        <v>0</v>
      </c>
      <c r="M183" s="265"/>
      <c r="N183" s="266">
        <f t="shared" si="5"/>
        <v>0</v>
      </c>
      <c r="O183" s="266"/>
      <c r="P183" s="266"/>
      <c r="Q183" s="266"/>
      <c r="R183" s="39"/>
      <c r="T183" s="168" t="s">
        <v>22</v>
      </c>
      <c r="U183" s="46" t="s">
        <v>46</v>
      </c>
      <c r="V183" s="38"/>
      <c r="W183" s="169">
        <f t="shared" si="6"/>
        <v>0</v>
      </c>
      <c r="X183" s="169">
        <v>0</v>
      </c>
      <c r="Y183" s="169">
        <f t="shared" si="7"/>
        <v>0</v>
      </c>
      <c r="Z183" s="169">
        <v>3.9E-2</v>
      </c>
      <c r="AA183" s="170">
        <f t="shared" si="8"/>
        <v>0.14937</v>
      </c>
      <c r="AR183" s="21" t="s">
        <v>234</v>
      </c>
      <c r="AT183" s="21" t="s">
        <v>157</v>
      </c>
      <c r="AU183" s="21" t="s">
        <v>135</v>
      </c>
      <c r="AY183" s="21" t="s">
        <v>156</v>
      </c>
      <c r="BE183" s="107">
        <f t="shared" si="9"/>
        <v>0</v>
      </c>
      <c r="BF183" s="107">
        <f t="shared" si="10"/>
        <v>0</v>
      </c>
      <c r="BG183" s="107">
        <f t="shared" si="11"/>
        <v>0</v>
      </c>
      <c r="BH183" s="107">
        <f t="shared" si="12"/>
        <v>0</v>
      </c>
      <c r="BI183" s="107">
        <f t="shared" si="13"/>
        <v>0</v>
      </c>
      <c r="BJ183" s="21" t="s">
        <v>135</v>
      </c>
      <c r="BK183" s="107">
        <f t="shared" si="14"/>
        <v>0</v>
      </c>
      <c r="BL183" s="21" t="s">
        <v>234</v>
      </c>
      <c r="BM183" s="21" t="s">
        <v>269</v>
      </c>
    </row>
    <row r="184" spans="2:65" s="10" customFormat="1" ht="16.5" customHeight="1">
      <c r="B184" s="171"/>
      <c r="C184" s="172"/>
      <c r="D184" s="172"/>
      <c r="E184" s="173" t="s">
        <v>22</v>
      </c>
      <c r="F184" s="267" t="s">
        <v>270</v>
      </c>
      <c r="G184" s="268"/>
      <c r="H184" s="268"/>
      <c r="I184" s="268"/>
      <c r="J184" s="172"/>
      <c r="K184" s="174">
        <v>3.83</v>
      </c>
      <c r="L184" s="172"/>
      <c r="M184" s="172"/>
      <c r="N184" s="172"/>
      <c r="O184" s="172"/>
      <c r="P184" s="172"/>
      <c r="Q184" s="172"/>
      <c r="R184" s="175"/>
      <c r="T184" s="176"/>
      <c r="U184" s="172"/>
      <c r="V184" s="172"/>
      <c r="W184" s="172"/>
      <c r="X184" s="172"/>
      <c r="Y184" s="172"/>
      <c r="Z184" s="172"/>
      <c r="AA184" s="177"/>
      <c r="AT184" s="178" t="s">
        <v>168</v>
      </c>
      <c r="AU184" s="178" t="s">
        <v>135</v>
      </c>
      <c r="AV184" s="10" t="s">
        <v>135</v>
      </c>
      <c r="AW184" s="10" t="s">
        <v>36</v>
      </c>
      <c r="AX184" s="10" t="s">
        <v>84</v>
      </c>
      <c r="AY184" s="178" t="s">
        <v>156</v>
      </c>
    </row>
    <row r="185" spans="2:65" s="1" customFormat="1" ht="25.5" customHeight="1">
      <c r="B185" s="37"/>
      <c r="C185" s="164" t="s">
        <v>271</v>
      </c>
      <c r="D185" s="164" t="s">
        <v>157</v>
      </c>
      <c r="E185" s="165" t="s">
        <v>272</v>
      </c>
      <c r="F185" s="263" t="s">
        <v>273</v>
      </c>
      <c r="G185" s="263"/>
      <c r="H185" s="263"/>
      <c r="I185" s="263"/>
      <c r="J185" s="166" t="s">
        <v>160</v>
      </c>
      <c r="K185" s="167">
        <v>5</v>
      </c>
      <c r="L185" s="264">
        <v>0</v>
      </c>
      <c r="M185" s="265"/>
      <c r="N185" s="266">
        <f>ROUND(L185*K185,2)</f>
        <v>0</v>
      </c>
      <c r="O185" s="266"/>
      <c r="P185" s="266"/>
      <c r="Q185" s="266"/>
      <c r="R185" s="39"/>
      <c r="T185" s="168" t="s">
        <v>22</v>
      </c>
      <c r="U185" s="46" t="s">
        <v>46</v>
      </c>
      <c r="V185" s="38"/>
      <c r="W185" s="169">
        <f>V185*K185</f>
        <v>0</v>
      </c>
      <c r="X185" s="169">
        <v>0</v>
      </c>
      <c r="Y185" s="169">
        <f>X185*K185</f>
        <v>0</v>
      </c>
      <c r="Z185" s="169">
        <v>2.4E-2</v>
      </c>
      <c r="AA185" s="170">
        <f>Z185*K185</f>
        <v>0.12</v>
      </c>
      <c r="AR185" s="21" t="s">
        <v>234</v>
      </c>
      <c r="AT185" s="21" t="s">
        <v>157</v>
      </c>
      <c r="AU185" s="21" t="s">
        <v>135</v>
      </c>
      <c r="AY185" s="21" t="s">
        <v>156</v>
      </c>
      <c r="BE185" s="107">
        <f>IF(U185="základní",N185,0)</f>
        <v>0</v>
      </c>
      <c r="BF185" s="107">
        <f>IF(U185="snížená",N185,0)</f>
        <v>0</v>
      </c>
      <c r="BG185" s="107">
        <f>IF(U185="zákl. přenesená",N185,0)</f>
        <v>0</v>
      </c>
      <c r="BH185" s="107">
        <f>IF(U185="sníž. přenesená",N185,0)</f>
        <v>0</v>
      </c>
      <c r="BI185" s="107">
        <f>IF(U185="nulová",N185,0)</f>
        <v>0</v>
      </c>
      <c r="BJ185" s="21" t="s">
        <v>135</v>
      </c>
      <c r="BK185" s="107">
        <f>ROUND(L185*K185,2)</f>
        <v>0</v>
      </c>
      <c r="BL185" s="21" t="s">
        <v>234</v>
      </c>
      <c r="BM185" s="21" t="s">
        <v>274</v>
      </c>
    </row>
    <row r="186" spans="2:65" s="1" customFormat="1" ht="25.5" customHeight="1">
      <c r="B186" s="37"/>
      <c r="C186" s="164" t="s">
        <v>275</v>
      </c>
      <c r="D186" s="164" t="s">
        <v>157</v>
      </c>
      <c r="E186" s="165" t="s">
        <v>276</v>
      </c>
      <c r="F186" s="263" t="s">
        <v>277</v>
      </c>
      <c r="G186" s="263"/>
      <c r="H186" s="263"/>
      <c r="I186" s="263"/>
      <c r="J186" s="166" t="s">
        <v>160</v>
      </c>
      <c r="K186" s="167">
        <v>1</v>
      </c>
      <c r="L186" s="264">
        <v>0</v>
      </c>
      <c r="M186" s="265"/>
      <c r="N186" s="266">
        <f>ROUND(L186*K186,2)</f>
        <v>0</v>
      </c>
      <c r="O186" s="266"/>
      <c r="P186" s="266"/>
      <c r="Q186" s="266"/>
      <c r="R186" s="39"/>
      <c r="T186" s="168" t="s">
        <v>22</v>
      </c>
      <c r="U186" s="46" t="s">
        <v>46</v>
      </c>
      <c r="V186" s="38"/>
      <c r="W186" s="169">
        <f>V186*K186</f>
        <v>0</v>
      </c>
      <c r="X186" s="169">
        <v>0</v>
      </c>
      <c r="Y186" s="169">
        <f>X186*K186</f>
        <v>0</v>
      </c>
      <c r="Z186" s="169">
        <v>0.17399999999999999</v>
      </c>
      <c r="AA186" s="170">
        <f>Z186*K186</f>
        <v>0.17399999999999999</v>
      </c>
      <c r="AR186" s="21" t="s">
        <v>234</v>
      </c>
      <c r="AT186" s="21" t="s">
        <v>157</v>
      </c>
      <c r="AU186" s="21" t="s">
        <v>135</v>
      </c>
      <c r="AY186" s="21" t="s">
        <v>156</v>
      </c>
      <c r="BE186" s="107">
        <f>IF(U186="základní",N186,0)</f>
        <v>0</v>
      </c>
      <c r="BF186" s="107">
        <f>IF(U186="snížená",N186,0)</f>
        <v>0</v>
      </c>
      <c r="BG186" s="107">
        <f>IF(U186="zákl. přenesená",N186,0)</f>
        <v>0</v>
      </c>
      <c r="BH186" s="107">
        <f>IF(U186="sníž. přenesená",N186,0)</f>
        <v>0</v>
      </c>
      <c r="BI186" s="107">
        <f>IF(U186="nulová",N186,0)</f>
        <v>0</v>
      </c>
      <c r="BJ186" s="21" t="s">
        <v>135</v>
      </c>
      <c r="BK186" s="107">
        <f>ROUND(L186*K186,2)</f>
        <v>0</v>
      </c>
      <c r="BL186" s="21" t="s">
        <v>234</v>
      </c>
      <c r="BM186" s="21" t="s">
        <v>278</v>
      </c>
    </row>
    <row r="187" spans="2:65" s="1" customFormat="1" ht="25.5" customHeight="1">
      <c r="B187" s="37"/>
      <c r="C187" s="164" t="s">
        <v>279</v>
      </c>
      <c r="D187" s="164" t="s">
        <v>157</v>
      </c>
      <c r="E187" s="165" t="s">
        <v>280</v>
      </c>
      <c r="F187" s="263" t="s">
        <v>281</v>
      </c>
      <c r="G187" s="263"/>
      <c r="H187" s="263"/>
      <c r="I187" s="263"/>
      <c r="J187" s="166" t="s">
        <v>165</v>
      </c>
      <c r="K187" s="167">
        <v>31.4</v>
      </c>
      <c r="L187" s="264">
        <v>0</v>
      </c>
      <c r="M187" s="265"/>
      <c r="N187" s="266">
        <f>ROUND(L187*K187,2)</f>
        <v>0</v>
      </c>
      <c r="O187" s="266"/>
      <c r="P187" s="266"/>
      <c r="Q187" s="266"/>
      <c r="R187" s="39"/>
      <c r="T187" s="168" t="s">
        <v>22</v>
      </c>
      <c r="U187" s="46" t="s">
        <v>46</v>
      </c>
      <c r="V187" s="38"/>
      <c r="W187" s="169">
        <f>V187*K187</f>
        <v>0</v>
      </c>
      <c r="X187" s="169">
        <v>0</v>
      </c>
      <c r="Y187" s="169">
        <f>X187*K187</f>
        <v>0</v>
      </c>
      <c r="Z187" s="169">
        <v>2.5000000000000001E-3</v>
      </c>
      <c r="AA187" s="170">
        <f>Z187*K187</f>
        <v>7.85E-2</v>
      </c>
      <c r="AR187" s="21" t="s">
        <v>234</v>
      </c>
      <c r="AT187" s="21" t="s">
        <v>157</v>
      </c>
      <c r="AU187" s="21" t="s">
        <v>135</v>
      </c>
      <c r="AY187" s="21" t="s">
        <v>156</v>
      </c>
      <c r="BE187" s="107">
        <f>IF(U187="základní",N187,0)</f>
        <v>0</v>
      </c>
      <c r="BF187" s="107">
        <f>IF(U187="snížená",N187,0)</f>
        <v>0</v>
      </c>
      <c r="BG187" s="107">
        <f>IF(U187="zákl. přenesená",N187,0)</f>
        <v>0</v>
      </c>
      <c r="BH187" s="107">
        <f>IF(U187="sníž. přenesená",N187,0)</f>
        <v>0</v>
      </c>
      <c r="BI187" s="107">
        <f>IF(U187="nulová",N187,0)</f>
        <v>0</v>
      </c>
      <c r="BJ187" s="21" t="s">
        <v>135</v>
      </c>
      <c r="BK187" s="107">
        <f>ROUND(L187*K187,2)</f>
        <v>0</v>
      </c>
      <c r="BL187" s="21" t="s">
        <v>234</v>
      </c>
      <c r="BM187" s="21" t="s">
        <v>282</v>
      </c>
    </row>
    <row r="188" spans="2:65" s="10" customFormat="1" ht="16.5" customHeight="1">
      <c r="B188" s="171"/>
      <c r="C188" s="172"/>
      <c r="D188" s="172"/>
      <c r="E188" s="173" t="s">
        <v>22</v>
      </c>
      <c r="F188" s="267" t="s">
        <v>283</v>
      </c>
      <c r="G188" s="268"/>
      <c r="H188" s="268"/>
      <c r="I188" s="268"/>
      <c r="J188" s="172"/>
      <c r="K188" s="174">
        <v>31.4</v>
      </c>
      <c r="L188" s="172"/>
      <c r="M188" s="172"/>
      <c r="N188" s="172"/>
      <c r="O188" s="172"/>
      <c r="P188" s="172"/>
      <c r="Q188" s="172"/>
      <c r="R188" s="175"/>
      <c r="T188" s="176"/>
      <c r="U188" s="172"/>
      <c r="V188" s="172"/>
      <c r="W188" s="172"/>
      <c r="X188" s="172"/>
      <c r="Y188" s="172"/>
      <c r="Z188" s="172"/>
      <c r="AA188" s="177"/>
      <c r="AT188" s="178" t="s">
        <v>168</v>
      </c>
      <c r="AU188" s="178" t="s">
        <v>135</v>
      </c>
      <c r="AV188" s="10" t="s">
        <v>135</v>
      </c>
      <c r="AW188" s="10" t="s">
        <v>36</v>
      </c>
      <c r="AX188" s="10" t="s">
        <v>84</v>
      </c>
      <c r="AY188" s="178" t="s">
        <v>156</v>
      </c>
    </row>
    <row r="189" spans="2:65" s="1" customFormat="1" ht="25.5" customHeight="1">
      <c r="B189" s="37"/>
      <c r="C189" s="164" t="s">
        <v>284</v>
      </c>
      <c r="D189" s="164" t="s">
        <v>157</v>
      </c>
      <c r="E189" s="165" t="s">
        <v>285</v>
      </c>
      <c r="F189" s="263" t="s">
        <v>286</v>
      </c>
      <c r="G189" s="263"/>
      <c r="H189" s="263"/>
      <c r="I189" s="263"/>
      <c r="J189" s="166" t="s">
        <v>172</v>
      </c>
      <c r="K189" s="167">
        <v>33.549999999999997</v>
      </c>
      <c r="L189" s="264">
        <v>0</v>
      </c>
      <c r="M189" s="265"/>
      <c r="N189" s="266">
        <f>ROUND(L189*K189,2)</f>
        <v>0</v>
      </c>
      <c r="O189" s="266"/>
      <c r="P189" s="266"/>
      <c r="Q189" s="266"/>
      <c r="R189" s="39"/>
      <c r="T189" s="168" t="s">
        <v>22</v>
      </c>
      <c r="U189" s="46" t="s">
        <v>46</v>
      </c>
      <c r="V189" s="38"/>
      <c r="W189" s="169">
        <f>V189*K189</f>
        <v>0</v>
      </c>
      <c r="X189" s="169">
        <v>0</v>
      </c>
      <c r="Y189" s="169">
        <f>X189*K189</f>
        <v>0</v>
      </c>
      <c r="Z189" s="169">
        <v>0</v>
      </c>
      <c r="AA189" s="170">
        <f>Z189*K189</f>
        <v>0</v>
      </c>
      <c r="AR189" s="21" t="s">
        <v>234</v>
      </c>
      <c r="AT189" s="21" t="s">
        <v>157</v>
      </c>
      <c r="AU189" s="21" t="s">
        <v>135</v>
      </c>
      <c r="AY189" s="21" t="s">
        <v>156</v>
      </c>
      <c r="BE189" s="107">
        <f>IF(U189="základní",N189,0)</f>
        <v>0</v>
      </c>
      <c r="BF189" s="107">
        <f>IF(U189="snížená",N189,0)</f>
        <v>0</v>
      </c>
      <c r="BG189" s="107">
        <f>IF(U189="zákl. přenesená",N189,0)</f>
        <v>0</v>
      </c>
      <c r="BH189" s="107">
        <f>IF(U189="sníž. přenesená",N189,0)</f>
        <v>0</v>
      </c>
      <c r="BI189" s="107">
        <f>IF(U189="nulová",N189,0)</f>
        <v>0</v>
      </c>
      <c r="BJ189" s="21" t="s">
        <v>135</v>
      </c>
      <c r="BK189" s="107">
        <f>ROUND(L189*K189,2)</f>
        <v>0</v>
      </c>
      <c r="BL189" s="21" t="s">
        <v>234</v>
      </c>
      <c r="BM189" s="21" t="s">
        <v>287</v>
      </c>
    </row>
    <row r="190" spans="2:65" s="10" customFormat="1" ht="16.5" customHeight="1">
      <c r="B190" s="171"/>
      <c r="C190" s="172"/>
      <c r="D190" s="172"/>
      <c r="E190" s="173" t="s">
        <v>22</v>
      </c>
      <c r="F190" s="267" t="s">
        <v>288</v>
      </c>
      <c r="G190" s="268"/>
      <c r="H190" s="268"/>
      <c r="I190" s="268"/>
      <c r="J190" s="172"/>
      <c r="K190" s="174">
        <v>5.42</v>
      </c>
      <c r="L190" s="172"/>
      <c r="M190" s="172"/>
      <c r="N190" s="172"/>
      <c r="O190" s="172"/>
      <c r="P190" s="172"/>
      <c r="Q190" s="172"/>
      <c r="R190" s="175"/>
      <c r="T190" s="176"/>
      <c r="U190" s="172"/>
      <c r="V190" s="172"/>
      <c r="W190" s="172"/>
      <c r="X190" s="172"/>
      <c r="Y190" s="172"/>
      <c r="Z190" s="172"/>
      <c r="AA190" s="177"/>
      <c r="AT190" s="178" t="s">
        <v>168</v>
      </c>
      <c r="AU190" s="178" t="s">
        <v>135</v>
      </c>
      <c r="AV190" s="10" t="s">
        <v>135</v>
      </c>
      <c r="AW190" s="10" t="s">
        <v>36</v>
      </c>
      <c r="AX190" s="10" t="s">
        <v>79</v>
      </c>
      <c r="AY190" s="178" t="s">
        <v>156</v>
      </c>
    </row>
    <row r="191" spans="2:65" s="10" customFormat="1" ht="16.5" customHeight="1">
      <c r="B191" s="171"/>
      <c r="C191" s="172"/>
      <c r="D191" s="172"/>
      <c r="E191" s="173" t="s">
        <v>22</v>
      </c>
      <c r="F191" s="271" t="s">
        <v>289</v>
      </c>
      <c r="G191" s="272"/>
      <c r="H191" s="272"/>
      <c r="I191" s="272"/>
      <c r="J191" s="172"/>
      <c r="K191" s="174">
        <v>28.13</v>
      </c>
      <c r="L191" s="172"/>
      <c r="M191" s="172"/>
      <c r="N191" s="172"/>
      <c r="O191" s="172"/>
      <c r="P191" s="172"/>
      <c r="Q191" s="172"/>
      <c r="R191" s="175"/>
      <c r="T191" s="176"/>
      <c r="U191" s="172"/>
      <c r="V191" s="172"/>
      <c r="W191" s="172"/>
      <c r="X191" s="172"/>
      <c r="Y191" s="172"/>
      <c r="Z191" s="172"/>
      <c r="AA191" s="177"/>
      <c r="AT191" s="178" t="s">
        <v>168</v>
      </c>
      <c r="AU191" s="178" t="s">
        <v>135</v>
      </c>
      <c r="AV191" s="10" t="s">
        <v>135</v>
      </c>
      <c r="AW191" s="10" t="s">
        <v>36</v>
      </c>
      <c r="AX191" s="10" t="s">
        <v>79</v>
      </c>
      <c r="AY191" s="178" t="s">
        <v>156</v>
      </c>
    </row>
    <row r="192" spans="2:65" s="12" customFormat="1" ht="16.5" customHeight="1">
      <c r="B192" s="186"/>
      <c r="C192" s="187"/>
      <c r="D192" s="187"/>
      <c r="E192" s="188" t="s">
        <v>22</v>
      </c>
      <c r="F192" s="273" t="s">
        <v>205</v>
      </c>
      <c r="G192" s="274"/>
      <c r="H192" s="274"/>
      <c r="I192" s="274"/>
      <c r="J192" s="187"/>
      <c r="K192" s="189">
        <v>33.549999999999997</v>
      </c>
      <c r="L192" s="187"/>
      <c r="M192" s="187"/>
      <c r="N192" s="187"/>
      <c r="O192" s="187"/>
      <c r="P192" s="187"/>
      <c r="Q192" s="187"/>
      <c r="R192" s="190"/>
      <c r="T192" s="191"/>
      <c r="U192" s="187"/>
      <c r="V192" s="187"/>
      <c r="W192" s="187"/>
      <c r="X192" s="187"/>
      <c r="Y192" s="187"/>
      <c r="Z192" s="187"/>
      <c r="AA192" s="192"/>
      <c r="AT192" s="193" t="s">
        <v>168</v>
      </c>
      <c r="AU192" s="193" t="s">
        <v>135</v>
      </c>
      <c r="AV192" s="12" t="s">
        <v>161</v>
      </c>
      <c r="AW192" s="12" t="s">
        <v>36</v>
      </c>
      <c r="AX192" s="12" t="s">
        <v>84</v>
      </c>
      <c r="AY192" s="193" t="s">
        <v>156</v>
      </c>
    </row>
    <row r="193" spans="2:65" s="1" customFormat="1" ht="16.5" customHeight="1">
      <c r="B193" s="37"/>
      <c r="C193" s="164" t="s">
        <v>290</v>
      </c>
      <c r="D193" s="164" t="s">
        <v>157</v>
      </c>
      <c r="E193" s="165" t="s">
        <v>291</v>
      </c>
      <c r="F193" s="263" t="s">
        <v>292</v>
      </c>
      <c r="G193" s="263"/>
      <c r="H193" s="263"/>
      <c r="I193" s="263"/>
      <c r="J193" s="166" t="s">
        <v>165</v>
      </c>
      <c r="K193" s="167">
        <v>31.4</v>
      </c>
      <c r="L193" s="264">
        <v>0</v>
      </c>
      <c r="M193" s="265"/>
      <c r="N193" s="266">
        <f>ROUND(L193*K193,2)</f>
        <v>0</v>
      </c>
      <c r="O193" s="266"/>
      <c r="P193" s="266"/>
      <c r="Q193" s="266"/>
      <c r="R193" s="39"/>
      <c r="T193" s="168" t="s">
        <v>22</v>
      </c>
      <c r="U193" s="46" t="s">
        <v>46</v>
      </c>
      <c r="V193" s="38"/>
      <c r="W193" s="169">
        <f>V193*K193</f>
        <v>0</v>
      </c>
      <c r="X193" s="169">
        <v>0</v>
      </c>
      <c r="Y193" s="169">
        <f>X193*K193</f>
        <v>0</v>
      </c>
      <c r="Z193" s="169">
        <v>0</v>
      </c>
      <c r="AA193" s="170">
        <f>Z193*K193</f>
        <v>0</v>
      </c>
      <c r="AR193" s="21" t="s">
        <v>234</v>
      </c>
      <c r="AT193" s="21" t="s">
        <v>157</v>
      </c>
      <c r="AU193" s="21" t="s">
        <v>135</v>
      </c>
      <c r="AY193" s="21" t="s">
        <v>156</v>
      </c>
      <c r="BE193" s="107">
        <f>IF(U193="základní",N193,0)</f>
        <v>0</v>
      </c>
      <c r="BF193" s="107">
        <f>IF(U193="snížená",N193,0)</f>
        <v>0</v>
      </c>
      <c r="BG193" s="107">
        <f>IF(U193="zákl. přenesená",N193,0)</f>
        <v>0</v>
      </c>
      <c r="BH193" s="107">
        <f>IF(U193="sníž. přenesená",N193,0)</f>
        <v>0</v>
      </c>
      <c r="BI193" s="107">
        <f>IF(U193="nulová",N193,0)</f>
        <v>0</v>
      </c>
      <c r="BJ193" s="21" t="s">
        <v>135</v>
      </c>
      <c r="BK193" s="107">
        <f>ROUND(L193*K193,2)</f>
        <v>0</v>
      </c>
      <c r="BL193" s="21" t="s">
        <v>234</v>
      </c>
      <c r="BM193" s="21" t="s">
        <v>293</v>
      </c>
    </row>
    <row r="194" spans="2:65" s="1" customFormat="1" ht="25.5" customHeight="1">
      <c r="B194" s="37"/>
      <c r="C194" s="164" t="s">
        <v>294</v>
      </c>
      <c r="D194" s="164" t="s">
        <v>157</v>
      </c>
      <c r="E194" s="165" t="s">
        <v>295</v>
      </c>
      <c r="F194" s="263" t="s">
        <v>296</v>
      </c>
      <c r="G194" s="263"/>
      <c r="H194" s="263"/>
      <c r="I194" s="263"/>
      <c r="J194" s="166" t="s">
        <v>165</v>
      </c>
      <c r="K194" s="167">
        <v>32.5</v>
      </c>
      <c r="L194" s="264">
        <v>0</v>
      </c>
      <c r="M194" s="265"/>
      <c r="N194" s="266">
        <f>ROUND(L194*K194,2)</f>
        <v>0</v>
      </c>
      <c r="O194" s="266"/>
      <c r="P194" s="266"/>
      <c r="Q194" s="266"/>
      <c r="R194" s="39"/>
      <c r="T194" s="168" t="s">
        <v>22</v>
      </c>
      <c r="U194" s="46" t="s">
        <v>46</v>
      </c>
      <c r="V194" s="38"/>
      <c r="W194" s="169">
        <f>V194*K194</f>
        <v>0</v>
      </c>
      <c r="X194" s="169">
        <v>4.0000000000000003E-5</v>
      </c>
      <c r="Y194" s="169">
        <f>X194*K194</f>
        <v>1.3000000000000002E-3</v>
      </c>
      <c r="Z194" s="169">
        <v>0</v>
      </c>
      <c r="AA194" s="170">
        <f>Z194*K194</f>
        <v>0</v>
      </c>
      <c r="AR194" s="21" t="s">
        <v>161</v>
      </c>
      <c r="AT194" s="21" t="s">
        <v>157</v>
      </c>
      <c r="AU194" s="21" t="s">
        <v>135</v>
      </c>
      <c r="AY194" s="21" t="s">
        <v>156</v>
      </c>
      <c r="BE194" s="107">
        <f>IF(U194="základní",N194,0)</f>
        <v>0</v>
      </c>
      <c r="BF194" s="107">
        <f>IF(U194="snížená",N194,0)</f>
        <v>0</v>
      </c>
      <c r="BG194" s="107">
        <f>IF(U194="zákl. přenesená",N194,0)</f>
        <v>0</v>
      </c>
      <c r="BH194" s="107">
        <f>IF(U194="sníž. přenesená",N194,0)</f>
        <v>0</v>
      </c>
      <c r="BI194" s="107">
        <f>IF(U194="nulová",N194,0)</f>
        <v>0</v>
      </c>
      <c r="BJ194" s="21" t="s">
        <v>135</v>
      </c>
      <c r="BK194" s="107">
        <f>ROUND(L194*K194,2)</f>
        <v>0</v>
      </c>
      <c r="BL194" s="21" t="s">
        <v>161</v>
      </c>
      <c r="BM194" s="21" t="s">
        <v>297</v>
      </c>
    </row>
    <row r="195" spans="2:65" s="1" customFormat="1" ht="25.5" customHeight="1">
      <c r="B195" s="37"/>
      <c r="C195" s="164" t="s">
        <v>298</v>
      </c>
      <c r="D195" s="164" t="s">
        <v>157</v>
      </c>
      <c r="E195" s="165" t="s">
        <v>299</v>
      </c>
      <c r="F195" s="263" t="s">
        <v>300</v>
      </c>
      <c r="G195" s="263"/>
      <c r="H195" s="263"/>
      <c r="I195" s="263"/>
      <c r="J195" s="166" t="s">
        <v>165</v>
      </c>
      <c r="K195" s="167">
        <v>7.4039999999999999</v>
      </c>
      <c r="L195" s="264">
        <v>0</v>
      </c>
      <c r="M195" s="265"/>
      <c r="N195" s="266">
        <f>ROUND(L195*K195,2)</f>
        <v>0</v>
      </c>
      <c r="O195" s="266"/>
      <c r="P195" s="266"/>
      <c r="Q195" s="266"/>
      <c r="R195" s="39"/>
      <c r="T195" s="168" t="s">
        <v>22</v>
      </c>
      <c r="U195" s="46" t="s">
        <v>46</v>
      </c>
      <c r="V195" s="38"/>
      <c r="W195" s="169">
        <f>V195*K195</f>
        <v>0</v>
      </c>
      <c r="X195" s="169">
        <v>0</v>
      </c>
      <c r="Y195" s="169">
        <f>X195*K195</f>
        <v>0</v>
      </c>
      <c r="Z195" s="169">
        <v>0.13100000000000001</v>
      </c>
      <c r="AA195" s="170">
        <f>Z195*K195</f>
        <v>0.96992400000000001</v>
      </c>
      <c r="AR195" s="21" t="s">
        <v>161</v>
      </c>
      <c r="AT195" s="21" t="s">
        <v>157</v>
      </c>
      <c r="AU195" s="21" t="s">
        <v>135</v>
      </c>
      <c r="AY195" s="21" t="s">
        <v>156</v>
      </c>
      <c r="BE195" s="107">
        <f>IF(U195="základní",N195,0)</f>
        <v>0</v>
      </c>
      <c r="BF195" s="107">
        <f>IF(U195="snížená",N195,0)</f>
        <v>0</v>
      </c>
      <c r="BG195" s="107">
        <f>IF(U195="zákl. přenesená",N195,0)</f>
        <v>0</v>
      </c>
      <c r="BH195" s="107">
        <f>IF(U195="sníž. přenesená",N195,0)</f>
        <v>0</v>
      </c>
      <c r="BI195" s="107">
        <f>IF(U195="nulová",N195,0)</f>
        <v>0</v>
      </c>
      <c r="BJ195" s="21" t="s">
        <v>135</v>
      </c>
      <c r="BK195" s="107">
        <f>ROUND(L195*K195,2)</f>
        <v>0</v>
      </c>
      <c r="BL195" s="21" t="s">
        <v>161</v>
      </c>
      <c r="BM195" s="21" t="s">
        <v>301</v>
      </c>
    </row>
    <row r="196" spans="2:65" s="10" customFormat="1" ht="16.5" customHeight="1">
      <c r="B196" s="171"/>
      <c r="C196" s="172"/>
      <c r="D196" s="172"/>
      <c r="E196" s="173" t="s">
        <v>22</v>
      </c>
      <c r="F196" s="267" t="s">
        <v>302</v>
      </c>
      <c r="G196" s="268"/>
      <c r="H196" s="268"/>
      <c r="I196" s="268"/>
      <c r="J196" s="172"/>
      <c r="K196" s="174">
        <v>7.4039999999999999</v>
      </c>
      <c r="L196" s="172"/>
      <c r="M196" s="172"/>
      <c r="N196" s="172"/>
      <c r="O196" s="172"/>
      <c r="P196" s="172"/>
      <c r="Q196" s="172"/>
      <c r="R196" s="175"/>
      <c r="T196" s="176"/>
      <c r="U196" s="172"/>
      <c r="V196" s="172"/>
      <c r="W196" s="172"/>
      <c r="X196" s="172"/>
      <c r="Y196" s="172"/>
      <c r="Z196" s="172"/>
      <c r="AA196" s="177"/>
      <c r="AT196" s="178" t="s">
        <v>168</v>
      </c>
      <c r="AU196" s="178" t="s">
        <v>135</v>
      </c>
      <c r="AV196" s="10" t="s">
        <v>135</v>
      </c>
      <c r="AW196" s="10" t="s">
        <v>36</v>
      </c>
      <c r="AX196" s="10" t="s">
        <v>84</v>
      </c>
      <c r="AY196" s="178" t="s">
        <v>156</v>
      </c>
    </row>
    <row r="197" spans="2:65" s="1" customFormat="1" ht="25.5" customHeight="1">
      <c r="B197" s="37"/>
      <c r="C197" s="164" t="s">
        <v>303</v>
      </c>
      <c r="D197" s="164" t="s">
        <v>157</v>
      </c>
      <c r="E197" s="165" t="s">
        <v>304</v>
      </c>
      <c r="F197" s="263" t="s">
        <v>305</v>
      </c>
      <c r="G197" s="263"/>
      <c r="H197" s="263"/>
      <c r="I197" s="263"/>
      <c r="J197" s="166" t="s">
        <v>165</v>
      </c>
      <c r="K197" s="167">
        <v>28.001999999999999</v>
      </c>
      <c r="L197" s="264">
        <v>0</v>
      </c>
      <c r="M197" s="265"/>
      <c r="N197" s="266">
        <f>ROUND(L197*K197,2)</f>
        <v>0</v>
      </c>
      <c r="O197" s="266"/>
      <c r="P197" s="266"/>
      <c r="Q197" s="266"/>
      <c r="R197" s="39"/>
      <c r="T197" s="168" t="s">
        <v>22</v>
      </c>
      <c r="U197" s="46" t="s">
        <v>46</v>
      </c>
      <c r="V197" s="38"/>
      <c r="W197" s="169">
        <f>V197*K197</f>
        <v>0</v>
      </c>
      <c r="X197" s="169">
        <v>0</v>
      </c>
      <c r="Y197" s="169">
        <f>X197*K197</f>
        <v>0</v>
      </c>
      <c r="Z197" s="169">
        <v>0.15</v>
      </c>
      <c r="AA197" s="170">
        <f>Z197*K197</f>
        <v>4.2002999999999995</v>
      </c>
      <c r="AR197" s="21" t="s">
        <v>161</v>
      </c>
      <c r="AT197" s="21" t="s">
        <v>157</v>
      </c>
      <c r="AU197" s="21" t="s">
        <v>135</v>
      </c>
      <c r="AY197" s="21" t="s">
        <v>156</v>
      </c>
      <c r="BE197" s="107">
        <f>IF(U197="základní",N197,0)</f>
        <v>0</v>
      </c>
      <c r="BF197" s="107">
        <f>IF(U197="snížená",N197,0)</f>
        <v>0</v>
      </c>
      <c r="BG197" s="107">
        <f>IF(U197="zákl. přenesená",N197,0)</f>
        <v>0</v>
      </c>
      <c r="BH197" s="107">
        <f>IF(U197="sníž. přenesená",N197,0)</f>
        <v>0</v>
      </c>
      <c r="BI197" s="107">
        <f>IF(U197="nulová",N197,0)</f>
        <v>0</v>
      </c>
      <c r="BJ197" s="21" t="s">
        <v>135</v>
      </c>
      <c r="BK197" s="107">
        <f>ROUND(L197*K197,2)</f>
        <v>0</v>
      </c>
      <c r="BL197" s="21" t="s">
        <v>161</v>
      </c>
      <c r="BM197" s="21" t="s">
        <v>306</v>
      </c>
    </row>
    <row r="198" spans="2:65" s="10" customFormat="1" ht="16.5" customHeight="1">
      <c r="B198" s="171"/>
      <c r="C198" s="172"/>
      <c r="D198" s="172"/>
      <c r="E198" s="173" t="s">
        <v>22</v>
      </c>
      <c r="F198" s="267" t="s">
        <v>307</v>
      </c>
      <c r="G198" s="268"/>
      <c r="H198" s="268"/>
      <c r="I198" s="268"/>
      <c r="J198" s="172"/>
      <c r="K198" s="174">
        <v>28.001999999999999</v>
      </c>
      <c r="L198" s="172"/>
      <c r="M198" s="172"/>
      <c r="N198" s="172"/>
      <c r="O198" s="172"/>
      <c r="P198" s="172"/>
      <c r="Q198" s="172"/>
      <c r="R198" s="175"/>
      <c r="T198" s="176"/>
      <c r="U198" s="172"/>
      <c r="V198" s="172"/>
      <c r="W198" s="172"/>
      <c r="X198" s="172"/>
      <c r="Y198" s="172"/>
      <c r="Z198" s="172"/>
      <c r="AA198" s="177"/>
      <c r="AT198" s="178" t="s">
        <v>168</v>
      </c>
      <c r="AU198" s="178" t="s">
        <v>135</v>
      </c>
      <c r="AV198" s="10" t="s">
        <v>135</v>
      </c>
      <c r="AW198" s="10" t="s">
        <v>36</v>
      </c>
      <c r="AX198" s="10" t="s">
        <v>84</v>
      </c>
      <c r="AY198" s="178" t="s">
        <v>156</v>
      </c>
    </row>
    <row r="199" spans="2:65" s="1" customFormat="1" ht="38.25" customHeight="1">
      <c r="B199" s="37"/>
      <c r="C199" s="164" t="s">
        <v>308</v>
      </c>
      <c r="D199" s="164" t="s">
        <v>157</v>
      </c>
      <c r="E199" s="165" t="s">
        <v>309</v>
      </c>
      <c r="F199" s="263" t="s">
        <v>310</v>
      </c>
      <c r="G199" s="263"/>
      <c r="H199" s="263"/>
      <c r="I199" s="263"/>
      <c r="J199" s="166" t="s">
        <v>311</v>
      </c>
      <c r="K199" s="167">
        <v>0.155</v>
      </c>
      <c r="L199" s="264">
        <v>0</v>
      </c>
      <c r="M199" s="265"/>
      <c r="N199" s="266">
        <f>ROUND(L199*K199,2)</f>
        <v>0</v>
      </c>
      <c r="O199" s="266"/>
      <c r="P199" s="266"/>
      <c r="Q199" s="266"/>
      <c r="R199" s="39"/>
      <c r="T199" s="168" t="s">
        <v>22</v>
      </c>
      <c r="U199" s="46" t="s">
        <v>46</v>
      </c>
      <c r="V199" s="38"/>
      <c r="W199" s="169">
        <f>V199*K199</f>
        <v>0</v>
      </c>
      <c r="X199" s="169">
        <v>0</v>
      </c>
      <c r="Y199" s="169">
        <f>X199*K199</f>
        <v>0</v>
      </c>
      <c r="Z199" s="169">
        <v>2.2000000000000002</v>
      </c>
      <c r="AA199" s="170">
        <f>Z199*K199</f>
        <v>0.34100000000000003</v>
      </c>
      <c r="AR199" s="21" t="s">
        <v>161</v>
      </c>
      <c r="AT199" s="21" t="s">
        <v>157</v>
      </c>
      <c r="AU199" s="21" t="s">
        <v>135</v>
      </c>
      <c r="AY199" s="21" t="s">
        <v>156</v>
      </c>
      <c r="BE199" s="107">
        <f>IF(U199="základní",N199,0)</f>
        <v>0</v>
      </c>
      <c r="BF199" s="107">
        <f>IF(U199="snížená",N199,0)</f>
        <v>0</v>
      </c>
      <c r="BG199" s="107">
        <f>IF(U199="zákl. přenesená",N199,0)</f>
        <v>0</v>
      </c>
      <c r="BH199" s="107">
        <f>IF(U199="sníž. přenesená",N199,0)</f>
        <v>0</v>
      </c>
      <c r="BI199" s="107">
        <f>IF(U199="nulová",N199,0)</f>
        <v>0</v>
      </c>
      <c r="BJ199" s="21" t="s">
        <v>135</v>
      </c>
      <c r="BK199" s="107">
        <f>ROUND(L199*K199,2)</f>
        <v>0</v>
      </c>
      <c r="BL199" s="21" t="s">
        <v>161</v>
      </c>
      <c r="BM199" s="21" t="s">
        <v>312</v>
      </c>
    </row>
    <row r="200" spans="2:65" s="10" customFormat="1" ht="16.5" customHeight="1">
      <c r="B200" s="171"/>
      <c r="C200" s="172"/>
      <c r="D200" s="172"/>
      <c r="E200" s="173" t="s">
        <v>22</v>
      </c>
      <c r="F200" s="267" t="s">
        <v>313</v>
      </c>
      <c r="G200" s="268"/>
      <c r="H200" s="268"/>
      <c r="I200" s="268"/>
      <c r="J200" s="172"/>
      <c r="K200" s="174">
        <v>0.155</v>
      </c>
      <c r="L200" s="172"/>
      <c r="M200" s="172"/>
      <c r="N200" s="172"/>
      <c r="O200" s="172"/>
      <c r="P200" s="172"/>
      <c r="Q200" s="172"/>
      <c r="R200" s="175"/>
      <c r="T200" s="176"/>
      <c r="U200" s="172"/>
      <c r="V200" s="172"/>
      <c r="W200" s="172"/>
      <c r="X200" s="172"/>
      <c r="Y200" s="172"/>
      <c r="Z200" s="172"/>
      <c r="AA200" s="177"/>
      <c r="AT200" s="178" t="s">
        <v>168</v>
      </c>
      <c r="AU200" s="178" t="s">
        <v>135</v>
      </c>
      <c r="AV200" s="10" t="s">
        <v>135</v>
      </c>
      <c r="AW200" s="10" t="s">
        <v>36</v>
      </c>
      <c r="AX200" s="10" t="s">
        <v>84</v>
      </c>
      <c r="AY200" s="178" t="s">
        <v>156</v>
      </c>
    </row>
    <row r="201" spans="2:65" s="1" customFormat="1" ht="38.25" customHeight="1">
      <c r="B201" s="37"/>
      <c r="C201" s="164" t="s">
        <v>314</v>
      </c>
      <c r="D201" s="164" t="s">
        <v>157</v>
      </c>
      <c r="E201" s="165" t="s">
        <v>315</v>
      </c>
      <c r="F201" s="263" t="s">
        <v>316</v>
      </c>
      <c r="G201" s="263"/>
      <c r="H201" s="263"/>
      <c r="I201" s="263"/>
      <c r="J201" s="166" t="s">
        <v>165</v>
      </c>
      <c r="K201" s="167">
        <v>1.05</v>
      </c>
      <c r="L201" s="264">
        <v>0</v>
      </c>
      <c r="M201" s="265"/>
      <c r="N201" s="266">
        <f>ROUND(L201*K201,2)</f>
        <v>0</v>
      </c>
      <c r="O201" s="266"/>
      <c r="P201" s="266"/>
      <c r="Q201" s="266"/>
      <c r="R201" s="39"/>
      <c r="T201" s="168" t="s">
        <v>22</v>
      </c>
      <c r="U201" s="46" t="s">
        <v>46</v>
      </c>
      <c r="V201" s="38"/>
      <c r="W201" s="169">
        <f>V201*K201</f>
        <v>0</v>
      </c>
      <c r="X201" s="169">
        <v>0</v>
      </c>
      <c r="Y201" s="169">
        <f>X201*K201</f>
        <v>0</v>
      </c>
      <c r="Z201" s="169">
        <v>3.5000000000000003E-2</v>
      </c>
      <c r="AA201" s="170">
        <f>Z201*K201</f>
        <v>3.6750000000000005E-2</v>
      </c>
      <c r="AR201" s="21" t="s">
        <v>161</v>
      </c>
      <c r="AT201" s="21" t="s">
        <v>157</v>
      </c>
      <c r="AU201" s="21" t="s">
        <v>135</v>
      </c>
      <c r="AY201" s="21" t="s">
        <v>156</v>
      </c>
      <c r="BE201" s="107">
        <f>IF(U201="základní",N201,0)</f>
        <v>0</v>
      </c>
      <c r="BF201" s="107">
        <f>IF(U201="snížená",N201,0)</f>
        <v>0</v>
      </c>
      <c r="BG201" s="107">
        <f>IF(U201="zákl. přenesená",N201,0)</f>
        <v>0</v>
      </c>
      <c r="BH201" s="107">
        <f>IF(U201="sníž. přenesená",N201,0)</f>
        <v>0</v>
      </c>
      <c r="BI201" s="107">
        <f>IF(U201="nulová",N201,0)</f>
        <v>0</v>
      </c>
      <c r="BJ201" s="21" t="s">
        <v>135</v>
      </c>
      <c r="BK201" s="107">
        <f>ROUND(L201*K201,2)</f>
        <v>0</v>
      </c>
      <c r="BL201" s="21" t="s">
        <v>161</v>
      </c>
      <c r="BM201" s="21" t="s">
        <v>317</v>
      </c>
    </row>
    <row r="202" spans="2:65" s="10" customFormat="1" ht="16.5" customHeight="1">
      <c r="B202" s="171"/>
      <c r="C202" s="172"/>
      <c r="D202" s="172"/>
      <c r="E202" s="173" t="s">
        <v>22</v>
      </c>
      <c r="F202" s="267" t="s">
        <v>318</v>
      </c>
      <c r="G202" s="268"/>
      <c r="H202" s="268"/>
      <c r="I202" s="268"/>
      <c r="J202" s="172"/>
      <c r="K202" s="174">
        <v>1.05</v>
      </c>
      <c r="L202" s="172"/>
      <c r="M202" s="172"/>
      <c r="N202" s="172"/>
      <c r="O202" s="172"/>
      <c r="P202" s="172"/>
      <c r="Q202" s="172"/>
      <c r="R202" s="175"/>
      <c r="T202" s="176"/>
      <c r="U202" s="172"/>
      <c r="V202" s="172"/>
      <c r="W202" s="172"/>
      <c r="X202" s="172"/>
      <c r="Y202" s="172"/>
      <c r="Z202" s="172"/>
      <c r="AA202" s="177"/>
      <c r="AT202" s="178" t="s">
        <v>168</v>
      </c>
      <c r="AU202" s="178" t="s">
        <v>135</v>
      </c>
      <c r="AV202" s="10" t="s">
        <v>135</v>
      </c>
      <c r="AW202" s="10" t="s">
        <v>36</v>
      </c>
      <c r="AX202" s="10" t="s">
        <v>84</v>
      </c>
      <c r="AY202" s="178" t="s">
        <v>156</v>
      </c>
    </row>
    <row r="203" spans="2:65" s="1" customFormat="1" ht="25.5" customHeight="1">
      <c r="B203" s="37"/>
      <c r="C203" s="164" t="s">
        <v>319</v>
      </c>
      <c r="D203" s="164" t="s">
        <v>157</v>
      </c>
      <c r="E203" s="165" t="s">
        <v>320</v>
      </c>
      <c r="F203" s="263" t="s">
        <v>321</v>
      </c>
      <c r="G203" s="263"/>
      <c r="H203" s="263"/>
      <c r="I203" s="263"/>
      <c r="J203" s="166" t="s">
        <v>165</v>
      </c>
      <c r="K203" s="167">
        <v>4</v>
      </c>
      <c r="L203" s="264">
        <v>0</v>
      </c>
      <c r="M203" s="265"/>
      <c r="N203" s="266">
        <f>ROUND(L203*K203,2)</f>
        <v>0</v>
      </c>
      <c r="O203" s="266"/>
      <c r="P203" s="266"/>
      <c r="Q203" s="266"/>
      <c r="R203" s="39"/>
      <c r="T203" s="168" t="s">
        <v>22</v>
      </c>
      <c r="U203" s="46" t="s">
        <v>46</v>
      </c>
      <c r="V203" s="38"/>
      <c r="W203" s="169">
        <f>V203*K203</f>
        <v>0</v>
      </c>
      <c r="X203" s="169">
        <v>0</v>
      </c>
      <c r="Y203" s="169">
        <f>X203*K203</f>
        <v>0</v>
      </c>
      <c r="Z203" s="169">
        <v>7.5999999999999998E-2</v>
      </c>
      <c r="AA203" s="170">
        <f>Z203*K203</f>
        <v>0.30399999999999999</v>
      </c>
      <c r="AR203" s="21" t="s">
        <v>161</v>
      </c>
      <c r="AT203" s="21" t="s">
        <v>157</v>
      </c>
      <c r="AU203" s="21" t="s">
        <v>135</v>
      </c>
      <c r="AY203" s="21" t="s">
        <v>156</v>
      </c>
      <c r="BE203" s="107">
        <f>IF(U203="základní",N203,0)</f>
        <v>0</v>
      </c>
      <c r="BF203" s="107">
        <f>IF(U203="snížená",N203,0)</f>
        <v>0</v>
      </c>
      <c r="BG203" s="107">
        <f>IF(U203="zákl. přenesená",N203,0)</f>
        <v>0</v>
      </c>
      <c r="BH203" s="107">
        <f>IF(U203="sníž. přenesená",N203,0)</f>
        <v>0</v>
      </c>
      <c r="BI203" s="107">
        <f>IF(U203="nulová",N203,0)</f>
        <v>0</v>
      </c>
      <c r="BJ203" s="21" t="s">
        <v>135</v>
      </c>
      <c r="BK203" s="107">
        <f>ROUND(L203*K203,2)</f>
        <v>0</v>
      </c>
      <c r="BL203" s="21" t="s">
        <v>161</v>
      </c>
      <c r="BM203" s="21" t="s">
        <v>322</v>
      </c>
    </row>
    <row r="204" spans="2:65" s="10" customFormat="1" ht="16.5" customHeight="1">
      <c r="B204" s="171"/>
      <c r="C204" s="172"/>
      <c r="D204" s="172"/>
      <c r="E204" s="173" t="s">
        <v>22</v>
      </c>
      <c r="F204" s="267" t="s">
        <v>323</v>
      </c>
      <c r="G204" s="268"/>
      <c r="H204" s="268"/>
      <c r="I204" s="268"/>
      <c r="J204" s="172"/>
      <c r="K204" s="174">
        <v>4</v>
      </c>
      <c r="L204" s="172"/>
      <c r="M204" s="172"/>
      <c r="N204" s="172"/>
      <c r="O204" s="172"/>
      <c r="P204" s="172"/>
      <c r="Q204" s="172"/>
      <c r="R204" s="175"/>
      <c r="T204" s="176"/>
      <c r="U204" s="172"/>
      <c r="V204" s="172"/>
      <c r="W204" s="172"/>
      <c r="X204" s="172"/>
      <c r="Y204" s="172"/>
      <c r="Z204" s="172"/>
      <c r="AA204" s="177"/>
      <c r="AT204" s="178" t="s">
        <v>168</v>
      </c>
      <c r="AU204" s="178" t="s">
        <v>135</v>
      </c>
      <c r="AV204" s="10" t="s">
        <v>135</v>
      </c>
      <c r="AW204" s="10" t="s">
        <v>36</v>
      </c>
      <c r="AX204" s="10" t="s">
        <v>84</v>
      </c>
      <c r="AY204" s="178" t="s">
        <v>156</v>
      </c>
    </row>
    <row r="205" spans="2:65" s="1" customFormat="1" ht="25.5" customHeight="1">
      <c r="B205" s="37"/>
      <c r="C205" s="164" t="s">
        <v>324</v>
      </c>
      <c r="D205" s="164" t="s">
        <v>157</v>
      </c>
      <c r="E205" s="165" t="s">
        <v>325</v>
      </c>
      <c r="F205" s="263" t="s">
        <v>326</v>
      </c>
      <c r="G205" s="263"/>
      <c r="H205" s="263"/>
      <c r="I205" s="263"/>
      <c r="J205" s="166" t="s">
        <v>327</v>
      </c>
      <c r="K205" s="167">
        <v>1</v>
      </c>
      <c r="L205" s="264">
        <v>0</v>
      </c>
      <c r="M205" s="265"/>
      <c r="N205" s="266">
        <f>ROUND(L205*K205,2)</f>
        <v>0</v>
      </c>
      <c r="O205" s="266"/>
      <c r="P205" s="266"/>
      <c r="Q205" s="266"/>
      <c r="R205" s="39"/>
      <c r="T205" s="168" t="s">
        <v>22</v>
      </c>
      <c r="U205" s="46" t="s">
        <v>46</v>
      </c>
      <c r="V205" s="38"/>
      <c r="W205" s="169">
        <f>V205*K205</f>
        <v>0</v>
      </c>
      <c r="X205" s="169">
        <v>0</v>
      </c>
      <c r="Y205" s="169">
        <f>X205*K205</f>
        <v>0</v>
      </c>
      <c r="Z205" s="169">
        <v>1.2999999999999999E-2</v>
      </c>
      <c r="AA205" s="170">
        <f>Z205*K205</f>
        <v>1.2999999999999999E-2</v>
      </c>
      <c r="AR205" s="21" t="s">
        <v>161</v>
      </c>
      <c r="AT205" s="21" t="s">
        <v>157</v>
      </c>
      <c r="AU205" s="21" t="s">
        <v>135</v>
      </c>
      <c r="AY205" s="21" t="s">
        <v>156</v>
      </c>
      <c r="BE205" s="107">
        <f>IF(U205="základní",N205,0)</f>
        <v>0</v>
      </c>
      <c r="BF205" s="107">
        <f>IF(U205="snížená",N205,0)</f>
        <v>0</v>
      </c>
      <c r="BG205" s="107">
        <f>IF(U205="zákl. přenesená",N205,0)</f>
        <v>0</v>
      </c>
      <c r="BH205" s="107">
        <f>IF(U205="sníž. přenesená",N205,0)</f>
        <v>0</v>
      </c>
      <c r="BI205" s="107">
        <f>IF(U205="nulová",N205,0)</f>
        <v>0</v>
      </c>
      <c r="BJ205" s="21" t="s">
        <v>135</v>
      </c>
      <c r="BK205" s="107">
        <f>ROUND(L205*K205,2)</f>
        <v>0</v>
      </c>
      <c r="BL205" s="21" t="s">
        <v>161</v>
      </c>
      <c r="BM205" s="21" t="s">
        <v>328</v>
      </c>
    </row>
    <row r="206" spans="2:65" s="1" customFormat="1" ht="16.5" customHeight="1">
      <c r="B206" s="37"/>
      <c r="C206" s="164" t="s">
        <v>329</v>
      </c>
      <c r="D206" s="164" t="s">
        <v>157</v>
      </c>
      <c r="E206" s="165" t="s">
        <v>330</v>
      </c>
      <c r="F206" s="263" t="s">
        <v>331</v>
      </c>
      <c r="G206" s="263"/>
      <c r="H206" s="263"/>
      <c r="I206" s="263"/>
      <c r="J206" s="166" t="s">
        <v>327</v>
      </c>
      <c r="K206" s="167">
        <v>1</v>
      </c>
      <c r="L206" s="264">
        <v>0</v>
      </c>
      <c r="M206" s="265"/>
      <c r="N206" s="266">
        <f>ROUND(L206*K206,2)</f>
        <v>0</v>
      </c>
      <c r="O206" s="266"/>
      <c r="P206" s="266"/>
      <c r="Q206" s="266"/>
      <c r="R206" s="39"/>
      <c r="T206" s="168" t="s">
        <v>22</v>
      </c>
      <c r="U206" s="46" t="s">
        <v>46</v>
      </c>
      <c r="V206" s="38"/>
      <c r="W206" s="169">
        <f>V206*K206</f>
        <v>0</v>
      </c>
      <c r="X206" s="169">
        <v>0</v>
      </c>
      <c r="Y206" s="169">
        <f>X206*K206</f>
        <v>0</v>
      </c>
      <c r="Z206" s="169">
        <v>1.2999999999999999E-2</v>
      </c>
      <c r="AA206" s="170">
        <f>Z206*K206</f>
        <v>1.2999999999999999E-2</v>
      </c>
      <c r="AR206" s="21" t="s">
        <v>161</v>
      </c>
      <c r="AT206" s="21" t="s">
        <v>157</v>
      </c>
      <c r="AU206" s="21" t="s">
        <v>135</v>
      </c>
      <c r="AY206" s="21" t="s">
        <v>156</v>
      </c>
      <c r="BE206" s="107">
        <f>IF(U206="základní",N206,0)</f>
        <v>0</v>
      </c>
      <c r="BF206" s="107">
        <f>IF(U206="snížená",N206,0)</f>
        <v>0</v>
      </c>
      <c r="BG206" s="107">
        <f>IF(U206="zákl. přenesená",N206,0)</f>
        <v>0</v>
      </c>
      <c r="BH206" s="107">
        <f>IF(U206="sníž. přenesená",N206,0)</f>
        <v>0</v>
      </c>
      <c r="BI206" s="107">
        <f>IF(U206="nulová",N206,0)</f>
        <v>0</v>
      </c>
      <c r="BJ206" s="21" t="s">
        <v>135</v>
      </c>
      <c r="BK206" s="107">
        <f>ROUND(L206*K206,2)</f>
        <v>0</v>
      </c>
      <c r="BL206" s="21" t="s">
        <v>161</v>
      </c>
      <c r="BM206" s="21" t="s">
        <v>332</v>
      </c>
    </row>
    <row r="207" spans="2:65" s="1" customFormat="1" ht="25.5" customHeight="1">
      <c r="B207" s="37"/>
      <c r="C207" s="164" t="s">
        <v>333</v>
      </c>
      <c r="D207" s="164" t="s">
        <v>157</v>
      </c>
      <c r="E207" s="165" t="s">
        <v>334</v>
      </c>
      <c r="F207" s="263" t="s">
        <v>335</v>
      </c>
      <c r="G207" s="263"/>
      <c r="H207" s="263"/>
      <c r="I207" s="263"/>
      <c r="J207" s="166" t="s">
        <v>165</v>
      </c>
      <c r="K207" s="167">
        <v>1.875</v>
      </c>
      <c r="L207" s="264">
        <v>0</v>
      </c>
      <c r="M207" s="265"/>
      <c r="N207" s="266">
        <f>ROUND(L207*K207,2)</f>
        <v>0</v>
      </c>
      <c r="O207" s="266"/>
      <c r="P207" s="266"/>
      <c r="Q207" s="266"/>
      <c r="R207" s="39"/>
      <c r="T207" s="168" t="s">
        <v>22</v>
      </c>
      <c r="U207" s="46" t="s">
        <v>46</v>
      </c>
      <c r="V207" s="38"/>
      <c r="W207" s="169">
        <f>V207*K207</f>
        <v>0</v>
      </c>
      <c r="X207" s="169">
        <v>0</v>
      </c>
      <c r="Y207" s="169">
        <f>X207*K207</f>
        <v>0</v>
      </c>
      <c r="Z207" s="169">
        <v>6.8000000000000005E-2</v>
      </c>
      <c r="AA207" s="170">
        <f>Z207*K207</f>
        <v>0.1275</v>
      </c>
      <c r="AR207" s="21" t="s">
        <v>161</v>
      </c>
      <c r="AT207" s="21" t="s">
        <v>157</v>
      </c>
      <c r="AU207" s="21" t="s">
        <v>135</v>
      </c>
      <c r="AY207" s="21" t="s">
        <v>156</v>
      </c>
      <c r="BE207" s="107">
        <f>IF(U207="základní",N207,0)</f>
        <v>0</v>
      </c>
      <c r="BF207" s="107">
        <f>IF(U207="snížená",N207,0)</f>
        <v>0</v>
      </c>
      <c r="BG207" s="107">
        <f>IF(U207="zákl. přenesená",N207,0)</f>
        <v>0</v>
      </c>
      <c r="BH207" s="107">
        <f>IF(U207="sníž. přenesená",N207,0)</f>
        <v>0</v>
      </c>
      <c r="BI207" s="107">
        <f>IF(U207="nulová",N207,0)</f>
        <v>0</v>
      </c>
      <c r="BJ207" s="21" t="s">
        <v>135</v>
      </c>
      <c r="BK207" s="107">
        <f>ROUND(L207*K207,2)</f>
        <v>0</v>
      </c>
      <c r="BL207" s="21" t="s">
        <v>161</v>
      </c>
      <c r="BM207" s="21" t="s">
        <v>336</v>
      </c>
    </row>
    <row r="208" spans="2:65" s="10" customFormat="1" ht="16.5" customHeight="1">
      <c r="B208" s="171"/>
      <c r="C208" s="172"/>
      <c r="D208" s="172"/>
      <c r="E208" s="173" t="s">
        <v>22</v>
      </c>
      <c r="F208" s="267" t="s">
        <v>337</v>
      </c>
      <c r="G208" s="268"/>
      <c r="H208" s="268"/>
      <c r="I208" s="268"/>
      <c r="J208" s="172"/>
      <c r="K208" s="174">
        <v>1.875</v>
      </c>
      <c r="L208" s="172"/>
      <c r="M208" s="172"/>
      <c r="N208" s="172"/>
      <c r="O208" s="172"/>
      <c r="P208" s="172"/>
      <c r="Q208" s="172"/>
      <c r="R208" s="175"/>
      <c r="T208" s="176"/>
      <c r="U208" s="172"/>
      <c r="V208" s="172"/>
      <c r="W208" s="172"/>
      <c r="X208" s="172"/>
      <c r="Y208" s="172"/>
      <c r="Z208" s="172"/>
      <c r="AA208" s="177"/>
      <c r="AT208" s="178" t="s">
        <v>168</v>
      </c>
      <c r="AU208" s="178" t="s">
        <v>135</v>
      </c>
      <c r="AV208" s="10" t="s">
        <v>135</v>
      </c>
      <c r="AW208" s="10" t="s">
        <v>36</v>
      </c>
      <c r="AX208" s="10" t="s">
        <v>84</v>
      </c>
      <c r="AY208" s="178" t="s">
        <v>156</v>
      </c>
    </row>
    <row r="209" spans="2:65" s="9" customFormat="1" ht="29.85" customHeight="1">
      <c r="B209" s="153"/>
      <c r="C209" s="154"/>
      <c r="D209" s="163" t="s">
        <v>112</v>
      </c>
      <c r="E209" s="163"/>
      <c r="F209" s="163"/>
      <c r="G209" s="163"/>
      <c r="H209" s="163"/>
      <c r="I209" s="163"/>
      <c r="J209" s="163"/>
      <c r="K209" s="163"/>
      <c r="L209" s="163"/>
      <c r="M209" s="163"/>
      <c r="N209" s="282">
        <f>BK209</f>
        <v>0</v>
      </c>
      <c r="O209" s="283"/>
      <c r="P209" s="283"/>
      <c r="Q209" s="283"/>
      <c r="R209" s="156"/>
      <c r="T209" s="157"/>
      <c r="U209" s="154"/>
      <c r="V209" s="154"/>
      <c r="W209" s="158">
        <f>SUM(W210:W213)</f>
        <v>0</v>
      </c>
      <c r="X209" s="154"/>
      <c r="Y209" s="158">
        <f>SUM(Y210:Y213)</f>
        <v>0</v>
      </c>
      <c r="Z209" s="154"/>
      <c r="AA209" s="159">
        <f>SUM(AA210:AA213)</f>
        <v>0</v>
      </c>
      <c r="AR209" s="160" t="s">
        <v>84</v>
      </c>
      <c r="AT209" s="161" t="s">
        <v>78</v>
      </c>
      <c r="AU209" s="161" t="s">
        <v>84</v>
      </c>
      <c r="AY209" s="160" t="s">
        <v>156</v>
      </c>
      <c r="BK209" s="162">
        <f>SUM(BK210:BK213)</f>
        <v>0</v>
      </c>
    </row>
    <row r="210" spans="2:65" s="1" customFormat="1" ht="38.25" customHeight="1">
      <c r="B210" s="37"/>
      <c r="C210" s="164" t="s">
        <v>338</v>
      </c>
      <c r="D210" s="164" t="s">
        <v>157</v>
      </c>
      <c r="E210" s="165" t="s">
        <v>339</v>
      </c>
      <c r="F210" s="263" t="s">
        <v>340</v>
      </c>
      <c r="G210" s="263"/>
      <c r="H210" s="263"/>
      <c r="I210" s="263"/>
      <c r="J210" s="166" t="s">
        <v>341</v>
      </c>
      <c r="K210" s="167">
        <v>6.6959999999999997</v>
      </c>
      <c r="L210" s="264">
        <v>0</v>
      </c>
      <c r="M210" s="265"/>
      <c r="N210" s="266">
        <f>ROUND(L210*K210,2)</f>
        <v>0</v>
      </c>
      <c r="O210" s="266"/>
      <c r="P210" s="266"/>
      <c r="Q210" s="266"/>
      <c r="R210" s="39"/>
      <c r="T210" s="168" t="s">
        <v>22</v>
      </c>
      <c r="U210" s="46" t="s">
        <v>46</v>
      </c>
      <c r="V210" s="38"/>
      <c r="W210" s="169">
        <f>V210*K210</f>
        <v>0</v>
      </c>
      <c r="X210" s="169">
        <v>0</v>
      </c>
      <c r="Y210" s="169">
        <f>X210*K210</f>
        <v>0</v>
      </c>
      <c r="Z210" s="169">
        <v>0</v>
      </c>
      <c r="AA210" s="170">
        <f>Z210*K210</f>
        <v>0</v>
      </c>
      <c r="AR210" s="21" t="s">
        <v>161</v>
      </c>
      <c r="AT210" s="21" t="s">
        <v>157</v>
      </c>
      <c r="AU210" s="21" t="s">
        <v>135</v>
      </c>
      <c r="AY210" s="21" t="s">
        <v>156</v>
      </c>
      <c r="BE210" s="107">
        <f>IF(U210="základní",N210,0)</f>
        <v>0</v>
      </c>
      <c r="BF210" s="107">
        <f>IF(U210="snížená",N210,0)</f>
        <v>0</v>
      </c>
      <c r="BG210" s="107">
        <f>IF(U210="zákl. přenesená",N210,0)</f>
        <v>0</v>
      </c>
      <c r="BH210" s="107">
        <f>IF(U210="sníž. přenesená",N210,0)</f>
        <v>0</v>
      </c>
      <c r="BI210" s="107">
        <f>IF(U210="nulová",N210,0)</f>
        <v>0</v>
      </c>
      <c r="BJ210" s="21" t="s">
        <v>135</v>
      </c>
      <c r="BK210" s="107">
        <f>ROUND(L210*K210,2)</f>
        <v>0</v>
      </c>
      <c r="BL210" s="21" t="s">
        <v>161</v>
      </c>
      <c r="BM210" s="21" t="s">
        <v>342</v>
      </c>
    </row>
    <row r="211" spans="2:65" s="1" customFormat="1" ht="38.25" customHeight="1">
      <c r="B211" s="37"/>
      <c r="C211" s="164" t="s">
        <v>343</v>
      </c>
      <c r="D211" s="164" t="s">
        <v>157</v>
      </c>
      <c r="E211" s="165" t="s">
        <v>344</v>
      </c>
      <c r="F211" s="263" t="s">
        <v>345</v>
      </c>
      <c r="G211" s="263"/>
      <c r="H211" s="263"/>
      <c r="I211" s="263"/>
      <c r="J211" s="166" t="s">
        <v>341</v>
      </c>
      <c r="K211" s="167">
        <v>6.6959999999999997</v>
      </c>
      <c r="L211" s="264">
        <v>0</v>
      </c>
      <c r="M211" s="265"/>
      <c r="N211" s="266">
        <f>ROUND(L211*K211,2)</f>
        <v>0</v>
      </c>
      <c r="O211" s="266"/>
      <c r="P211" s="266"/>
      <c r="Q211" s="266"/>
      <c r="R211" s="39"/>
      <c r="T211" s="168" t="s">
        <v>22</v>
      </c>
      <c r="U211" s="46" t="s">
        <v>46</v>
      </c>
      <c r="V211" s="38"/>
      <c r="W211" s="169">
        <f>V211*K211</f>
        <v>0</v>
      </c>
      <c r="X211" s="169">
        <v>0</v>
      </c>
      <c r="Y211" s="169">
        <f>X211*K211</f>
        <v>0</v>
      </c>
      <c r="Z211" s="169">
        <v>0</v>
      </c>
      <c r="AA211" s="170">
        <f>Z211*K211</f>
        <v>0</v>
      </c>
      <c r="AR211" s="21" t="s">
        <v>161</v>
      </c>
      <c r="AT211" s="21" t="s">
        <v>157</v>
      </c>
      <c r="AU211" s="21" t="s">
        <v>135</v>
      </c>
      <c r="AY211" s="21" t="s">
        <v>156</v>
      </c>
      <c r="BE211" s="107">
        <f>IF(U211="základní",N211,0)</f>
        <v>0</v>
      </c>
      <c r="BF211" s="107">
        <f>IF(U211="snížená",N211,0)</f>
        <v>0</v>
      </c>
      <c r="BG211" s="107">
        <f>IF(U211="zákl. přenesená",N211,0)</f>
        <v>0</v>
      </c>
      <c r="BH211" s="107">
        <f>IF(U211="sníž. přenesená",N211,0)</f>
        <v>0</v>
      </c>
      <c r="BI211" s="107">
        <f>IF(U211="nulová",N211,0)</f>
        <v>0</v>
      </c>
      <c r="BJ211" s="21" t="s">
        <v>135</v>
      </c>
      <c r="BK211" s="107">
        <f>ROUND(L211*K211,2)</f>
        <v>0</v>
      </c>
      <c r="BL211" s="21" t="s">
        <v>161</v>
      </c>
      <c r="BM211" s="21" t="s">
        <v>346</v>
      </c>
    </row>
    <row r="212" spans="2:65" s="1" customFormat="1" ht="25.5" customHeight="1">
      <c r="B212" s="37"/>
      <c r="C212" s="164" t="s">
        <v>347</v>
      </c>
      <c r="D212" s="164" t="s">
        <v>157</v>
      </c>
      <c r="E212" s="165" t="s">
        <v>348</v>
      </c>
      <c r="F212" s="263" t="s">
        <v>349</v>
      </c>
      <c r="G212" s="263"/>
      <c r="H212" s="263"/>
      <c r="I212" s="263"/>
      <c r="J212" s="166" t="s">
        <v>341</v>
      </c>
      <c r="K212" s="167">
        <v>66.959999999999994</v>
      </c>
      <c r="L212" s="264">
        <v>0</v>
      </c>
      <c r="M212" s="265"/>
      <c r="N212" s="266">
        <f>ROUND(L212*K212,2)</f>
        <v>0</v>
      </c>
      <c r="O212" s="266"/>
      <c r="P212" s="266"/>
      <c r="Q212" s="266"/>
      <c r="R212" s="39"/>
      <c r="T212" s="168" t="s">
        <v>22</v>
      </c>
      <c r="U212" s="46" t="s">
        <v>46</v>
      </c>
      <c r="V212" s="38"/>
      <c r="W212" s="169">
        <f>V212*K212</f>
        <v>0</v>
      </c>
      <c r="X212" s="169">
        <v>0</v>
      </c>
      <c r="Y212" s="169">
        <f>X212*K212</f>
        <v>0</v>
      </c>
      <c r="Z212" s="169">
        <v>0</v>
      </c>
      <c r="AA212" s="170">
        <f>Z212*K212</f>
        <v>0</v>
      </c>
      <c r="AR212" s="21" t="s">
        <v>161</v>
      </c>
      <c r="AT212" s="21" t="s">
        <v>157</v>
      </c>
      <c r="AU212" s="21" t="s">
        <v>135</v>
      </c>
      <c r="AY212" s="21" t="s">
        <v>156</v>
      </c>
      <c r="BE212" s="107">
        <f>IF(U212="základní",N212,0)</f>
        <v>0</v>
      </c>
      <c r="BF212" s="107">
        <f>IF(U212="snížená",N212,0)</f>
        <v>0</v>
      </c>
      <c r="BG212" s="107">
        <f>IF(U212="zákl. přenesená",N212,0)</f>
        <v>0</v>
      </c>
      <c r="BH212" s="107">
        <f>IF(U212="sníž. přenesená",N212,0)</f>
        <v>0</v>
      </c>
      <c r="BI212" s="107">
        <f>IF(U212="nulová",N212,0)</f>
        <v>0</v>
      </c>
      <c r="BJ212" s="21" t="s">
        <v>135</v>
      </c>
      <c r="BK212" s="107">
        <f>ROUND(L212*K212,2)</f>
        <v>0</v>
      </c>
      <c r="BL212" s="21" t="s">
        <v>161</v>
      </c>
      <c r="BM212" s="21" t="s">
        <v>350</v>
      </c>
    </row>
    <row r="213" spans="2:65" s="1" customFormat="1" ht="25.5" customHeight="1">
      <c r="B213" s="37"/>
      <c r="C213" s="164" t="s">
        <v>351</v>
      </c>
      <c r="D213" s="164" t="s">
        <v>157</v>
      </c>
      <c r="E213" s="165" t="s">
        <v>352</v>
      </c>
      <c r="F213" s="263" t="s">
        <v>353</v>
      </c>
      <c r="G213" s="263"/>
      <c r="H213" s="263"/>
      <c r="I213" s="263"/>
      <c r="J213" s="166" t="s">
        <v>341</v>
      </c>
      <c r="K213" s="167">
        <v>6.6959999999999997</v>
      </c>
      <c r="L213" s="264">
        <v>0</v>
      </c>
      <c r="M213" s="265"/>
      <c r="N213" s="266">
        <f>ROUND(L213*K213,2)</f>
        <v>0</v>
      </c>
      <c r="O213" s="266"/>
      <c r="P213" s="266"/>
      <c r="Q213" s="266"/>
      <c r="R213" s="39"/>
      <c r="T213" s="168" t="s">
        <v>22</v>
      </c>
      <c r="U213" s="46" t="s">
        <v>46</v>
      </c>
      <c r="V213" s="38"/>
      <c r="W213" s="169">
        <f>V213*K213</f>
        <v>0</v>
      </c>
      <c r="X213" s="169">
        <v>0</v>
      </c>
      <c r="Y213" s="169">
        <f>X213*K213</f>
        <v>0</v>
      </c>
      <c r="Z213" s="169">
        <v>0</v>
      </c>
      <c r="AA213" s="170">
        <f>Z213*K213</f>
        <v>0</v>
      </c>
      <c r="AR213" s="21" t="s">
        <v>161</v>
      </c>
      <c r="AT213" s="21" t="s">
        <v>157</v>
      </c>
      <c r="AU213" s="21" t="s">
        <v>135</v>
      </c>
      <c r="AY213" s="21" t="s">
        <v>156</v>
      </c>
      <c r="BE213" s="107">
        <f>IF(U213="základní",N213,0)</f>
        <v>0</v>
      </c>
      <c r="BF213" s="107">
        <f>IF(U213="snížená",N213,0)</f>
        <v>0</v>
      </c>
      <c r="BG213" s="107">
        <f>IF(U213="zákl. přenesená",N213,0)</f>
        <v>0</v>
      </c>
      <c r="BH213" s="107">
        <f>IF(U213="sníž. přenesená",N213,0)</f>
        <v>0</v>
      </c>
      <c r="BI213" s="107">
        <f>IF(U213="nulová",N213,0)</f>
        <v>0</v>
      </c>
      <c r="BJ213" s="21" t="s">
        <v>135</v>
      </c>
      <c r="BK213" s="107">
        <f>ROUND(L213*K213,2)</f>
        <v>0</v>
      </c>
      <c r="BL213" s="21" t="s">
        <v>161</v>
      </c>
      <c r="BM213" s="21" t="s">
        <v>354</v>
      </c>
    </row>
    <row r="214" spans="2:65" s="9" customFormat="1" ht="29.85" customHeight="1">
      <c r="B214" s="153"/>
      <c r="C214" s="154"/>
      <c r="D214" s="163" t="s">
        <v>113</v>
      </c>
      <c r="E214" s="163"/>
      <c r="F214" s="163"/>
      <c r="G214" s="163"/>
      <c r="H214" s="163"/>
      <c r="I214" s="163"/>
      <c r="J214" s="163"/>
      <c r="K214" s="163"/>
      <c r="L214" s="163"/>
      <c r="M214" s="163"/>
      <c r="N214" s="284">
        <f>BK214</f>
        <v>0</v>
      </c>
      <c r="O214" s="285"/>
      <c r="P214" s="285"/>
      <c r="Q214" s="285"/>
      <c r="R214" s="156"/>
      <c r="T214" s="157"/>
      <c r="U214" s="154"/>
      <c r="V214" s="154"/>
      <c r="W214" s="158">
        <f>W215</f>
        <v>0</v>
      </c>
      <c r="X214" s="154"/>
      <c r="Y214" s="158">
        <f>Y215</f>
        <v>0</v>
      </c>
      <c r="Z214" s="154"/>
      <c r="AA214" s="159">
        <f>AA215</f>
        <v>0</v>
      </c>
      <c r="AR214" s="160" t="s">
        <v>84</v>
      </c>
      <c r="AT214" s="161" t="s">
        <v>78</v>
      </c>
      <c r="AU214" s="161" t="s">
        <v>84</v>
      </c>
      <c r="AY214" s="160" t="s">
        <v>156</v>
      </c>
      <c r="BK214" s="162">
        <f>BK215</f>
        <v>0</v>
      </c>
    </row>
    <row r="215" spans="2:65" s="1" customFormat="1" ht="25.5" customHeight="1">
      <c r="B215" s="37"/>
      <c r="C215" s="164" t="s">
        <v>355</v>
      </c>
      <c r="D215" s="164" t="s">
        <v>157</v>
      </c>
      <c r="E215" s="165" t="s">
        <v>356</v>
      </c>
      <c r="F215" s="263" t="s">
        <v>357</v>
      </c>
      <c r="G215" s="263"/>
      <c r="H215" s="263"/>
      <c r="I215" s="263"/>
      <c r="J215" s="166" t="s">
        <v>341</v>
      </c>
      <c r="K215" s="167">
        <v>3.6269999999999998</v>
      </c>
      <c r="L215" s="264">
        <v>0</v>
      </c>
      <c r="M215" s="265"/>
      <c r="N215" s="266">
        <f>ROUND(L215*K215,2)</f>
        <v>0</v>
      </c>
      <c r="O215" s="266"/>
      <c r="P215" s="266"/>
      <c r="Q215" s="266"/>
      <c r="R215" s="39"/>
      <c r="T215" s="168" t="s">
        <v>22</v>
      </c>
      <c r="U215" s="46" t="s">
        <v>46</v>
      </c>
      <c r="V215" s="38"/>
      <c r="W215" s="169">
        <f>V215*K215</f>
        <v>0</v>
      </c>
      <c r="X215" s="169">
        <v>0</v>
      </c>
      <c r="Y215" s="169">
        <f>X215*K215</f>
        <v>0</v>
      </c>
      <c r="Z215" s="169">
        <v>0</v>
      </c>
      <c r="AA215" s="170">
        <f>Z215*K215</f>
        <v>0</v>
      </c>
      <c r="AR215" s="21" t="s">
        <v>161</v>
      </c>
      <c r="AT215" s="21" t="s">
        <v>157</v>
      </c>
      <c r="AU215" s="21" t="s">
        <v>135</v>
      </c>
      <c r="AY215" s="21" t="s">
        <v>156</v>
      </c>
      <c r="BE215" s="107">
        <f>IF(U215="základní",N215,0)</f>
        <v>0</v>
      </c>
      <c r="BF215" s="107">
        <f>IF(U215="snížená",N215,0)</f>
        <v>0</v>
      </c>
      <c r="BG215" s="107">
        <f>IF(U215="zákl. přenesená",N215,0)</f>
        <v>0</v>
      </c>
      <c r="BH215" s="107">
        <f>IF(U215="sníž. přenesená",N215,0)</f>
        <v>0</v>
      </c>
      <c r="BI215" s="107">
        <f>IF(U215="nulová",N215,0)</f>
        <v>0</v>
      </c>
      <c r="BJ215" s="21" t="s">
        <v>135</v>
      </c>
      <c r="BK215" s="107">
        <f>ROUND(L215*K215,2)</f>
        <v>0</v>
      </c>
      <c r="BL215" s="21" t="s">
        <v>161</v>
      </c>
      <c r="BM215" s="21" t="s">
        <v>358</v>
      </c>
    </row>
    <row r="216" spans="2:65" s="9" customFormat="1" ht="37.35" customHeight="1">
      <c r="B216" s="153"/>
      <c r="C216" s="154"/>
      <c r="D216" s="155" t="s">
        <v>114</v>
      </c>
      <c r="E216" s="155"/>
      <c r="F216" s="155"/>
      <c r="G216" s="155"/>
      <c r="H216" s="155"/>
      <c r="I216" s="155"/>
      <c r="J216" s="155"/>
      <c r="K216" s="155"/>
      <c r="L216" s="155"/>
      <c r="M216" s="155"/>
      <c r="N216" s="286">
        <f>BK216</f>
        <v>0</v>
      </c>
      <c r="O216" s="287"/>
      <c r="P216" s="287"/>
      <c r="Q216" s="287"/>
      <c r="R216" s="156"/>
      <c r="T216" s="157"/>
      <c r="U216" s="154"/>
      <c r="V216" s="154"/>
      <c r="W216" s="158">
        <f>W217+W226+W230+W241+W251+W268+W275+W286+W294+W298+W309+W333+W341+W358</f>
        <v>0</v>
      </c>
      <c r="X216" s="154"/>
      <c r="Y216" s="158">
        <f>Y217+Y226+Y230+Y241+Y251+Y268+Y275+Y286+Y294+Y298+Y309+Y333+Y341+Y358</f>
        <v>1.0626180060000003</v>
      </c>
      <c r="Z216" s="154"/>
      <c r="AA216" s="159">
        <f>AA217+AA226+AA230+AA241+AA251+AA268+AA275+AA286+AA294+AA298+AA309+AA333+AA341+AA358</f>
        <v>1.9763699999999999E-2</v>
      </c>
      <c r="AR216" s="160" t="s">
        <v>135</v>
      </c>
      <c r="AT216" s="161" t="s">
        <v>78</v>
      </c>
      <c r="AU216" s="161" t="s">
        <v>79</v>
      </c>
      <c r="AY216" s="160" t="s">
        <v>156</v>
      </c>
      <c r="BK216" s="162">
        <f>BK217+BK226+BK230+BK241+BK251+BK268+BK275+BK286+BK294+BK298+BK309+BK333+BK341+BK358</f>
        <v>0</v>
      </c>
    </row>
    <row r="217" spans="2:65" s="9" customFormat="1" ht="19.95" customHeight="1">
      <c r="B217" s="153"/>
      <c r="C217" s="154"/>
      <c r="D217" s="163" t="s">
        <v>115</v>
      </c>
      <c r="E217" s="163"/>
      <c r="F217" s="163"/>
      <c r="G217" s="163"/>
      <c r="H217" s="163"/>
      <c r="I217" s="163"/>
      <c r="J217" s="163"/>
      <c r="K217" s="163"/>
      <c r="L217" s="163"/>
      <c r="M217" s="163"/>
      <c r="N217" s="282">
        <f>BK217</f>
        <v>0</v>
      </c>
      <c r="O217" s="283"/>
      <c r="P217" s="283"/>
      <c r="Q217" s="283"/>
      <c r="R217" s="156"/>
      <c r="T217" s="157"/>
      <c r="U217" s="154"/>
      <c r="V217" s="154"/>
      <c r="W217" s="158">
        <f>SUM(W218:W225)</f>
        <v>0</v>
      </c>
      <c r="X217" s="154"/>
      <c r="Y217" s="158">
        <f>SUM(Y218:Y225)</f>
        <v>7.4799000000000004E-2</v>
      </c>
      <c r="Z217" s="154"/>
      <c r="AA217" s="159">
        <f>SUM(AA218:AA225)</f>
        <v>0</v>
      </c>
      <c r="AR217" s="160" t="s">
        <v>135</v>
      </c>
      <c r="AT217" s="161" t="s">
        <v>78</v>
      </c>
      <c r="AU217" s="161" t="s">
        <v>84</v>
      </c>
      <c r="AY217" s="160" t="s">
        <v>156</v>
      </c>
      <c r="BK217" s="162">
        <f>SUM(BK218:BK225)</f>
        <v>0</v>
      </c>
    </row>
    <row r="218" spans="2:65" s="1" customFormat="1" ht="25.5" customHeight="1">
      <c r="B218" s="37"/>
      <c r="C218" s="164" t="s">
        <v>359</v>
      </c>
      <c r="D218" s="164" t="s">
        <v>157</v>
      </c>
      <c r="E218" s="165" t="s">
        <v>360</v>
      </c>
      <c r="F218" s="263" t="s">
        <v>361</v>
      </c>
      <c r="G218" s="263"/>
      <c r="H218" s="263"/>
      <c r="I218" s="263"/>
      <c r="J218" s="166" t="s">
        <v>165</v>
      </c>
      <c r="K218" s="167">
        <v>3.25</v>
      </c>
      <c r="L218" s="264">
        <v>0</v>
      </c>
      <c r="M218" s="265"/>
      <c r="N218" s="266">
        <f>ROUND(L218*K218,2)</f>
        <v>0</v>
      </c>
      <c r="O218" s="266"/>
      <c r="P218" s="266"/>
      <c r="Q218" s="266"/>
      <c r="R218" s="39"/>
      <c r="T218" s="168" t="s">
        <v>22</v>
      </c>
      <c r="U218" s="46" t="s">
        <v>46</v>
      </c>
      <c r="V218" s="38"/>
      <c r="W218" s="169">
        <f>V218*K218</f>
        <v>0</v>
      </c>
      <c r="X218" s="169">
        <v>4.4999999999999997E-3</v>
      </c>
      <c r="Y218" s="169">
        <f>X218*K218</f>
        <v>1.4624999999999999E-2</v>
      </c>
      <c r="Z218" s="169">
        <v>0</v>
      </c>
      <c r="AA218" s="170">
        <f>Z218*K218</f>
        <v>0</v>
      </c>
      <c r="AR218" s="21" t="s">
        <v>234</v>
      </c>
      <c r="AT218" s="21" t="s">
        <v>157</v>
      </c>
      <c r="AU218" s="21" t="s">
        <v>135</v>
      </c>
      <c r="AY218" s="21" t="s">
        <v>156</v>
      </c>
      <c r="BE218" s="107">
        <f>IF(U218="základní",N218,0)</f>
        <v>0</v>
      </c>
      <c r="BF218" s="107">
        <f>IF(U218="snížená",N218,0)</f>
        <v>0</v>
      </c>
      <c r="BG218" s="107">
        <f>IF(U218="zákl. přenesená",N218,0)</f>
        <v>0</v>
      </c>
      <c r="BH218" s="107">
        <f>IF(U218="sníž. přenesená",N218,0)</f>
        <v>0</v>
      </c>
      <c r="BI218" s="107">
        <f>IF(U218="nulová",N218,0)</f>
        <v>0</v>
      </c>
      <c r="BJ218" s="21" t="s">
        <v>135</v>
      </c>
      <c r="BK218" s="107">
        <f>ROUND(L218*K218,2)</f>
        <v>0</v>
      </c>
      <c r="BL218" s="21" t="s">
        <v>234</v>
      </c>
      <c r="BM218" s="21" t="s">
        <v>362</v>
      </c>
    </row>
    <row r="219" spans="2:65" s="10" customFormat="1" ht="16.5" customHeight="1">
      <c r="B219" s="171"/>
      <c r="C219" s="172"/>
      <c r="D219" s="172"/>
      <c r="E219" s="173" t="s">
        <v>22</v>
      </c>
      <c r="F219" s="267" t="s">
        <v>193</v>
      </c>
      <c r="G219" s="268"/>
      <c r="H219" s="268"/>
      <c r="I219" s="268"/>
      <c r="J219" s="172"/>
      <c r="K219" s="174">
        <v>3.25</v>
      </c>
      <c r="L219" s="172"/>
      <c r="M219" s="172"/>
      <c r="N219" s="172"/>
      <c r="O219" s="172"/>
      <c r="P219" s="172"/>
      <c r="Q219" s="172"/>
      <c r="R219" s="175"/>
      <c r="T219" s="176"/>
      <c r="U219" s="172"/>
      <c r="V219" s="172"/>
      <c r="W219" s="172"/>
      <c r="X219" s="172"/>
      <c r="Y219" s="172"/>
      <c r="Z219" s="172"/>
      <c r="AA219" s="177"/>
      <c r="AT219" s="178" t="s">
        <v>168</v>
      </c>
      <c r="AU219" s="178" t="s">
        <v>135</v>
      </c>
      <c r="AV219" s="10" t="s">
        <v>135</v>
      </c>
      <c r="AW219" s="10" t="s">
        <v>36</v>
      </c>
      <c r="AX219" s="10" t="s">
        <v>84</v>
      </c>
      <c r="AY219" s="178" t="s">
        <v>156</v>
      </c>
    </row>
    <row r="220" spans="2:65" s="1" customFormat="1" ht="25.5" customHeight="1">
      <c r="B220" s="37"/>
      <c r="C220" s="164" t="s">
        <v>363</v>
      </c>
      <c r="D220" s="164" t="s">
        <v>157</v>
      </c>
      <c r="E220" s="165" t="s">
        <v>364</v>
      </c>
      <c r="F220" s="263" t="s">
        <v>365</v>
      </c>
      <c r="G220" s="263"/>
      <c r="H220" s="263"/>
      <c r="I220" s="263"/>
      <c r="J220" s="166" t="s">
        <v>165</v>
      </c>
      <c r="K220" s="167">
        <v>4.4720000000000004</v>
      </c>
      <c r="L220" s="264">
        <v>0</v>
      </c>
      <c r="M220" s="265"/>
      <c r="N220" s="266">
        <f>ROUND(L220*K220,2)</f>
        <v>0</v>
      </c>
      <c r="O220" s="266"/>
      <c r="P220" s="266"/>
      <c r="Q220" s="266"/>
      <c r="R220" s="39"/>
      <c r="T220" s="168" t="s">
        <v>22</v>
      </c>
      <c r="U220" s="46" t="s">
        <v>46</v>
      </c>
      <c r="V220" s="38"/>
      <c r="W220" s="169">
        <f>V220*K220</f>
        <v>0</v>
      </c>
      <c r="X220" s="169">
        <v>4.4999999999999997E-3</v>
      </c>
      <c r="Y220" s="169">
        <f>X220*K220</f>
        <v>2.0124E-2</v>
      </c>
      <c r="Z220" s="169">
        <v>0</v>
      </c>
      <c r="AA220" s="170">
        <f>Z220*K220</f>
        <v>0</v>
      </c>
      <c r="AR220" s="21" t="s">
        <v>234</v>
      </c>
      <c r="AT220" s="21" t="s">
        <v>157</v>
      </c>
      <c r="AU220" s="21" t="s">
        <v>135</v>
      </c>
      <c r="AY220" s="21" t="s">
        <v>156</v>
      </c>
      <c r="BE220" s="107">
        <f>IF(U220="základní",N220,0)</f>
        <v>0</v>
      </c>
      <c r="BF220" s="107">
        <f>IF(U220="snížená",N220,0)</f>
        <v>0</v>
      </c>
      <c r="BG220" s="107">
        <f>IF(U220="zákl. přenesená",N220,0)</f>
        <v>0</v>
      </c>
      <c r="BH220" s="107">
        <f>IF(U220="sníž. přenesená",N220,0)</f>
        <v>0</v>
      </c>
      <c r="BI220" s="107">
        <f>IF(U220="nulová",N220,0)</f>
        <v>0</v>
      </c>
      <c r="BJ220" s="21" t="s">
        <v>135</v>
      </c>
      <c r="BK220" s="107">
        <f>ROUND(L220*K220,2)</f>
        <v>0</v>
      </c>
      <c r="BL220" s="21" t="s">
        <v>234</v>
      </c>
      <c r="BM220" s="21" t="s">
        <v>366</v>
      </c>
    </row>
    <row r="221" spans="2:65" s="10" customFormat="1" ht="16.5" customHeight="1">
      <c r="B221" s="171"/>
      <c r="C221" s="172"/>
      <c r="D221" s="172"/>
      <c r="E221" s="173" t="s">
        <v>22</v>
      </c>
      <c r="F221" s="267" t="s">
        <v>367</v>
      </c>
      <c r="G221" s="268"/>
      <c r="H221" s="268"/>
      <c r="I221" s="268"/>
      <c r="J221" s="172"/>
      <c r="K221" s="174">
        <v>1.82</v>
      </c>
      <c r="L221" s="172"/>
      <c r="M221" s="172"/>
      <c r="N221" s="172"/>
      <c r="O221" s="172"/>
      <c r="P221" s="172"/>
      <c r="Q221" s="172"/>
      <c r="R221" s="175"/>
      <c r="T221" s="176"/>
      <c r="U221" s="172"/>
      <c r="V221" s="172"/>
      <c r="W221" s="172"/>
      <c r="X221" s="172"/>
      <c r="Y221" s="172"/>
      <c r="Z221" s="172"/>
      <c r="AA221" s="177"/>
      <c r="AT221" s="178" t="s">
        <v>168</v>
      </c>
      <c r="AU221" s="178" t="s">
        <v>135</v>
      </c>
      <c r="AV221" s="10" t="s">
        <v>135</v>
      </c>
      <c r="AW221" s="10" t="s">
        <v>36</v>
      </c>
      <c r="AX221" s="10" t="s">
        <v>79</v>
      </c>
      <c r="AY221" s="178" t="s">
        <v>156</v>
      </c>
    </row>
    <row r="222" spans="2:65" s="10" customFormat="1" ht="16.5" customHeight="1">
      <c r="B222" s="171"/>
      <c r="C222" s="172"/>
      <c r="D222" s="172"/>
      <c r="E222" s="173" t="s">
        <v>22</v>
      </c>
      <c r="F222" s="271" t="s">
        <v>368</v>
      </c>
      <c r="G222" s="272"/>
      <c r="H222" s="272"/>
      <c r="I222" s="272"/>
      <c r="J222" s="172"/>
      <c r="K222" s="174">
        <v>2.6520000000000001</v>
      </c>
      <c r="L222" s="172"/>
      <c r="M222" s="172"/>
      <c r="N222" s="172"/>
      <c r="O222" s="172"/>
      <c r="P222" s="172"/>
      <c r="Q222" s="172"/>
      <c r="R222" s="175"/>
      <c r="T222" s="176"/>
      <c r="U222" s="172"/>
      <c r="V222" s="172"/>
      <c r="W222" s="172"/>
      <c r="X222" s="172"/>
      <c r="Y222" s="172"/>
      <c r="Z222" s="172"/>
      <c r="AA222" s="177"/>
      <c r="AT222" s="178" t="s">
        <v>168</v>
      </c>
      <c r="AU222" s="178" t="s">
        <v>135</v>
      </c>
      <c r="AV222" s="10" t="s">
        <v>135</v>
      </c>
      <c r="AW222" s="10" t="s">
        <v>36</v>
      </c>
      <c r="AX222" s="10" t="s">
        <v>79</v>
      </c>
      <c r="AY222" s="178" t="s">
        <v>156</v>
      </c>
    </row>
    <row r="223" spans="2:65" s="12" customFormat="1" ht="16.5" customHeight="1">
      <c r="B223" s="186"/>
      <c r="C223" s="187"/>
      <c r="D223" s="187"/>
      <c r="E223" s="188" t="s">
        <v>22</v>
      </c>
      <c r="F223" s="273" t="s">
        <v>205</v>
      </c>
      <c r="G223" s="274"/>
      <c r="H223" s="274"/>
      <c r="I223" s="274"/>
      <c r="J223" s="187"/>
      <c r="K223" s="189">
        <v>4.4720000000000004</v>
      </c>
      <c r="L223" s="187"/>
      <c r="M223" s="187"/>
      <c r="N223" s="187"/>
      <c r="O223" s="187"/>
      <c r="P223" s="187"/>
      <c r="Q223" s="187"/>
      <c r="R223" s="190"/>
      <c r="T223" s="191"/>
      <c r="U223" s="187"/>
      <c r="V223" s="187"/>
      <c r="W223" s="187"/>
      <c r="X223" s="187"/>
      <c r="Y223" s="187"/>
      <c r="Z223" s="187"/>
      <c r="AA223" s="192"/>
      <c r="AT223" s="193" t="s">
        <v>168</v>
      </c>
      <c r="AU223" s="193" t="s">
        <v>135</v>
      </c>
      <c r="AV223" s="12" t="s">
        <v>161</v>
      </c>
      <c r="AW223" s="12" t="s">
        <v>36</v>
      </c>
      <c r="AX223" s="12" t="s">
        <v>84</v>
      </c>
      <c r="AY223" s="193" t="s">
        <v>156</v>
      </c>
    </row>
    <row r="224" spans="2:65" s="1" customFormat="1" ht="16.5" customHeight="1">
      <c r="B224" s="37"/>
      <c r="C224" s="164" t="s">
        <v>369</v>
      </c>
      <c r="D224" s="164" t="s">
        <v>157</v>
      </c>
      <c r="E224" s="165" t="s">
        <v>370</v>
      </c>
      <c r="F224" s="263" t="s">
        <v>371</v>
      </c>
      <c r="G224" s="263"/>
      <c r="H224" s="263"/>
      <c r="I224" s="263"/>
      <c r="J224" s="166" t="s">
        <v>172</v>
      </c>
      <c r="K224" s="167">
        <v>8.9</v>
      </c>
      <c r="L224" s="264">
        <v>0</v>
      </c>
      <c r="M224" s="265"/>
      <c r="N224" s="266">
        <f>ROUND(L224*K224,2)</f>
        <v>0</v>
      </c>
      <c r="O224" s="266"/>
      <c r="P224" s="266"/>
      <c r="Q224" s="266"/>
      <c r="R224" s="39"/>
      <c r="T224" s="168" t="s">
        <v>22</v>
      </c>
      <c r="U224" s="46" t="s">
        <v>46</v>
      </c>
      <c r="V224" s="38"/>
      <c r="W224" s="169">
        <f>V224*K224</f>
        <v>0</v>
      </c>
      <c r="X224" s="169">
        <v>4.4999999999999997E-3</v>
      </c>
      <c r="Y224" s="169">
        <f>X224*K224</f>
        <v>4.0049999999999995E-2</v>
      </c>
      <c r="Z224" s="169">
        <v>0</v>
      </c>
      <c r="AA224" s="170">
        <f>Z224*K224</f>
        <v>0</v>
      </c>
      <c r="AR224" s="21" t="s">
        <v>234</v>
      </c>
      <c r="AT224" s="21" t="s">
        <v>157</v>
      </c>
      <c r="AU224" s="21" t="s">
        <v>135</v>
      </c>
      <c r="AY224" s="21" t="s">
        <v>156</v>
      </c>
      <c r="BE224" s="107">
        <f>IF(U224="základní",N224,0)</f>
        <v>0</v>
      </c>
      <c r="BF224" s="107">
        <f>IF(U224="snížená",N224,0)</f>
        <v>0</v>
      </c>
      <c r="BG224" s="107">
        <f>IF(U224="zákl. přenesená",N224,0)</f>
        <v>0</v>
      </c>
      <c r="BH224" s="107">
        <f>IF(U224="sníž. přenesená",N224,0)</f>
        <v>0</v>
      </c>
      <c r="BI224" s="107">
        <f>IF(U224="nulová",N224,0)</f>
        <v>0</v>
      </c>
      <c r="BJ224" s="21" t="s">
        <v>135</v>
      </c>
      <c r="BK224" s="107">
        <f>ROUND(L224*K224,2)</f>
        <v>0</v>
      </c>
      <c r="BL224" s="21" t="s">
        <v>234</v>
      </c>
      <c r="BM224" s="21" t="s">
        <v>372</v>
      </c>
    </row>
    <row r="225" spans="2:65" s="10" customFormat="1" ht="16.5" customHeight="1">
      <c r="B225" s="171"/>
      <c r="C225" s="172"/>
      <c r="D225" s="172"/>
      <c r="E225" s="173" t="s">
        <v>22</v>
      </c>
      <c r="F225" s="267" t="s">
        <v>373</v>
      </c>
      <c r="G225" s="268"/>
      <c r="H225" s="268"/>
      <c r="I225" s="268"/>
      <c r="J225" s="172"/>
      <c r="K225" s="174">
        <v>8.9</v>
      </c>
      <c r="L225" s="172"/>
      <c r="M225" s="172"/>
      <c r="N225" s="172"/>
      <c r="O225" s="172"/>
      <c r="P225" s="172"/>
      <c r="Q225" s="172"/>
      <c r="R225" s="175"/>
      <c r="T225" s="176"/>
      <c r="U225" s="172"/>
      <c r="V225" s="172"/>
      <c r="W225" s="172"/>
      <c r="X225" s="172"/>
      <c r="Y225" s="172"/>
      <c r="Z225" s="172"/>
      <c r="AA225" s="177"/>
      <c r="AT225" s="178" t="s">
        <v>168</v>
      </c>
      <c r="AU225" s="178" t="s">
        <v>135</v>
      </c>
      <c r="AV225" s="10" t="s">
        <v>135</v>
      </c>
      <c r="AW225" s="10" t="s">
        <v>36</v>
      </c>
      <c r="AX225" s="10" t="s">
        <v>84</v>
      </c>
      <c r="AY225" s="178" t="s">
        <v>156</v>
      </c>
    </row>
    <row r="226" spans="2:65" s="9" customFormat="1" ht="29.85" customHeight="1">
      <c r="B226" s="153"/>
      <c r="C226" s="154"/>
      <c r="D226" s="163" t="s">
        <v>116</v>
      </c>
      <c r="E226" s="163"/>
      <c r="F226" s="163"/>
      <c r="G226" s="163"/>
      <c r="H226" s="163"/>
      <c r="I226" s="163"/>
      <c r="J226" s="163"/>
      <c r="K226" s="163"/>
      <c r="L226" s="163"/>
      <c r="M226" s="163"/>
      <c r="N226" s="282">
        <f>BK226</f>
        <v>0</v>
      </c>
      <c r="O226" s="283"/>
      <c r="P226" s="283"/>
      <c r="Q226" s="283"/>
      <c r="R226" s="156"/>
      <c r="T226" s="157"/>
      <c r="U226" s="154"/>
      <c r="V226" s="154"/>
      <c r="W226" s="158">
        <f>SUM(W227:W229)</f>
        <v>0</v>
      </c>
      <c r="X226" s="154"/>
      <c r="Y226" s="158">
        <f>SUM(Y227:Y229)</f>
        <v>6.6299999999999996E-3</v>
      </c>
      <c r="Z226" s="154"/>
      <c r="AA226" s="159">
        <f>SUM(AA227:AA229)</f>
        <v>0</v>
      </c>
      <c r="AR226" s="160" t="s">
        <v>135</v>
      </c>
      <c r="AT226" s="161" t="s">
        <v>78</v>
      </c>
      <c r="AU226" s="161" t="s">
        <v>84</v>
      </c>
      <c r="AY226" s="160" t="s">
        <v>156</v>
      </c>
      <c r="BK226" s="162">
        <f>SUM(BK227:BK229)</f>
        <v>0</v>
      </c>
    </row>
    <row r="227" spans="2:65" s="1" customFormat="1" ht="38.25" customHeight="1">
      <c r="B227" s="37"/>
      <c r="C227" s="164" t="s">
        <v>374</v>
      </c>
      <c r="D227" s="164" t="s">
        <v>157</v>
      </c>
      <c r="E227" s="165" t="s">
        <v>375</v>
      </c>
      <c r="F227" s="263" t="s">
        <v>376</v>
      </c>
      <c r="G227" s="263"/>
      <c r="H227" s="263"/>
      <c r="I227" s="263"/>
      <c r="J227" s="166" t="s">
        <v>165</v>
      </c>
      <c r="K227" s="167">
        <v>3.25</v>
      </c>
      <c r="L227" s="264">
        <v>0</v>
      </c>
      <c r="M227" s="265"/>
      <c r="N227" s="266">
        <f>ROUND(L227*K227,2)</f>
        <v>0</v>
      </c>
      <c r="O227" s="266"/>
      <c r="P227" s="266"/>
      <c r="Q227" s="266"/>
      <c r="R227" s="39"/>
      <c r="T227" s="168" t="s">
        <v>22</v>
      </c>
      <c r="U227" s="46" t="s">
        <v>46</v>
      </c>
      <c r="V227" s="38"/>
      <c r="W227" s="169">
        <f>V227*K227</f>
        <v>0</v>
      </c>
      <c r="X227" s="169">
        <v>0</v>
      </c>
      <c r="Y227" s="169">
        <f>X227*K227</f>
        <v>0</v>
      </c>
      <c r="Z227" s="169">
        <v>0</v>
      </c>
      <c r="AA227" s="170">
        <f>Z227*K227</f>
        <v>0</v>
      </c>
      <c r="AR227" s="21" t="s">
        <v>234</v>
      </c>
      <c r="AT227" s="21" t="s">
        <v>157</v>
      </c>
      <c r="AU227" s="21" t="s">
        <v>135</v>
      </c>
      <c r="AY227" s="21" t="s">
        <v>156</v>
      </c>
      <c r="BE227" s="107">
        <f>IF(U227="základní",N227,0)</f>
        <v>0</v>
      </c>
      <c r="BF227" s="107">
        <f>IF(U227="snížená",N227,0)</f>
        <v>0</v>
      </c>
      <c r="BG227" s="107">
        <f>IF(U227="zákl. přenesená",N227,0)</f>
        <v>0</v>
      </c>
      <c r="BH227" s="107">
        <f>IF(U227="sníž. přenesená",N227,0)</f>
        <v>0</v>
      </c>
      <c r="BI227" s="107">
        <f>IF(U227="nulová",N227,0)</f>
        <v>0</v>
      </c>
      <c r="BJ227" s="21" t="s">
        <v>135</v>
      </c>
      <c r="BK227" s="107">
        <f>ROUND(L227*K227,2)</f>
        <v>0</v>
      </c>
      <c r="BL227" s="21" t="s">
        <v>234</v>
      </c>
      <c r="BM227" s="21" t="s">
        <v>377</v>
      </c>
    </row>
    <row r="228" spans="2:65" s="1" customFormat="1" ht="16.5" customHeight="1">
      <c r="B228" s="37"/>
      <c r="C228" s="194" t="s">
        <v>378</v>
      </c>
      <c r="D228" s="194" t="s">
        <v>227</v>
      </c>
      <c r="E228" s="195" t="s">
        <v>379</v>
      </c>
      <c r="F228" s="275" t="s">
        <v>380</v>
      </c>
      <c r="G228" s="275"/>
      <c r="H228" s="275"/>
      <c r="I228" s="275"/>
      <c r="J228" s="196" t="s">
        <v>165</v>
      </c>
      <c r="K228" s="197">
        <v>3.3149999999999999</v>
      </c>
      <c r="L228" s="276">
        <v>0</v>
      </c>
      <c r="M228" s="277"/>
      <c r="N228" s="278">
        <f>ROUND(L228*K228,2)</f>
        <v>0</v>
      </c>
      <c r="O228" s="266"/>
      <c r="P228" s="266"/>
      <c r="Q228" s="266"/>
      <c r="R228" s="39"/>
      <c r="T228" s="168" t="s">
        <v>22</v>
      </c>
      <c r="U228" s="46" t="s">
        <v>46</v>
      </c>
      <c r="V228" s="38"/>
      <c r="W228" s="169">
        <f>V228*K228</f>
        <v>0</v>
      </c>
      <c r="X228" s="169">
        <v>2E-3</v>
      </c>
      <c r="Y228" s="169">
        <f>X228*K228</f>
        <v>6.6299999999999996E-3</v>
      </c>
      <c r="Z228" s="169">
        <v>0</v>
      </c>
      <c r="AA228" s="170">
        <f>Z228*K228</f>
        <v>0</v>
      </c>
      <c r="AR228" s="21" t="s">
        <v>303</v>
      </c>
      <c r="AT228" s="21" t="s">
        <v>227</v>
      </c>
      <c r="AU228" s="21" t="s">
        <v>135</v>
      </c>
      <c r="AY228" s="21" t="s">
        <v>156</v>
      </c>
      <c r="BE228" s="107">
        <f>IF(U228="základní",N228,0)</f>
        <v>0</v>
      </c>
      <c r="BF228" s="107">
        <f>IF(U228="snížená",N228,0)</f>
        <v>0</v>
      </c>
      <c r="BG228" s="107">
        <f>IF(U228="zákl. přenesená",N228,0)</f>
        <v>0</v>
      </c>
      <c r="BH228" s="107">
        <f>IF(U228="sníž. přenesená",N228,0)</f>
        <v>0</v>
      </c>
      <c r="BI228" s="107">
        <f>IF(U228="nulová",N228,0)</f>
        <v>0</v>
      </c>
      <c r="BJ228" s="21" t="s">
        <v>135</v>
      </c>
      <c r="BK228" s="107">
        <f>ROUND(L228*K228,2)</f>
        <v>0</v>
      </c>
      <c r="BL228" s="21" t="s">
        <v>234</v>
      </c>
      <c r="BM228" s="21" t="s">
        <v>381</v>
      </c>
    </row>
    <row r="229" spans="2:65" s="1" customFormat="1" ht="16.5" customHeight="1">
      <c r="B229" s="37"/>
      <c r="C229" s="164" t="s">
        <v>382</v>
      </c>
      <c r="D229" s="164" t="s">
        <v>157</v>
      </c>
      <c r="E229" s="165" t="s">
        <v>383</v>
      </c>
      <c r="F229" s="263" t="s">
        <v>384</v>
      </c>
      <c r="G229" s="263"/>
      <c r="H229" s="263"/>
      <c r="I229" s="263"/>
      <c r="J229" s="166" t="s">
        <v>327</v>
      </c>
      <c r="K229" s="167">
        <v>1</v>
      </c>
      <c r="L229" s="264">
        <v>0</v>
      </c>
      <c r="M229" s="265"/>
      <c r="N229" s="266">
        <f>ROUND(L229*K229,2)</f>
        <v>0</v>
      </c>
      <c r="O229" s="266"/>
      <c r="P229" s="266"/>
      <c r="Q229" s="266"/>
      <c r="R229" s="39"/>
      <c r="T229" s="168" t="s">
        <v>22</v>
      </c>
      <c r="U229" s="46" t="s">
        <v>46</v>
      </c>
      <c r="V229" s="38"/>
      <c r="W229" s="169">
        <f>V229*K229</f>
        <v>0</v>
      </c>
      <c r="X229" s="169">
        <v>0</v>
      </c>
      <c r="Y229" s="169">
        <f>X229*K229</f>
        <v>0</v>
      </c>
      <c r="Z229" s="169">
        <v>0</v>
      </c>
      <c r="AA229" s="170">
        <f>Z229*K229</f>
        <v>0</v>
      </c>
      <c r="AR229" s="21" t="s">
        <v>234</v>
      </c>
      <c r="AT229" s="21" t="s">
        <v>157</v>
      </c>
      <c r="AU229" s="21" t="s">
        <v>135</v>
      </c>
      <c r="AY229" s="21" t="s">
        <v>156</v>
      </c>
      <c r="BE229" s="107">
        <f>IF(U229="základní",N229,0)</f>
        <v>0</v>
      </c>
      <c r="BF229" s="107">
        <f>IF(U229="snížená",N229,0)</f>
        <v>0</v>
      </c>
      <c r="BG229" s="107">
        <f>IF(U229="zákl. přenesená",N229,0)</f>
        <v>0</v>
      </c>
      <c r="BH229" s="107">
        <f>IF(U229="sníž. přenesená",N229,0)</f>
        <v>0</v>
      </c>
      <c r="BI229" s="107">
        <f>IF(U229="nulová",N229,0)</f>
        <v>0</v>
      </c>
      <c r="BJ229" s="21" t="s">
        <v>135</v>
      </c>
      <c r="BK229" s="107">
        <f>ROUND(L229*K229,2)</f>
        <v>0</v>
      </c>
      <c r="BL229" s="21" t="s">
        <v>234</v>
      </c>
      <c r="BM229" s="21" t="s">
        <v>385</v>
      </c>
    </row>
    <row r="230" spans="2:65" s="9" customFormat="1" ht="29.85" customHeight="1">
      <c r="B230" s="153"/>
      <c r="C230" s="154"/>
      <c r="D230" s="163" t="s">
        <v>117</v>
      </c>
      <c r="E230" s="163"/>
      <c r="F230" s="163"/>
      <c r="G230" s="163"/>
      <c r="H230" s="163"/>
      <c r="I230" s="163"/>
      <c r="J230" s="163"/>
      <c r="K230" s="163"/>
      <c r="L230" s="163"/>
      <c r="M230" s="163"/>
      <c r="N230" s="284">
        <f>BK230</f>
        <v>0</v>
      </c>
      <c r="O230" s="285"/>
      <c r="P230" s="285"/>
      <c r="Q230" s="285"/>
      <c r="R230" s="156"/>
      <c r="T230" s="157"/>
      <c r="U230" s="154"/>
      <c r="V230" s="154"/>
      <c r="W230" s="158">
        <f>SUM(W231:W240)</f>
        <v>0</v>
      </c>
      <c r="X230" s="154"/>
      <c r="Y230" s="158">
        <f>SUM(Y231:Y240)</f>
        <v>3.4840000000000001E-3</v>
      </c>
      <c r="Z230" s="154"/>
      <c r="AA230" s="159">
        <f>SUM(AA231:AA240)</f>
        <v>0</v>
      </c>
      <c r="AR230" s="160" t="s">
        <v>135</v>
      </c>
      <c r="AT230" s="161" t="s">
        <v>78</v>
      </c>
      <c r="AU230" s="161" t="s">
        <v>84</v>
      </c>
      <c r="AY230" s="160" t="s">
        <v>156</v>
      </c>
      <c r="BK230" s="162">
        <f>SUM(BK231:BK240)</f>
        <v>0</v>
      </c>
    </row>
    <row r="231" spans="2:65" s="1" customFormat="1" ht="25.5" customHeight="1">
      <c r="B231" s="37"/>
      <c r="C231" s="164" t="s">
        <v>386</v>
      </c>
      <c r="D231" s="164" t="s">
        <v>157</v>
      </c>
      <c r="E231" s="165" t="s">
        <v>387</v>
      </c>
      <c r="F231" s="263" t="s">
        <v>388</v>
      </c>
      <c r="G231" s="263"/>
      <c r="H231" s="263"/>
      <c r="I231" s="263"/>
      <c r="J231" s="166" t="s">
        <v>172</v>
      </c>
      <c r="K231" s="167">
        <v>1</v>
      </c>
      <c r="L231" s="264">
        <v>0</v>
      </c>
      <c r="M231" s="265"/>
      <c r="N231" s="266">
        <f t="shared" ref="N231:N236" si="15">ROUND(L231*K231,2)</f>
        <v>0</v>
      </c>
      <c r="O231" s="266"/>
      <c r="P231" s="266"/>
      <c r="Q231" s="266"/>
      <c r="R231" s="39"/>
      <c r="T231" s="168" t="s">
        <v>22</v>
      </c>
      <c r="U231" s="46" t="s">
        <v>46</v>
      </c>
      <c r="V231" s="38"/>
      <c r="W231" s="169">
        <f t="shared" ref="W231:W236" si="16">V231*K231</f>
        <v>0</v>
      </c>
      <c r="X231" s="169">
        <v>1.2600000000000001E-3</v>
      </c>
      <c r="Y231" s="169">
        <f t="shared" ref="Y231:Y236" si="17">X231*K231</f>
        <v>1.2600000000000001E-3</v>
      </c>
      <c r="Z231" s="169">
        <v>0</v>
      </c>
      <c r="AA231" s="170">
        <f t="shared" ref="AA231:AA236" si="18">Z231*K231</f>
        <v>0</v>
      </c>
      <c r="AR231" s="21" t="s">
        <v>161</v>
      </c>
      <c r="AT231" s="21" t="s">
        <v>157</v>
      </c>
      <c r="AU231" s="21" t="s">
        <v>135</v>
      </c>
      <c r="AY231" s="21" t="s">
        <v>156</v>
      </c>
      <c r="BE231" s="107">
        <f t="shared" ref="BE231:BE236" si="19">IF(U231="základní",N231,0)</f>
        <v>0</v>
      </c>
      <c r="BF231" s="107">
        <f t="shared" ref="BF231:BF236" si="20">IF(U231="snížená",N231,0)</f>
        <v>0</v>
      </c>
      <c r="BG231" s="107">
        <f t="shared" ref="BG231:BG236" si="21">IF(U231="zákl. přenesená",N231,0)</f>
        <v>0</v>
      </c>
      <c r="BH231" s="107">
        <f t="shared" ref="BH231:BH236" si="22">IF(U231="sníž. přenesená",N231,0)</f>
        <v>0</v>
      </c>
      <c r="BI231" s="107">
        <f t="shared" ref="BI231:BI236" si="23">IF(U231="nulová",N231,0)</f>
        <v>0</v>
      </c>
      <c r="BJ231" s="21" t="s">
        <v>135</v>
      </c>
      <c r="BK231" s="107">
        <f t="shared" ref="BK231:BK236" si="24">ROUND(L231*K231,2)</f>
        <v>0</v>
      </c>
      <c r="BL231" s="21" t="s">
        <v>161</v>
      </c>
      <c r="BM231" s="21" t="s">
        <v>389</v>
      </c>
    </row>
    <row r="232" spans="2:65" s="1" customFormat="1" ht="25.5" customHeight="1">
      <c r="B232" s="37"/>
      <c r="C232" s="164" t="s">
        <v>390</v>
      </c>
      <c r="D232" s="164" t="s">
        <v>157</v>
      </c>
      <c r="E232" s="165" t="s">
        <v>391</v>
      </c>
      <c r="F232" s="263" t="s">
        <v>392</v>
      </c>
      <c r="G232" s="263"/>
      <c r="H232" s="263"/>
      <c r="I232" s="263"/>
      <c r="J232" s="166" t="s">
        <v>172</v>
      </c>
      <c r="K232" s="167">
        <v>1.1000000000000001</v>
      </c>
      <c r="L232" s="264">
        <v>0</v>
      </c>
      <c r="M232" s="265"/>
      <c r="N232" s="266">
        <f t="shared" si="15"/>
        <v>0</v>
      </c>
      <c r="O232" s="266"/>
      <c r="P232" s="266"/>
      <c r="Q232" s="266"/>
      <c r="R232" s="39"/>
      <c r="T232" s="168" t="s">
        <v>22</v>
      </c>
      <c r="U232" s="46" t="s">
        <v>46</v>
      </c>
      <c r="V232" s="38"/>
      <c r="W232" s="169">
        <f t="shared" si="16"/>
        <v>0</v>
      </c>
      <c r="X232" s="169">
        <v>2.9E-4</v>
      </c>
      <c r="Y232" s="169">
        <f t="shared" si="17"/>
        <v>3.19E-4</v>
      </c>
      <c r="Z232" s="169">
        <v>0</v>
      </c>
      <c r="AA232" s="170">
        <f t="shared" si="18"/>
        <v>0</v>
      </c>
      <c r="AR232" s="21" t="s">
        <v>234</v>
      </c>
      <c r="AT232" s="21" t="s">
        <v>157</v>
      </c>
      <c r="AU232" s="21" t="s">
        <v>135</v>
      </c>
      <c r="AY232" s="21" t="s">
        <v>156</v>
      </c>
      <c r="BE232" s="107">
        <f t="shared" si="19"/>
        <v>0</v>
      </c>
      <c r="BF232" s="107">
        <f t="shared" si="20"/>
        <v>0</v>
      </c>
      <c r="BG232" s="107">
        <f t="shared" si="21"/>
        <v>0</v>
      </c>
      <c r="BH232" s="107">
        <f t="shared" si="22"/>
        <v>0</v>
      </c>
      <c r="BI232" s="107">
        <f t="shared" si="23"/>
        <v>0</v>
      </c>
      <c r="BJ232" s="21" t="s">
        <v>135</v>
      </c>
      <c r="BK232" s="107">
        <f t="shared" si="24"/>
        <v>0</v>
      </c>
      <c r="BL232" s="21" t="s">
        <v>234</v>
      </c>
      <c r="BM232" s="21" t="s">
        <v>393</v>
      </c>
    </row>
    <row r="233" spans="2:65" s="1" customFormat="1" ht="25.5" customHeight="1">
      <c r="B233" s="37"/>
      <c r="C233" s="164" t="s">
        <v>394</v>
      </c>
      <c r="D233" s="164" t="s">
        <v>157</v>
      </c>
      <c r="E233" s="165" t="s">
        <v>395</v>
      </c>
      <c r="F233" s="263" t="s">
        <v>396</v>
      </c>
      <c r="G233" s="263"/>
      <c r="H233" s="263"/>
      <c r="I233" s="263"/>
      <c r="J233" s="166" t="s">
        <v>172</v>
      </c>
      <c r="K233" s="167">
        <v>3.5</v>
      </c>
      <c r="L233" s="264">
        <v>0</v>
      </c>
      <c r="M233" s="265"/>
      <c r="N233" s="266">
        <f t="shared" si="15"/>
        <v>0</v>
      </c>
      <c r="O233" s="266"/>
      <c r="P233" s="266"/>
      <c r="Q233" s="266"/>
      <c r="R233" s="39"/>
      <c r="T233" s="168" t="s">
        <v>22</v>
      </c>
      <c r="U233" s="46" t="s">
        <v>46</v>
      </c>
      <c r="V233" s="38"/>
      <c r="W233" s="169">
        <f t="shared" si="16"/>
        <v>0</v>
      </c>
      <c r="X233" s="169">
        <v>3.5E-4</v>
      </c>
      <c r="Y233" s="169">
        <f t="shared" si="17"/>
        <v>1.225E-3</v>
      </c>
      <c r="Z233" s="169">
        <v>0</v>
      </c>
      <c r="AA233" s="170">
        <f t="shared" si="18"/>
        <v>0</v>
      </c>
      <c r="AR233" s="21" t="s">
        <v>234</v>
      </c>
      <c r="AT233" s="21" t="s">
        <v>157</v>
      </c>
      <c r="AU233" s="21" t="s">
        <v>135</v>
      </c>
      <c r="AY233" s="21" t="s">
        <v>156</v>
      </c>
      <c r="BE233" s="107">
        <f t="shared" si="19"/>
        <v>0</v>
      </c>
      <c r="BF233" s="107">
        <f t="shared" si="20"/>
        <v>0</v>
      </c>
      <c r="BG233" s="107">
        <f t="shared" si="21"/>
        <v>0</v>
      </c>
      <c r="BH233" s="107">
        <f t="shared" si="22"/>
        <v>0</v>
      </c>
      <c r="BI233" s="107">
        <f t="shared" si="23"/>
        <v>0</v>
      </c>
      <c r="BJ233" s="21" t="s">
        <v>135</v>
      </c>
      <c r="BK233" s="107">
        <f t="shared" si="24"/>
        <v>0</v>
      </c>
      <c r="BL233" s="21" t="s">
        <v>234</v>
      </c>
      <c r="BM233" s="21" t="s">
        <v>397</v>
      </c>
    </row>
    <row r="234" spans="2:65" s="1" customFormat="1" ht="16.5" customHeight="1">
      <c r="B234" s="37"/>
      <c r="C234" s="164" t="s">
        <v>398</v>
      </c>
      <c r="D234" s="164" t="s">
        <v>157</v>
      </c>
      <c r="E234" s="165" t="s">
        <v>399</v>
      </c>
      <c r="F234" s="263" t="s">
        <v>400</v>
      </c>
      <c r="G234" s="263"/>
      <c r="H234" s="263"/>
      <c r="I234" s="263"/>
      <c r="J234" s="166" t="s">
        <v>160</v>
      </c>
      <c r="K234" s="167">
        <v>1</v>
      </c>
      <c r="L234" s="264">
        <v>0</v>
      </c>
      <c r="M234" s="265"/>
      <c r="N234" s="266">
        <f t="shared" si="15"/>
        <v>0</v>
      </c>
      <c r="O234" s="266"/>
      <c r="P234" s="266"/>
      <c r="Q234" s="266"/>
      <c r="R234" s="39"/>
      <c r="T234" s="168" t="s">
        <v>22</v>
      </c>
      <c r="U234" s="46" t="s">
        <v>46</v>
      </c>
      <c r="V234" s="38"/>
      <c r="W234" s="169">
        <f t="shared" si="16"/>
        <v>0</v>
      </c>
      <c r="X234" s="169">
        <v>3.4000000000000002E-4</v>
      </c>
      <c r="Y234" s="169">
        <f t="shared" si="17"/>
        <v>3.4000000000000002E-4</v>
      </c>
      <c r="Z234" s="169">
        <v>0</v>
      </c>
      <c r="AA234" s="170">
        <f t="shared" si="18"/>
        <v>0</v>
      </c>
      <c r="AR234" s="21" t="s">
        <v>234</v>
      </c>
      <c r="AT234" s="21" t="s">
        <v>157</v>
      </c>
      <c r="AU234" s="21" t="s">
        <v>135</v>
      </c>
      <c r="AY234" s="21" t="s">
        <v>156</v>
      </c>
      <c r="BE234" s="107">
        <f t="shared" si="19"/>
        <v>0</v>
      </c>
      <c r="BF234" s="107">
        <f t="shared" si="20"/>
        <v>0</v>
      </c>
      <c r="BG234" s="107">
        <f t="shared" si="21"/>
        <v>0</v>
      </c>
      <c r="BH234" s="107">
        <f t="shared" si="22"/>
        <v>0</v>
      </c>
      <c r="BI234" s="107">
        <f t="shared" si="23"/>
        <v>0</v>
      </c>
      <c r="BJ234" s="21" t="s">
        <v>135</v>
      </c>
      <c r="BK234" s="107">
        <f t="shared" si="24"/>
        <v>0</v>
      </c>
      <c r="BL234" s="21" t="s">
        <v>234</v>
      </c>
      <c r="BM234" s="21" t="s">
        <v>401</v>
      </c>
    </row>
    <row r="235" spans="2:65" s="1" customFormat="1" ht="16.5" customHeight="1">
      <c r="B235" s="37"/>
      <c r="C235" s="164" t="s">
        <v>402</v>
      </c>
      <c r="D235" s="164" t="s">
        <v>157</v>
      </c>
      <c r="E235" s="165" t="s">
        <v>403</v>
      </c>
      <c r="F235" s="263" t="s">
        <v>404</v>
      </c>
      <c r="G235" s="263"/>
      <c r="H235" s="263"/>
      <c r="I235" s="263"/>
      <c r="J235" s="166" t="s">
        <v>160</v>
      </c>
      <c r="K235" s="167">
        <v>1</v>
      </c>
      <c r="L235" s="264">
        <v>0</v>
      </c>
      <c r="M235" s="265"/>
      <c r="N235" s="266">
        <f t="shared" si="15"/>
        <v>0</v>
      </c>
      <c r="O235" s="266"/>
      <c r="P235" s="266"/>
      <c r="Q235" s="266"/>
      <c r="R235" s="39"/>
      <c r="T235" s="168" t="s">
        <v>22</v>
      </c>
      <c r="U235" s="46" t="s">
        <v>46</v>
      </c>
      <c r="V235" s="38"/>
      <c r="W235" s="169">
        <f t="shared" si="16"/>
        <v>0</v>
      </c>
      <c r="X235" s="169">
        <v>3.4000000000000002E-4</v>
      </c>
      <c r="Y235" s="169">
        <f t="shared" si="17"/>
        <v>3.4000000000000002E-4</v>
      </c>
      <c r="Z235" s="169">
        <v>0</v>
      </c>
      <c r="AA235" s="170">
        <f t="shared" si="18"/>
        <v>0</v>
      </c>
      <c r="AR235" s="21" t="s">
        <v>234</v>
      </c>
      <c r="AT235" s="21" t="s">
        <v>157</v>
      </c>
      <c r="AU235" s="21" t="s">
        <v>135</v>
      </c>
      <c r="AY235" s="21" t="s">
        <v>156</v>
      </c>
      <c r="BE235" s="107">
        <f t="shared" si="19"/>
        <v>0</v>
      </c>
      <c r="BF235" s="107">
        <f t="shared" si="20"/>
        <v>0</v>
      </c>
      <c r="BG235" s="107">
        <f t="shared" si="21"/>
        <v>0</v>
      </c>
      <c r="BH235" s="107">
        <f t="shared" si="22"/>
        <v>0</v>
      </c>
      <c r="BI235" s="107">
        <f t="shared" si="23"/>
        <v>0</v>
      </c>
      <c r="BJ235" s="21" t="s">
        <v>135</v>
      </c>
      <c r="BK235" s="107">
        <f t="shared" si="24"/>
        <v>0</v>
      </c>
      <c r="BL235" s="21" t="s">
        <v>234</v>
      </c>
      <c r="BM235" s="21" t="s">
        <v>405</v>
      </c>
    </row>
    <row r="236" spans="2:65" s="1" customFormat="1" ht="25.5" customHeight="1">
      <c r="B236" s="37"/>
      <c r="C236" s="164" t="s">
        <v>406</v>
      </c>
      <c r="D236" s="164" t="s">
        <v>157</v>
      </c>
      <c r="E236" s="165" t="s">
        <v>407</v>
      </c>
      <c r="F236" s="263" t="s">
        <v>408</v>
      </c>
      <c r="G236" s="263"/>
      <c r="H236" s="263"/>
      <c r="I236" s="263"/>
      <c r="J236" s="166" t="s">
        <v>172</v>
      </c>
      <c r="K236" s="167">
        <v>5.6</v>
      </c>
      <c r="L236" s="264">
        <v>0</v>
      </c>
      <c r="M236" s="265"/>
      <c r="N236" s="266">
        <f t="shared" si="15"/>
        <v>0</v>
      </c>
      <c r="O236" s="266"/>
      <c r="P236" s="266"/>
      <c r="Q236" s="266"/>
      <c r="R236" s="39"/>
      <c r="T236" s="168" t="s">
        <v>22</v>
      </c>
      <c r="U236" s="46" t="s">
        <v>46</v>
      </c>
      <c r="V236" s="38"/>
      <c r="W236" s="169">
        <f t="shared" si="16"/>
        <v>0</v>
      </c>
      <c r="X236" s="169">
        <v>0</v>
      </c>
      <c r="Y236" s="169">
        <f t="shared" si="17"/>
        <v>0</v>
      </c>
      <c r="Z236" s="169">
        <v>0</v>
      </c>
      <c r="AA236" s="170">
        <f t="shared" si="18"/>
        <v>0</v>
      </c>
      <c r="AR236" s="21" t="s">
        <v>234</v>
      </c>
      <c r="AT236" s="21" t="s">
        <v>157</v>
      </c>
      <c r="AU236" s="21" t="s">
        <v>135</v>
      </c>
      <c r="AY236" s="21" t="s">
        <v>156</v>
      </c>
      <c r="BE236" s="107">
        <f t="shared" si="19"/>
        <v>0</v>
      </c>
      <c r="BF236" s="107">
        <f t="shared" si="20"/>
        <v>0</v>
      </c>
      <c r="BG236" s="107">
        <f t="shared" si="21"/>
        <v>0</v>
      </c>
      <c r="BH236" s="107">
        <f t="shared" si="22"/>
        <v>0</v>
      </c>
      <c r="BI236" s="107">
        <f t="shared" si="23"/>
        <v>0</v>
      </c>
      <c r="BJ236" s="21" t="s">
        <v>135</v>
      </c>
      <c r="BK236" s="107">
        <f t="shared" si="24"/>
        <v>0</v>
      </c>
      <c r="BL236" s="21" t="s">
        <v>234</v>
      </c>
      <c r="BM236" s="21" t="s">
        <v>409</v>
      </c>
    </row>
    <row r="237" spans="2:65" s="10" customFormat="1" ht="16.5" customHeight="1">
      <c r="B237" s="171"/>
      <c r="C237" s="172"/>
      <c r="D237" s="172"/>
      <c r="E237" s="173" t="s">
        <v>22</v>
      </c>
      <c r="F237" s="267" t="s">
        <v>410</v>
      </c>
      <c r="G237" s="268"/>
      <c r="H237" s="268"/>
      <c r="I237" s="268"/>
      <c r="J237" s="172"/>
      <c r="K237" s="174">
        <v>5.6</v>
      </c>
      <c r="L237" s="172"/>
      <c r="M237" s="172"/>
      <c r="N237" s="172"/>
      <c r="O237" s="172"/>
      <c r="P237" s="172"/>
      <c r="Q237" s="172"/>
      <c r="R237" s="175"/>
      <c r="T237" s="176"/>
      <c r="U237" s="172"/>
      <c r="V237" s="172"/>
      <c r="W237" s="172"/>
      <c r="X237" s="172"/>
      <c r="Y237" s="172"/>
      <c r="Z237" s="172"/>
      <c r="AA237" s="177"/>
      <c r="AT237" s="178" t="s">
        <v>168</v>
      </c>
      <c r="AU237" s="178" t="s">
        <v>135</v>
      </c>
      <c r="AV237" s="10" t="s">
        <v>135</v>
      </c>
      <c r="AW237" s="10" t="s">
        <v>36</v>
      </c>
      <c r="AX237" s="10" t="s">
        <v>84</v>
      </c>
      <c r="AY237" s="178" t="s">
        <v>156</v>
      </c>
    </row>
    <row r="238" spans="2:65" s="1" customFormat="1" ht="16.5" customHeight="1">
      <c r="B238" s="37"/>
      <c r="C238" s="164" t="s">
        <v>411</v>
      </c>
      <c r="D238" s="164" t="s">
        <v>157</v>
      </c>
      <c r="E238" s="165" t="s">
        <v>412</v>
      </c>
      <c r="F238" s="263" t="s">
        <v>413</v>
      </c>
      <c r="G238" s="263"/>
      <c r="H238" s="263"/>
      <c r="I238" s="263"/>
      <c r="J238" s="166" t="s">
        <v>327</v>
      </c>
      <c r="K238" s="167">
        <v>1</v>
      </c>
      <c r="L238" s="264">
        <v>0</v>
      </c>
      <c r="M238" s="265"/>
      <c r="N238" s="266">
        <f>ROUND(L238*K238,2)</f>
        <v>0</v>
      </c>
      <c r="O238" s="266"/>
      <c r="P238" s="266"/>
      <c r="Q238" s="266"/>
      <c r="R238" s="39"/>
      <c r="T238" s="168" t="s">
        <v>22</v>
      </c>
      <c r="U238" s="46" t="s">
        <v>46</v>
      </c>
      <c r="V238" s="38"/>
      <c r="W238" s="169">
        <f>V238*K238</f>
        <v>0</v>
      </c>
      <c r="X238" s="169">
        <v>0</v>
      </c>
      <c r="Y238" s="169">
        <f>X238*K238</f>
        <v>0</v>
      </c>
      <c r="Z238" s="169">
        <v>0</v>
      </c>
      <c r="AA238" s="170">
        <f>Z238*K238</f>
        <v>0</v>
      </c>
      <c r="AR238" s="21" t="s">
        <v>234</v>
      </c>
      <c r="AT238" s="21" t="s">
        <v>157</v>
      </c>
      <c r="AU238" s="21" t="s">
        <v>135</v>
      </c>
      <c r="AY238" s="21" t="s">
        <v>156</v>
      </c>
      <c r="BE238" s="107">
        <f>IF(U238="základní",N238,0)</f>
        <v>0</v>
      </c>
      <c r="BF238" s="107">
        <f>IF(U238="snížená",N238,0)</f>
        <v>0</v>
      </c>
      <c r="BG238" s="107">
        <f>IF(U238="zákl. přenesená",N238,0)</f>
        <v>0</v>
      </c>
      <c r="BH238" s="107">
        <f>IF(U238="sníž. přenesená",N238,0)</f>
        <v>0</v>
      </c>
      <c r="BI238" s="107">
        <f>IF(U238="nulová",N238,0)</f>
        <v>0</v>
      </c>
      <c r="BJ238" s="21" t="s">
        <v>135</v>
      </c>
      <c r="BK238" s="107">
        <f>ROUND(L238*K238,2)</f>
        <v>0</v>
      </c>
      <c r="BL238" s="21" t="s">
        <v>234</v>
      </c>
      <c r="BM238" s="21" t="s">
        <v>414</v>
      </c>
    </row>
    <row r="239" spans="2:65" s="1" customFormat="1" ht="16.5" customHeight="1">
      <c r="B239" s="37"/>
      <c r="C239" s="164" t="s">
        <v>415</v>
      </c>
      <c r="D239" s="164" t="s">
        <v>157</v>
      </c>
      <c r="E239" s="165" t="s">
        <v>416</v>
      </c>
      <c r="F239" s="263" t="s">
        <v>417</v>
      </c>
      <c r="G239" s="263"/>
      <c r="H239" s="263"/>
      <c r="I239" s="263"/>
      <c r="J239" s="166" t="s">
        <v>327</v>
      </c>
      <c r="K239" s="167">
        <v>1</v>
      </c>
      <c r="L239" s="264">
        <v>0</v>
      </c>
      <c r="M239" s="265"/>
      <c r="N239" s="266">
        <f>ROUND(L239*K239,2)</f>
        <v>0</v>
      </c>
      <c r="O239" s="266"/>
      <c r="P239" s="266"/>
      <c r="Q239" s="266"/>
      <c r="R239" s="39"/>
      <c r="T239" s="168" t="s">
        <v>22</v>
      </c>
      <c r="U239" s="46" t="s">
        <v>46</v>
      </c>
      <c r="V239" s="38"/>
      <c r="W239" s="169">
        <f>V239*K239</f>
        <v>0</v>
      </c>
      <c r="X239" s="169">
        <v>0</v>
      </c>
      <c r="Y239" s="169">
        <f>X239*K239</f>
        <v>0</v>
      </c>
      <c r="Z239" s="169">
        <v>0</v>
      </c>
      <c r="AA239" s="170">
        <f>Z239*K239</f>
        <v>0</v>
      </c>
      <c r="AR239" s="21" t="s">
        <v>234</v>
      </c>
      <c r="AT239" s="21" t="s">
        <v>157</v>
      </c>
      <c r="AU239" s="21" t="s">
        <v>135</v>
      </c>
      <c r="AY239" s="21" t="s">
        <v>156</v>
      </c>
      <c r="BE239" s="107">
        <f>IF(U239="základní",N239,0)</f>
        <v>0</v>
      </c>
      <c r="BF239" s="107">
        <f>IF(U239="snížená",N239,0)</f>
        <v>0</v>
      </c>
      <c r="BG239" s="107">
        <f>IF(U239="zákl. přenesená",N239,0)</f>
        <v>0</v>
      </c>
      <c r="BH239" s="107">
        <f>IF(U239="sníž. přenesená",N239,0)</f>
        <v>0</v>
      </c>
      <c r="BI239" s="107">
        <f>IF(U239="nulová",N239,0)</f>
        <v>0</v>
      </c>
      <c r="BJ239" s="21" t="s">
        <v>135</v>
      </c>
      <c r="BK239" s="107">
        <f>ROUND(L239*K239,2)</f>
        <v>0</v>
      </c>
      <c r="BL239" s="21" t="s">
        <v>234</v>
      </c>
      <c r="BM239" s="21" t="s">
        <v>418</v>
      </c>
    </row>
    <row r="240" spans="2:65" s="1" customFormat="1" ht="25.5" customHeight="1">
      <c r="B240" s="37"/>
      <c r="C240" s="164" t="s">
        <v>419</v>
      </c>
      <c r="D240" s="164" t="s">
        <v>157</v>
      </c>
      <c r="E240" s="165" t="s">
        <v>420</v>
      </c>
      <c r="F240" s="263" t="s">
        <v>421</v>
      </c>
      <c r="G240" s="263"/>
      <c r="H240" s="263"/>
      <c r="I240" s="263"/>
      <c r="J240" s="166" t="s">
        <v>341</v>
      </c>
      <c r="K240" s="167">
        <v>2E-3</v>
      </c>
      <c r="L240" s="264">
        <v>0</v>
      </c>
      <c r="M240" s="265"/>
      <c r="N240" s="266">
        <f>ROUND(L240*K240,2)</f>
        <v>0</v>
      </c>
      <c r="O240" s="266"/>
      <c r="P240" s="266"/>
      <c r="Q240" s="266"/>
      <c r="R240" s="39"/>
      <c r="T240" s="168" t="s">
        <v>22</v>
      </c>
      <c r="U240" s="46" t="s">
        <v>46</v>
      </c>
      <c r="V240" s="38"/>
      <c r="W240" s="169">
        <f>V240*K240</f>
        <v>0</v>
      </c>
      <c r="X240" s="169">
        <v>0</v>
      </c>
      <c r="Y240" s="169">
        <f>X240*K240</f>
        <v>0</v>
      </c>
      <c r="Z240" s="169">
        <v>0</v>
      </c>
      <c r="AA240" s="170">
        <f>Z240*K240</f>
        <v>0</v>
      </c>
      <c r="AR240" s="21" t="s">
        <v>234</v>
      </c>
      <c r="AT240" s="21" t="s">
        <v>157</v>
      </c>
      <c r="AU240" s="21" t="s">
        <v>135</v>
      </c>
      <c r="AY240" s="21" t="s">
        <v>156</v>
      </c>
      <c r="BE240" s="107">
        <f>IF(U240="základní",N240,0)</f>
        <v>0</v>
      </c>
      <c r="BF240" s="107">
        <f>IF(U240="snížená",N240,0)</f>
        <v>0</v>
      </c>
      <c r="BG240" s="107">
        <f>IF(U240="zákl. přenesená",N240,0)</f>
        <v>0</v>
      </c>
      <c r="BH240" s="107">
        <f>IF(U240="sníž. přenesená",N240,0)</f>
        <v>0</v>
      </c>
      <c r="BI240" s="107">
        <f>IF(U240="nulová",N240,0)</f>
        <v>0</v>
      </c>
      <c r="BJ240" s="21" t="s">
        <v>135</v>
      </c>
      <c r="BK240" s="107">
        <f>ROUND(L240*K240,2)</f>
        <v>0</v>
      </c>
      <c r="BL240" s="21" t="s">
        <v>234</v>
      </c>
      <c r="BM240" s="21" t="s">
        <v>422</v>
      </c>
    </row>
    <row r="241" spans="2:65" s="9" customFormat="1" ht="29.85" customHeight="1">
      <c r="B241" s="153"/>
      <c r="C241" s="154"/>
      <c r="D241" s="163" t="s">
        <v>118</v>
      </c>
      <c r="E241" s="163"/>
      <c r="F241" s="163"/>
      <c r="G241" s="163"/>
      <c r="H241" s="163"/>
      <c r="I241" s="163"/>
      <c r="J241" s="163"/>
      <c r="K241" s="163"/>
      <c r="L241" s="163"/>
      <c r="M241" s="163"/>
      <c r="N241" s="284">
        <f>BK241</f>
        <v>0</v>
      </c>
      <c r="O241" s="285"/>
      <c r="P241" s="285"/>
      <c r="Q241" s="285"/>
      <c r="R241" s="156"/>
      <c r="T241" s="157"/>
      <c r="U241" s="154"/>
      <c r="V241" s="154"/>
      <c r="W241" s="158">
        <f>SUM(W242:W250)</f>
        <v>0</v>
      </c>
      <c r="X241" s="154"/>
      <c r="Y241" s="158">
        <f>SUM(Y242:Y250)</f>
        <v>9.6600000000000002E-3</v>
      </c>
      <c r="Z241" s="154"/>
      <c r="AA241" s="159">
        <f>SUM(AA242:AA250)</f>
        <v>0</v>
      </c>
      <c r="AR241" s="160" t="s">
        <v>135</v>
      </c>
      <c r="AT241" s="161" t="s">
        <v>78</v>
      </c>
      <c r="AU241" s="161" t="s">
        <v>84</v>
      </c>
      <c r="AY241" s="160" t="s">
        <v>156</v>
      </c>
      <c r="BK241" s="162">
        <f>SUM(BK242:BK250)</f>
        <v>0</v>
      </c>
    </row>
    <row r="242" spans="2:65" s="1" customFormat="1" ht="25.5" customHeight="1">
      <c r="B242" s="37"/>
      <c r="C242" s="164" t="s">
        <v>423</v>
      </c>
      <c r="D242" s="164" t="s">
        <v>157</v>
      </c>
      <c r="E242" s="165" t="s">
        <v>424</v>
      </c>
      <c r="F242" s="263" t="s">
        <v>425</v>
      </c>
      <c r="G242" s="263"/>
      <c r="H242" s="263"/>
      <c r="I242" s="263"/>
      <c r="J242" s="166" t="s">
        <v>172</v>
      </c>
      <c r="K242" s="167">
        <v>9</v>
      </c>
      <c r="L242" s="264">
        <v>0</v>
      </c>
      <c r="M242" s="265"/>
      <c r="N242" s="266">
        <f t="shared" ref="N242:N250" si="25">ROUND(L242*K242,2)</f>
        <v>0</v>
      </c>
      <c r="O242" s="266"/>
      <c r="P242" s="266"/>
      <c r="Q242" s="266"/>
      <c r="R242" s="39"/>
      <c r="T242" s="168" t="s">
        <v>22</v>
      </c>
      <c r="U242" s="46" t="s">
        <v>46</v>
      </c>
      <c r="V242" s="38"/>
      <c r="W242" s="169">
        <f t="shared" ref="W242:W250" si="26">V242*K242</f>
        <v>0</v>
      </c>
      <c r="X242" s="169">
        <v>4.0000000000000002E-4</v>
      </c>
      <c r="Y242" s="169">
        <f t="shared" ref="Y242:Y250" si="27">X242*K242</f>
        <v>3.6000000000000003E-3</v>
      </c>
      <c r="Z242" s="169">
        <v>0</v>
      </c>
      <c r="AA242" s="170">
        <f t="shared" ref="AA242:AA250" si="28">Z242*K242</f>
        <v>0</v>
      </c>
      <c r="AR242" s="21" t="s">
        <v>234</v>
      </c>
      <c r="AT242" s="21" t="s">
        <v>157</v>
      </c>
      <c r="AU242" s="21" t="s">
        <v>135</v>
      </c>
      <c r="AY242" s="21" t="s">
        <v>156</v>
      </c>
      <c r="BE242" s="107">
        <f t="shared" ref="BE242:BE250" si="29">IF(U242="základní",N242,0)</f>
        <v>0</v>
      </c>
      <c r="BF242" s="107">
        <f t="shared" ref="BF242:BF250" si="30">IF(U242="snížená",N242,0)</f>
        <v>0</v>
      </c>
      <c r="BG242" s="107">
        <f t="shared" ref="BG242:BG250" si="31">IF(U242="zákl. přenesená",N242,0)</f>
        <v>0</v>
      </c>
      <c r="BH242" s="107">
        <f t="shared" ref="BH242:BH250" si="32">IF(U242="sníž. přenesená",N242,0)</f>
        <v>0</v>
      </c>
      <c r="BI242" s="107">
        <f t="shared" ref="BI242:BI250" si="33">IF(U242="nulová",N242,0)</f>
        <v>0</v>
      </c>
      <c r="BJ242" s="21" t="s">
        <v>135</v>
      </c>
      <c r="BK242" s="107">
        <f t="shared" ref="BK242:BK250" si="34">ROUND(L242*K242,2)</f>
        <v>0</v>
      </c>
      <c r="BL242" s="21" t="s">
        <v>234</v>
      </c>
      <c r="BM242" s="21" t="s">
        <v>426</v>
      </c>
    </row>
    <row r="243" spans="2:65" s="1" customFormat="1" ht="38.25" customHeight="1">
      <c r="B243" s="37"/>
      <c r="C243" s="164" t="s">
        <v>427</v>
      </c>
      <c r="D243" s="164" t="s">
        <v>157</v>
      </c>
      <c r="E243" s="165" t="s">
        <v>428</v>
      </c>
      <c r="F243" s="263" t="s">
        <v>429</v>
      </c>
      <c r="G243" s="263"/>
      <c r="H243" s="263"/>
      <c r="I243" s="263"/>
      <c r="J243" s="166" t="s">
        <v>172</v>
      </c>
      <c r="K243" s="167">
        <v>4</v>
      </c>
      <c r="L243" s="264">
        <v>0</v>
      </c>
      <c r="M243" s="265"/>
      <c r="N243" s="266">
        <f t="shared" si="25"/>
        <v>0</v>
      </c>
      <c r="O243" s="266"/>
      <c r="P243" s="266"/>
      <c r="Q243" s="266"/>
      <c r="R243" s="39"/>
      <c r="T243" s="168" t="s">
        <v>22</v>
      </c>
      <c r="U243" s="46" t="s">
        <v>46</v>
      </c>
      <c r="V243" s="38"/>
      <c r="W243" s="169">
        <f t="shared" si="26"/>
        <v>0</v>
      </c>
      <c r="X243" s="169">
        <v>5.0000000000000002E-5</v>
      </c>
      <c r="Y243" s="169">
        <f t="shared" si="27"/>
        <v>2.0000000000000001E-4</v>
      </c>
      <c r="Z243" s="169">
        <v>0</v>
      </c>
      <c r="AA243" s="170">
        <f t="shared" si="28"/>
        <v>0</v>
      </c>
      <c r="AR243" s="21" t="s">
        <v>234</v>
      </c>
      <c r="AT243" s="21" t="s">
        <v>157</v>
      </c>
      <c r="AU243" s="21" t="s">
        <v>135</v>
      </c>
      <c r="AY243" s="21" t="s">
        <v>156</v>
      </c>
      <c r="BE243" s="107">
        <f t="shared" si="29"/>
        <v>0</v>
      </c>
      <c r="BF243" s="107">
        <f t="shared" si="30"/>
        <v>0</v>
      </c>
      <c r="BG243" s="107">
        <f t="shared" si="31"/>
        <v>0</v>
      </c>
      <c r="BH243" s="107">
        <f t="shared" si="32"/>
        <v>0</v>
      </c>
      <c r="BI243" s="107">
        <f t="shared" si="33"/>
        <v>0</v>
      </c>
      <c r="BJ243" s="21" t="s">
        <v>135</v>
      </c>
      <c r="BK243" s="107">
        <f t="shared" si="34"/>
        <v>0</v>
      </c>
      <c r="BL243" s="21" t="s">
        <v>234</v>
      </c>
      <c r="BM243" s="21" t="s">
        <v>430</v>
      </c>
    </row>
    <row r="244" spans="2:65" s="1" customFormat="1" ht="38.25" customHeight="1">
      <c r="B244" s="37"/>
      <c r="C244" s="164" t="s">
        <v>431</v>
      </c>
      <c r="D244" s="164" t="s">
        <v>157</v>
      </c>
      <c r="E244" s="165" t="s">
        <v>432</v>
      </c>
      <c r="F244" s="263" t="s">
        <v>433</v>
      </c>
      <c r="G244" s="263"/>
      <c r="H244" s="263"/>
      <c r="I244" s="263"/>
      <c r="J244" s="166" t="s">
        <v>172</v>
      </c>
      <c r="K244" s="167">
        <v>5</v>
      </c>
      <c r="L244" s="264">
        <v>0</v>
      </c>
      <c r="M244" s="265"/>
      <c r="N244" s="266">
        <f t="shared" si="25"/>
        <v>0</v>
      </c>
      <c r="O244" s="266"/>
      <c r="P244" s="266"/>
      <c r="Q244" s="266"/>
      <c r="R244" s="39"/>
      <c r="T244" s="168" t="s">
        <v>22</v>
      </c>
      <c r="U244" s="46" t="s">
        <v>46</v>
      </c>
      <c r="V244" s="38"/>
      <c r="W244" s="169">
        <f t="shared" si="26"/>
        <v>0</v>
      </c>
      <c r="X244" s="169">
        <v>6.9999999999999994E-5</v>
      </c>
      <c r="Y244" s="169">
        <f t="shared" si="27"/>
        <v>3.4999999999999994E-4</v>
      </c>
      <c r="Z244" s="169">
        <v>0</v>
      </c>
      <c r="AA244" s="170">
        <f t="shared" si="28"/>
        <v>0</v>
      </c>
      <c r="AR244" s="21" t="s">
        <v>234</v>
      </c>
      <c r="AT244" s="21" t="s">
        <v>157</v>
      </c>
      <c r="AU244" s="21" t="s">
        <v>135</v>
      </c>
      <c r="AY244" s="21" t="s">
        <v>156</v>
      </c>
      <c r="BE244" s="107">
        <f t="shared" si="29"/>
        <v>0</v>
      </c>
      <c r="BF244" s="107">
        <f t="shared" si="30"/>
        <v>0</v>
      </c>
      <c r="BG244" s="107">
        <f t="shared" si="31"/>
        <v>0</v>
      </c>
      <c r="BH244" s="107">
        <f t="shared" si="32"/>
        <v>0</v>
      </c>
      <c r="BI244" s="107">
        <f t="shared" si="33"/>
        <v>0</v>
      </c>
      <c r="BJ244" s="21" t="s">
        <v>135</v>
      </c>
      <c r="BK244" s="107">
        <f t="shared" si="34"/>
        <v>0</v>
      </c>
      <c r="BL244" s="21" t="s">
        <v>234</v>
      </c>
      <c r="BM244" s="21" t="s">
        <v>434</v>
      </c>
    </row>
    <row r="245" spans="2:65" s="1" customFormat="1" ht="16.5" customHeight="1">
      <c r="B245" s="37"/>
      <c r="C245" s="164" t="s">
        <v>435</v>
      </c>
      <c r="D245" s="164" t="s">
        <v>157</v>
      </c>
      <c r="E245" s="165" t="s">
        <v>436</v>
      </c>
      <c r="F245" s="263" t="s">
        <v>437</v>
      </c>
      <c r="G245" s="263"/>
      <c r="H245" s="263"/>
      <c r="I245" s="263"/>
      <c r="J245" s="166" t="s">
        <v>160</v>
      </c>
      <c r="K245" s="167">
        <v>3</v>
      </c>
      <c r="L245" s="264">
        <v>0</v>
      </c>
      <c r="M245" s="265"/>
      <c r="N245" s="266">
        <f t="shared" si="25"/>
        <v>0</v>
      </c>
      <c r="O245" s="266"/>
      <c r="P245" s="266"/>
      <c r="Q245" s="266"/>
      <c r="R245" s="39"/>
      <c r="T245" s="168" t="s">
        <v>22</v>
      </c>
      <c r="U245" s="46" t="s">
        <v>46</v>
      </c>
      <c r="V245" s="38"/>
      <c r="W245" s="169">
        <f t="shared" si="26"/>
        <v>0</v>
      </c>
      <c r="X245" s="169">
        <v>5.9999999999999995E-4</v>
      </c>
      <c r="Y245" s="169">
        <f t="shared" si="27"/>
        <v>1.8E-3</v>
      </c>
      <c r="Z245" s="169">
        <v>0</v>
      </c>
      <c r="AA245" s="170">
        <f t="shared" si="28"/>
        <v>0</v>
      </c>
      <c r="AR245" s="21" t="s">
        <v>234</v>
      </c>
      <c r="AT245" s="21" t="s">
        <v>157</v>
      </c>
      <c r="AU245" s="21" t="s">
        <v>135</v>
      </c>
      <c r="AY245" s="21" t="s">
        <v>156</v>
      </c>
      <c r="BE245" s="107">
        <f t="shared" si="29"/>
        <v>0</v>
      </c>
      <c r="BF245" s="107">
        <f t="shared" si="30"/>
        <v>0</v>
      </c>
      <c r="BG245" s="107">
        <f t="shared" si="31"/>
        <v>0</v>
      </c>
      <c r="BH245" s="107">
        <f t="shared" si="32"/>
        <v>0</v>
      </c>
      <c r="BI245" s="107">
        <f t="shared" si="33"/>
        <v>0</v>
      </c>
      <c r="BJ245" s="21" t="s">
        <v>135</v>
      </c>
      <c r="BK245" s="107">
        <f t="shared" si="34"/>
        <v>0</v>
      </c>
      <c r="BL245" s="21" t="s">
        <v>234</v>
      </c>
      <c r="BM245" s="21" t="s">
        <v>438</v>
      </c>
    </row>
    <row r="246" spans="2:65" s="1" customFormat="1" ht="25.5" customHeight="1">
      <c r="B246" s="37"/>
      <c r="C246" s="164" t="s">
        <v>439</v>
      </c>
      <c r="D246" s="164" t="s">
        <v>157</v>
      </c>
      <c r="E246" s="165" t="s">
        <v>440</v>
      </c>
      <c r="F246" s="263" t="s">
        <v>441</v>
      </c>
      <c r="G246" s="263"/>
      <c r="H246" s="263"/>
      <c r="I246" s="263"/>
      <c r="J246" s="166" t="s">
        <v>172</v>
      </c>
      <c r="K246" s="167">
        <v>9</v>
      </c>
      <c r="L246" s="264">
        <v>0</v>
      </c>
      <c r="M246" s="265"/>
      <c r="N246" s="266">
        <f t="shared" si="25"/>
        <v>0</v>
      </c>
      <c r="O246" s="266"/>
      <c r="P246" s="266"/>
      <c r="Q246" s="266"/>
      <c r="R246" s="39"/>
      <c r="T246" s="168" t="s">
        <v>22</v>
      </c>
      <c r="U246" s="46" t="s">
        <v>46</v>
      </c>
      <c r="V246" s="38"/>
      <c r="W246" s="169">
        <f t="shared" si="26"/>
        <v>0</v>
      </c>
      <c r="X246" s="169">
        <v>4.0000000000000002E-4</v>
      </c>
      <c r="Y246" s="169">
        <f t="shared" si="27"/>
        <v>3.6000000000000003E-3</v>
      </c>
      <c r="Z246" s="169">
        <v>0</v>
      </c>
      <c r="AA246" s="170">
        <f t="shared" si="28"/>
        <v>0</v>
      </c>
      <c r="AR246" s="21" t="s">
        <v>234</v>
      </c>
      <c r="AT246" s="21" t="s">
        <v>157</v>
      </c>
      <c r="AU246" s="21" t="s">
        <v>135</v>
      </c>
      <c r="AY246" s="21" t="s">
        <v>156</v>
      </c>
      <c r="BE246" s="107">
        <f t="shared" si="29"/>
        <v>0</v>
      </c>
      <c r="BF246" s="107">
        <f t="shared" si="30"/>
        <v>0</v>
      </c>
      <c r="BG246" s="107">
        <f t="shared" si="31"/>
        <v>0</v>
      </c>
      <c r="BH246" s="107">
        <f t="shared" si="32"/>
        <v>0</v>
      </c>
      <c r="BI246" s="107">
        <f t="shared" si="33"/>
        <v>0</v>
      </c>
      <c r="BJ246" s="21" t="s">
        <v>135</v>
      </c>
      <c r="BK246" s="107">
        <f t="shared" si="34"/>
        <v>0</v>
      </c>
      <c r="BL246" s="21" t="s">
        <v>234</v>
      </c>
      <c r="BM246" s="21" t="s">
        <v>442</v>
      </c>
    </row>
    <row r="247" spans="2:65" s="1" customFormat="1" ht="25.5" customHeight="1">
      <c r="B247" s="37"/>
      <c r="C247" s="164" t="s">
        <v>443</v>
      </c>
      <c r="D247" s="164" t="s">
        <v>157</v>
      </c>
      <c r="E247" s="165" t="s">
        <v>444</v>
      </c>
      <c r="F247" s="263" t="s">
        <v>445</v>
      </c>
      <c r="G247" s="263"/>
      <c r="H247" s="263"/>
      <c r="I247" s="263"/>
      <c r="J247" s="166" t="s">
        <v>172</v>
      </c>
      <c r="K247" s="167">
        <v>9</v>
      </c>
      <c r="L247" s="264">
        <v>0</v>
      </c>
      <c r="M247" s="265"/>
      <c r="N247" s="266">
        <f t="shared" si="25"/>
        <v>0</v>
      </c>
      <c r="O247" s="266"/>
      <c r="P247" s="266"/>
      <c r="Q247" s="266"/>
      <c r="R247" s="39"/>
      <c r="T247" s="168" t="s">
        <v>22</v>
      </c>
      <c r="U247" s="46" t="s">
        <v>46</v>
      </c>
      <c r="V247" s="38"/>
      <c r="W247" s="169">
        <f t="shared" si="26"/>
        <v>0</v>
      </c>
      <c r="X247" s="169">
        <v>1.0000000000000001E-5</v>
      </c>
      <c r="Y247" s="169">
        <f t="shared" si="27"/>
        <v>9.0000000000000006E-5</v>
      </c>
      <c r="Z247" s="169">
        <v>0</v>
      </c>
      <c r="AA247" s="170">
        <f t="shared" si="28"/>
        <v>0</v>
      </c>
      <c r="AR247" s="21" t="s">
        <v>234</v>
      </c>
      <c r="AT247" s="21" t="s">
        <v>157</v>
      </c>
      <c r="AU247" s="21" t="s">
        <v>135</v>
      </c>
      <c r="AY247" s="21" t="s">
        <v>156</v>
      </c>
      <c r="BE247" s="107">
        <f t="shared" si="29"/>
        <v>0</v>
      </c>
      <c r="BF247" s="107">
        <f t="shared" si="30"/>
        <v>0</v>
      </c>
      <c r="BG247" s="107">
        <f t="shared" si="31"/>
        <v>0</v>
      </c>
      <c r="BH247" s="107">
        <f t="shared" si="32"/>
        <v>0</v>
      </c>
      <c r="BI247" s="107">
        <f t="shared" si="33"/>
        <v>0</v>
      </c>
      <c r="BJ247" s="21" t="s">
        <v>135</v>
      </c>
      <c r="BK247" s="107">
        <f t="shared" si="34"/>
        <v>0</v>
      </c>
      <c r="BL247" s="21" t="s">
        <v>234</v>
      </c>
      <c r="BM247" s="21" t="s">
        <v>446</v>
      </c>
    </row>
    <row r="248" spans="2:65" s="1" customFormat="1" ht="16.5" customHeight="1">
      <c r="B248" s="37"/>
      <c r="C248" s="164" t="s">
        <v>447</v>
      </c>
      <c r="D248" s="164" t="s">
        <v>157</v>
      </c>
      <c r="E248" s="165" t="s">
        <v>448</v>
      </c>
      <c r="F248" s="263" t="s">
        <v>417</v>
      </c>
      <c r="G248" s="263"/>
      <c r="H248" s="263"/>
      <c r="I248" s="263"/>
      <c r="J248" s="166" t="s">
        <v>327</v>
      </c>
      <c r="K248" s="167">
        <v>1</v>
      </c>
      <c r="L248" s="264">
        <v>0</v>
      </c>
      <c r="M248" s="265"/>
      <c r="N248" s="266">
        <f t="shared" si="25"/>
        <v>0</v>
      </c>
      <c r="O248" s="266"/>
      <c r="P248" s="266"/>
      <c r="Q248" s="266"/>
      <c r="R248" s="39"/>
      <c r="T248" s="168" t="s">
        <v>22</v>
      </c>
      <c r="U248" s="46" t="s">
        <v>46</v>
      </c>
      <c r="V248" s="38"/>
      <c r="W248" s="169">
        <f t="shared" si="26"/>
        <v>0</v>
      </c>
      <c r="X248" s="169">
        <v>1.0000000000000001E-5</v>
      </c>
      <c r="Y248" s="169">
        <f t="shared" si="27"/>
        <v>1.0000000000000001E-5</v>
      </c>
      <c r="Z248" s="169">
        <v>0</v>
      </c>
      <c r="AA248" s="170">
        <f t="shared" si="28"/>
        <v>0</v>
      </c>
      <c r="AR248" s="21" t="s">
        <v>234</v>
      </c>
      <c r="AT248" s="21" t="s">
        <v>157</v>
      </c>
      <c r="AU248" s="21" t="s">
        <v>135</v>
      </c>
      <c r="AY248" s="21" t="s">
        <v>156</v>
      </c>
      <c r="BE248" s="107">
        <f t="shared" si="29"/>
        <v>0</v>
      </c>
      <c r="BF248" s="107">
        <f t="shared" si="30"/>
        <v>0</v>
      </c>
      <c r="BG248" s="107">
        <f t="shared" si="31"/>
        <v>0</v>
      </c>
      <c r="BH248" s="107">
        <f t="shared" si="32"/>
        <v>0</v>
      </c>
      <c r="BI248" s="107">
        <f t="shared" si="33"/>
        <v>0</v>
      </c>
      <c r="BJ248" s="21" t="s">
        <v>135</v>
      </c>
      <c r="BK248" s="107">
        <f t="shared" si="34"/>
        <v>0</v>
      </c>
      <c r="BL248" s="21" t="s">
        <v>234</v>
      </c>
      <c r="BM248" s="21" t="s">
        <v>449</v>
      </c>
    </row>
    <row r="249" spans="2:65" s="1" customFormat="1" ht="16.5" customHeight="1">
      <c r="B249" s="37"/>
      <c r="C249" s="164" t="s">
        <v>450</v>
      </c>
      <c r="D249" s="164" t="s">
        <v>157</v>
      </c>
      <c r="E249" s="165" t="s">
        <v>451</v>
      </c>
      <c r="F249" s="263" t="s">
        <v>452</v>
      </c>
      <c r="G249" s="263"/>
      <c r="H249" s="263"/>
      <c r="I249" s="263"/>
      <c r="J249" s="166" t="s">
        <v>327</v>
      </c>
      <c r="K249" s="167">
        <v>1</v>
      </c>
      <c r="L249" s="264">
        <v>0</v>
      </c>
      <c r="M249" s="265"/>
      <c r="N249" s="266">
        <f t="shared" si="25"/>
        <v>0</v>
      </c>
      <c r="O249" s="266"/>
      <c r="P249" s="266"/>
      <c r="Q249" s="266"/>
      <c r="R249" s="39"/>
      <c r="T249" s="168" t="s">
        <v>22</v>
      </c>
      <c r="U249" s="46" t="s">
        <v>46</v>
      </c>
      <c r="V249" s="38"/>
      <c r="W249" s="169">
        <f t="shared" si="26"/>
        <v>0</v>
      </c>
      <c r="X249" s="169">
        <v>1.0000000000000001E-5</v>
      </c>
      <c r="Y249" s="169">
        <f t="shared" si="27"/>
        <v>1.0000000000000001E-5</v>
      </c>
      <c r="Z249" s="169">
        <v>0</v>
      </c>
      <c r="AA249" s="170">
        <f t="shared" si="28"/>
        <v>0</v>
      </c>
      <c r="AR249" s="21" t="s">
        <v>234</v>
      </c>
      <c r="AT249" s="21" t="s">
        <v>157</v>
      </c>
      <c r="AU249" s="21" t="s">
        <v>135</v>
      </c>
      <c r="AY249" s="21" t="s">
        <v>156</v>
      </c>
      <c r="BE249" s="107">
        <f t="shared" si="29"/>
        <v>0</v>
      </c>
      <c r="BF249" s="107">
        <f t="shared" si="30"/>
        <v>0</v>
      </c>
      <c r="BG249" s="107">
        <f t="shared" si="31"/>
        <v>0</v>
      </c>
      <c r="BH249" s="107">
        <f t="shared" si="32"/>
        <v>0</v>
      </c>
      <c r="BI249" s="107">
        <f t="shared" si="33"/>
        <v>0</v>
      </c>
      <c r="BJ249" s="21" t="s">
        <v>135</v>
      </c>
      <c r="BK249" s="107">
        <f t="shared" si="34"/>
        <v>0</v>
      </c>
      <c r="BL249" s="21" t="s">
        <v>234</v>
      </c>
      <c r="BM249" s="21" t="s">
        <v>453</v>
      </c>
    </row>
    <row r="250" spans="2:65" s="1" customFormat="1" ht="25.5" customHeight="1">
      <c r="B250" s="37"/>
      <c r="C250" s="164" t="s">
        <v>454</v>
      </c>
      <c r="D250" s="164" t="s">
        <v>157</v>
      </c>
      <c r="E250" s="165" t="s">
        <v>455</v>
      </c>
      <c r="F250" s="263" t="s">
        <v>456</v>
      </c>
      <c r="G250" s="263"/>
      <c r="H250" s="263"/>
      <c r="I250" s="263"/>
      <c r="J250" s="166" t="s">
        <v>341</v>
      </c>
      <c r="K250" s="167">
        <v>0.01</v>
      </c>
      <c r="L250" s="264">
        <v>0</v>
      </c>
      <c r="M250" s="265"/>
      <c r="N250" s="266">
        <f t="shared" si="25"/>
        <v>0</v>
      </c>
      <c r="O250" s="266"/>
      <c r="P250" s="266"/>
      <c r="Q250" s="266"/>
      <c r="R250" s="39"/>
      <c r="T250" s="168" t="s">
        <v>22</v>
      </c>
      <c r="U250" s="46" t="s">
        <v>46</v>
      </c>
      <c r="V250" s="38"/>
      <c r="W250" s="169">
        <f t="shared" si="26"/>
        <v>0</v>
      </c>
      <c r="X250" s="169">
        <v>0</v>
      </c>
      <c r="Y250" s="169">
        <f t="shared" si="27"/>
        <v>0</v>
      </c>
      <c r="Z250" s="169">
        <v>0</v>
      </c>
      <c r="AA250" s="170">
        <f t="shared" si="28"/>
        <v>0</v>
      </c>
      <c r="AR250" s="21" t="s">
        <v>234</v>
      </c>
      <c r="AT250" s="21" t="s">
        <v>157</v>
      </c>
      <c r="AU250" s="21" t="s">
        <v>135</v>
      </c>
      <c r="AY250" s="21" t="s">
        <v>156</v>
      </c>
      <c r="BE250" s="107">
        <f t="shared" si="29"/>
        <v>0</v>
      </c>
      <c r="BF250" s="107">
        <f t="shared" si="30"/>
        <v>0</v>
      </c>
      <c r="BG250" s="107">
        <f t="shared" si="31"/>
        <v>0</v>
      </c>
      <c r="BH250" s="107">
        <f t="shared" si="32"/>
        <v>0</v>
      </c>
      <c r="BI250" s="107">
        <f t="shared" si="33"/>
        <v>0</v>
      </c>
      <c r="BJ250" s="21" t="s">
        <v>135</v>
      </c>
      <c r="BK250" s="107">
        <f t="shared" si="34"/>
        <v>0</v>
      </c>
      <c r="BL250" s="21" t="s">
        <v>234</v>
      </c>
      <c r="BM250" s="21" t="s">
        <v>457</v>
      </c>
    </row>
    <row r="251" spans="2:65" s="9" customFormat="1" ht="29.85" customHeight="1">
      <c r="B251" s="153"/>
      <c r="C251" s="154"/>
      <c r="D251" s="163" t="s">
        <v>119</v>
      </c>
      <c r="E251" s="163"/>
      <c r="F251" s="163"/>
      <c r="G251" s="163"/>
      <c r="H251" s="163"/>
      <c r="I251" s="163"/>
      <c r="J251" s="163"/>
      <c r="K251" s="163"/>
      <c r="L251" s="163"/>
      <c r="M251" s="163"/>
      <c r="N251" s="284">
        <f>BK251</f>
        <v>0</v>
      </c>
      <c r="O251" s="285"/>
      <c r="P251" s="285"/>
      <c r="Q251" s="285"/>
      <c r="R251" s="156"/>
      <c r="T251" s="157"/>
      <c r="U251" s="154"/>
      <c r="V251" s="154"/>
      <c r="W251" s="158">
        <f>SUM(W252:W267)</f>
        <v>0</v>
      </c>
      <c r="X251" s="154"/>
      <c r="Y251" s="158">
        <f>SUM(Y252:Y267)</f>
        <v>2.4070000000000001E-2</v>
      </c>
      <c r="Z251" s="154"/>
      <c r="AA251" s="159">
        <f>SUM(AA252:AA267)</f>
        <v>0</v>
      </c>
      <c r="AR251" s="160" t="s">
        <v>135</v>
      </c>
      <c r="AT251" s="161" t="s">
        <v>78</v>
      </c>
      <c r="AU251" s="161" t="s">
        <v>84</v>
      </c>
      <c r="AY251" s="160" t="s">
        <v>156</v>
      </c>
      <c r="BK251" s="162">
        <f>SUM(BK252:BK267)</f>
        <v>0</v>
      </c>
    </row>
    <row r="252" spans="2:65" s="1" customFormat="1" ht="16.5" customHeight="1">
      <c r="B252" s="37"/>
      <c r="C252" s="164" t="s">
        <v>458</v>
      </c>
      <c r="D252" s="164" t="s">
        <v>157</v>
      </c>
      <c r="E252" s="165" t="s">
        <v>459</v>
      </c>
      <c r="F252" s="263" t="s">
        <v>460</v>
      </c>
      <c r="G252" s="263"/>
      <c r="H252" s="263"/>
      <c r="I252" s="263"/>
      <c r="J252" s="166" t="s">
        <v>245</v>
      </c>
      <c r="K252" s="167">
        <v>1</v>
      </c>
      <c r="L252" s="264">
        <v>0</v>
      </c>
      <c r="M252" s="265"/>
      <c r="N252" s="266">
        <f t="shared" ref="N252:N267" si="35">ROUND(L252*K252,2)</f>
        <v>0</v>
      </c>
      <c r="O252" s="266"/>
      <c r="P252" s="266"/>
      <c r="Q252" s="266"/>
      <c r="R252" s="39"/>
      <c r="T252" s="168" t="s">
        <v>22</v>
      </c>
      <c r="U252" s="46" t="s">
        <v>46</v>
      </c>
      <c r="V252" s="38"/>
      <c r="W252" s="169">
        <f t="shared" ref="W252:W267" si="36">V252*K252</f>
        <v>0</v>
      </c>
      <c r="X252" s="169">
        <v>2.4070000000000001E-2</v>
      </c>
      <c r="Y252" s="169">
        <f t="shared" ref="Y252:Y267" si="37">X252*K252</f>
        <v>2.4070000000000001E-2</v>
      </c>
      <c r="Z252" s="169">
        <v>0</v>
      </c>
      <c r="AA252" s="170">
        <f t="shared" ref="AA252:AA267" si="38">Z252*K252</f>
        <v>0</v>
      </c>
      <c r="AR252" s="21" t="s">
        <v>234</v>
      </c>
      <c r="AT252" s="21" t="s">
        <v>157</v>
      </c>
      <c r="AU252" s="21" t="s">
        <v>135</v>
      </c>
      <c r="AY252" s="21" t="s">
        <v>156</v>
      </c>
      <c r="BE252" s="107">
        <f t="shared" ref="BE252:BE267" si="39">IF(U252="základní",N252,0)</f>
        <v>0</v>
      </c>
      <c r="BF252" s="107">
        <f t="shared" ref="BF252:BF267" si="40">IF(U252="snížená",N252,0)</f>
        <v>0</v>
      </c>
      <c r="BG252" s="107">
        <f t="shared" ref="BG252:BG267" si="41">IF(U252="zákl. přenesená",N252,0)</f>
        <v>0</v>
      </c>
      <c r="BH252" s="107">
        <f t="shared" ref="BH252:BH267" si="42">IF(U252="sníž. přenesená",N252,0)</f>
        <v>0</v>
      </c>
      <c r="BI252" s="107">
        <f t="shared" ref="BI252:BI267" si="43">IF(U252="nulová",N252,0)</f>
        <v>0</v>
      </c>
      <c r="BJ252" s="21" t="s">
        <v>135</v>
      </c>
      <c r="BK252" s="107">
        <f t="shared" ref="BK252:BK267" si="44">ROUND(L252*K252,2)</f>
        <v>0</v>
      </c>
      <c r="BL252" s="21" t="s">
        <v>234</v>
      </c>
      <c r="BM252" s="21" t="s">
        <v>461</v>
      </c>
    </row>
    <row r="253" spans="2:65" s="1" customFormat="1" ht="16.5" customHeight="1">
      <c r="B253" s="37"/>
      <c r="C253" s="164" t="s">
        <v>462</v>
      </c>
      <c r="D253" s="164" t="s">
        <v>157</v>
      </c>
      <c r="E253" s="165" t="s">
        <v>463</v>
      </c>
      <c r="F253" s="263" t="s">
        <v>464</v>
      </c>
      <c r="G253" s="263"/>
      <c r="H253" s="263"/>
      <c r="I253" s="263"/>
      <c r="J253" s="166" t="s">
        <v>245</v>
      </c>
      <c r="K253" s="167">
        <v>1</v>
      </c>
      <c r="L253" s="264">
        <v>0</v>
      </c>
      <c r="M253" s="265"/>
      <c r="N253" s="266">
        <f t="shared" si="35"/>
        <v>0</v>
      </c>
      <c r="O253" s="266"/>
      <c r="P253" s="266"/>
      <c r="Q253" s="266"/>
      <c r="R253" s="39"/>
      <c r="T253" s="168" t="s">
        <v>22</v>
      </c>
      <c r="U253" s="46" t="s">
        <v>46</v>
      </c>
      <c r="V253" s="38"/>
      <c r="W253" s="169">
        <f t="shared" si="36"/>
        <v>0</v>
      </c>
      <c r="X253" s="169">
        <v>0</v>
      </c>
      <c r="Y253" s="169">
        <f t="shared" si="37"/>
        <v>0</v>
      </c>
      <c r="Z253" s="169">
        <v>0</v>
      </c>
      <c r="AA253" s="170">
        <f t="shared" si="38"/>
        <v>0</v>
      </c>
      <c r="AR253" s="21" t="s">
        <v>234</v>
      </c>
      <c r="AT253" s="21" t="s">
        <v>157</v>
      </c>
      <c r="AU253" s="21" t="s">
        <v>135</v>
      </c>
      <c r="AY253" s="21" t="s">
        <v>156</v>
      </c>
      <c r="BE253" s="107">
        <f t="shared" si="39"/>
        <v>0</v>
      </c>
      <c r="BF253" s="107">
        <f t="shared" si="40"/>
        <v>0</v>
      </c>
      <c r="BG253" s="107">
        <f t="shared" si="41"/>
        <v>0</v>
      </c>
      <c r="BH253" s="107">
        <f t="shared" si="42"/>
        <v>0</v>
      </c>
      <c r="BI253" s="107">
        <f t="shared" si="43"/>
        <v>0</v>
      </c>
      <c r="BJ253" s="21" t="s">
        <v>135</v>
      </c>
      <c r="BK253" s="107">
        <f t="shared" si="44"/>
        <v>0</v>
      </c>
      <c r="BL253" s="21" t="s">
        <v>234</v>
      </c>
      <c r="BM253" s="21" t="s">
        <v>465</v>
      </c>
    </row>
    <row r="254" spans="2:65" s="1" customFormat="1" ht="16.5" customHeight="1">
      <c r="B254" s="37"/>
      <c r="C254" s="164" t="s">
        <v>466</v>
      </c>
      <c r="D254" s="164" t="s">
        <v>157</v>
      </c>
      <c r="E254" s="165" t="s">
        <v>467</v>
      </c>
      <c r="F254" s="263" t="s">
        <v>468</v>
      </c>
      <c r="G254" s="263"/>
      <c r="H254" s="263"/>
      <c r="I254" s="263"/>
      <c r="J254" s="166" t="s">
        <v>245</v>
      </c>
      <c r="K254" s="167">
        <v>1</v>
      </c>
      <c r="L254" s="264">
        <v>0</v>
      </c>
      <c r="M254" s="265"/>
      <c r="N254" s="266">
        <f t="shared" si="35"/>
        <v>0</v>
      </c>
      <c r="O254" s="266"/>
      <c r="P254" s="266"/>
      <c r="Q254" s="266"/>
      <c r="R254" s="39"/>
      <c r="T254" s="168" t="s">
        <v>22</v>
      </c>
      <c r="U254" s="46" t="s">
        <v>46</v>
      </c>
      <c r="V254" s="38"/>
      <c r="W254" s="169">
        <f t="shared" si="36"/>
        <v>0</v>
      </c>
      <c r="X254" s="169">
        <v>0</v>
      </c>
      <c r="Y254" s="169">
        <f t="shared" si="37"/>
        <v>0</v>
      </c>
      <c r="Z254" s="169">
        <v>0</v>
      </c>
      <c r="AA254" s="170">
        <f t="shared" si="38"/>
        <v>0</v>
      </c>
      <c r="AR254" s="21" t="s">
        <v>234</v>
      </c>
      <c r="AT254" s="21" t="s">
        <v>157</v>
      </c>
      <c r="AU254" s="21" t="s">
        <v>135</v>
      </c>
      <c r="AY254" s="21" t="s">
        <v>156</v>
      </c>
      <c r="BE254" s="107">
        <f t="shared" si="39"/>
        <v>0</v>
      </c>
      <c r="BF254" s="107">
        <f t="shared" si="40"/>
        <v>0</v>
      </c>
      <c r="BG254" s="107">
        <f t="shared" si="41"/>
        <v>0</v>
      </c>
      <c r="BH254" s="107">
        <f t="shared" si="42"/>
        <v>0</v>
      </c>
      <c r="BI254" s="107">
        <f t="shared" si="43"/>
        <v>0</v>
      </c>
      <c r="BJ254" s="21" t="s">
        <v>135</v>
      </c>
      <c r="BK254" s="107">
        <f t="shared" si="44"/>
        <v>0</v>
      </c>
      <c r="BL254" s="21" t="s">
        <v>234</v>
      </c>
      <c r="BM254" s="21" t="s">
        <v>469</v>
      </c>
    </row>
    <row r="255" spans="2:65" s="1" customFormat="1" ht="16.5" customHeight="1">
      <c r="B255" s="37"/>
      <c r="C255" s="164" t="s">
        <v>470</v>
      </c>
      <c r="D255" s="164" t="s">
        <v>157</v>
      </c>
      <c r="E255" s="165" t="s">
        <v>471</v>
      </c>
      <c r="F255" s="263" t="s">
        <v>472</v>
      </c>
      <c r="G255" s="263"/>
      <c r="H255" s="263"/>
      <c r="I255" s="263"/>
      <c r="J255" s="166" t="s">
        <v>160</v>
      </c>
      <c r="K255" s="167">
        <v>4</v>
      </c>
      <c r="L255" s="264">
        <v>0</v>
      </c>
      <c r="M255" s="265"/>
      <c r="N255" s="266">
        <f t="shared" si="35"/>
        <v>0</v>
      </c>
      <c r="O255" s="266"/>
      <c r="P255" s="266"/>
      <c r="Q255" s="266"/>
      <c r="R255" s="39"/>
      <c r="T255" s="168" t="s">
        <v>22</v>
      </c>
      <c r="U255" s="46" t="s">
        <v>46</v>
      </c>
      <c r="V255" s="38"/>
      <c r="W255" s="169">
        <f t="shared" si="36"/>
        <v>0</v>
      </c>
      <c r="X255" s="169">
        <v>0</v>
      </c>
      <c r="Y255" s="169">
        <f t="shared" si="37"/>
        <v>0</v>
      </c>
      <c r="Z255" s="169">
        <v>0</v>
      </c>
      <c r="AA255" s="170">
        <f t="shared" si="38"/>
        <v>0</v>
      </c>
      <c r="AR255" s="21" t="s">
        <v>234</v>
      </c>
      <c r="AT255" s="21" t="s">
        <v>157</v>
      </c>
      <c r="AU255" s="21" t="s">
        <v>135</v>
      </c>
      <c r="AY255" s="21" t="s">
        <v>156</v>
      </c>
      <c r="BE255" s="107">
        <f t="shared" si="39"/>
        <v>0</v>
      </c>
      <c r="BF255" s="107">
        <f t="shared" si="40"/>
        <v>0</v>
      </c>
      <c r="BG255" s="107">
        <f t="shared" si="41"/>
        <v>0</v>
      </c>
      <c r="BH255" s="107">
        <f t="shared" si="42"/>
        <v>0</v>
      </c>
      <c r="BI255" s="107">
        <f t="shared" si="43"/>
        <v>0</v>
      </c>
      <c r="BJ255" s="21" t="s">
        <v>135</v>
      </c>
      <c r="BK255" s="107">
        <f t="shared" si="44"/>
        <v>0</v>
      </c>
      <c r="BL255" s="21" t="s">
        <v>234</v>
      </c>
      <c r="BM255" s="21" t="s">
        <v>473</v>
      </c>
    </row>
    <row r="256" spans="2:65" s="1" customFormat="1" ht="16.5" customHeight="1">
      <c r="B256" s="37"/>
      <c r="C256" s="164" t="s">
        <v>474</v>
      </c>
      <c r="D256" s="164" t="s">
        <v>157</v>
      </c>
      <c r="E256" s="165" t="s">
        <v>475</v>
      </c>
      <c r="F256" s="263" t="s">
        <v>476</v>
      </c>
      <c r="G256" s="263"/>
      <c r="H256" s="263"/>
      <c r="I256" s="263"/>
      <c r="J256" s="166" t="s">
        <v>160</v>
      </c>
      <c r="K256" s="167">
        <v>2</v>
      </c>
      <c r="L256" s="264">
        <v>0</v>
      </c>
      <c r="M256" s="265"/>
      <c r="N256" s="266">
        <f t="shared" si="35"/>
        <v>0</v>
      </c>
      <c r="O256" s="266"/>
      <c r="P256" s="266"/>
      <c r="Q256" s="266"/>
      <c r="R256" s="39"/>
      <c r="T256" s="168" t="s">
        <v>22</v>
      </c>
      <c r="U256" s="46" t="s">
        <v>46</v>
      </c>
      <c r="V256" s="38"/>
      <c r="W256" s="169">
        <f t="shared" si="36"/>
        <v>0</v>
      </c>
      <c r="X256" s="169">
        <v>0</v>
      </c>
      <c r="Y256" s="169">
        <f t="shared" si="37"/>
        <v>0</v>
      </c>
      <c r="Z256" s="169">
        <v>0</v>
      </c>
      <c r="AA256" s="170">
        <f t="shared" si="38"/>
        <v>0</v>
      </c>
      <c r="AR256" s="21" t="s">
        <v>234</v>
      </c>
      <c r="AT256" s="21" t="s">
        <v>157</v>
      </c>
      <c r="AU256" s="21" t="s">
        <v>135</v>
      </c>
      <c r="AY256" s="21" t="s">
        <v>156</v>
      </c>
      <c r="BE256" s="107">
        <f t="shared" si="39"/>
        <v>0</v>
      </c>
      <c r="BF256" s="107">
        <f t="shared" si="40"/>
        <v>0</v>
      </c>
      <c r="BG256" s="107">
        <f t="shared" si="41"/>
        <v>0</v>
      </c>
      <c r="BH256" s="107">
        <f t="shared" si="42"/>
        <v>0</v>
      </c>
      <c r="BI256" s="107">
        <f t="shared" si="43"/>
        <v>0</v>
      </c>
      <c r="BJ256" s="21" t="s">
        <v>135</v>
      </c>
      <c r="BK256" s="107">
        <f t="shared" si="44"/>
        <v>0</v>
      </c>
      <c r="BL256" s="21" t="s">
        <v>234</v>
      </c>
      <c r="BM256" s="21" t="s">
        <v>477</v>
      </c>
    </row>
    <row r="257" spans="2:65" s="1" customFormat="1" ht="16.5" customHeight="1">
      <c r="B257" s="37"/>
      <c r="C257" s="164" t="s">
        <v>478</v>
      </c>
      <c r="D257" s="164" t="s">
        <v>157</v>
      </c>
      <c r="E257" s="165" t="s">
        <v>479</v>
      </c>
      <c r="F257" s="263" t="s">
        <v>480</v>
      </c>
      <c r="G257" s="263"/>
      <c r="H257" s="263"/>
      <c r="I257" s="263"/>
      <c r="J257" s="166" t="s">
        <v>245</v>
      </c>
      <c r="K257" s="167">
        <v>1</v>
      </c>
      <c r="L257" s="264">
        <v>0</v>
      </c>
      <c r="M257" s="265"/>
      <c r="N257" s="266">
        <f t="shared" si="35"/>
        <v>0</v>
      </c>
      <c r="O257" s="266"/>
      <c r="P257" s="266"/>
      <c r="Q257" s="266"/>
      <c r="R257" s="39"/>
      <c r="T257" s="168" t="s">
        <v>22</v>
      </c>
      <c r="U257" s="46" t="s">
        <v>46</v>
      </c>
      <c r="V257" s="38"/>
      <c r="W257" s="169">
        <f t="shared" si="36"/>
        <v>0</v>
      </c>
      <c r="X257" s="169">
        <v>0</v>
      </c>
      <c r="Y257" s="169">
        <f t="shared" si="37"/>
        <v>0</v>
      </c>
      <c r="Z257" s="169">
        <v>0</v>
      </c>
      <c r="AA257" s="170">
        <f t="shared" si="38"/>
        <v>0</v>
      </c>
      <c r="AR257" s="21" t="s">
        <v>234</v>
      </c>
      <c r="AT257" s="21" t="s">
        <v>157</v>
      </c>
      <c r="AU257" s="21" t="s">
        <v>135</v>
      </c>
      <c r="AY257" s="21" t="s">
        <v>156</v>
      </c>
      <c r="BE257" s="107">
        <f t="shared" si="39"/>
        <v>0</v>
      </c>
      <c r="BF257" s="107">
        <f t="shared" si="40"/>
        <v>0</v>
      </c>
      <c r="BG257" s="107">
        <f t="shared" si="41"/>
        <v>0</v>
      </c>
      <c r="BH257" s="107">
        <f t="shared" si="42"/>
        <v>0</v>
      </c>
      <c r="BI257" s="107">
        <f t="shared" si="43"/>
        <v>0</v>
      </c>
      <c r="BJ257" s="21" t="s">
        <v>135</v>
      </c>
      <c r="BK257" s="107">
        <f t="shared" si="44"/>
        <v>0</v>
      </c>
      <c r="BL257" s="21" t="s">
        <v>234</v>
      </c>
      <c r="BM257" s="21" t="s">
        <v>481</v>
      </c>
    </row>
    <row r="258" spans="2:65" s="1" customFormat="1" ht="16.5" customHeight="1">
      <c r="B258" s="37"/>
      <c r="C258" s="164" t="s">
        <v>482</v>
      </c>
      <c r="D258" s="164" t="s">
        <v>157</v>
      </c>
      <c r="E258" s="165" t="s">
        <v>483</v>
      </c>
      <c r="F258" s="263" t="s">
        <v>484</v>
      </c>
      <c r="G258" s="263"/>
      <c r="H258" s="263"/>
      <c r="I258" s="263"/>
      <c r="J258" s="166" t="s">
        <v>245</v>
      </c>
      <c r="K258" s="167">
        <v>1</v>
      </c>
      <c r="L258" s="264">
        <v>0</v>
      </c>
      <c r="M258" s="265"/>
      <c r="N258" s="266">
        <f t="shared" si="35"/>
        <v>0</v>
      </c>
      <c r="O258" s="266"/>
      <c r="P258" s="266"/>
      <c r="Q258" s="266"/>
      <c r="R258" s="39"/>
      <c r="T258" s="168" t="s">
        <v>22</v>
      </c>
      <c r="U258" s="46" t="s">
        <v>46</v>
      </c>
      <c r="V258" s="38"/>
      <c r="W258" s="169">
        <f t="shared" si="36"/>
        <v>0</v>
      </c>
      <c r="X258" s="169">
        <v>0</v>
      </c>
      <c r="Y258" s="169">
        <f t="shared" si="37"/>
        <v>0</v>
      </c>
      <c r="Z258" s="169">
        <v>0</v>
      </c>
      <c r="AA258" s="170">
        <f t="shared" si="38"/>
        <v>0</v>
      </c>
      <c r="AR258" s="21" t="s">
        <v>234</v>
      </c>
      <c r="AT258" s="21" t="s">
        <v>157</v>
      </c>
      <c r="AU258" s="21" t="s">
        <v>135</v>
      </c>
      <c r="AY258" s="21" t="s">
        <v>156</v>
      </c>
      <c r="BE258" s="107">
        <f t="shared" si="39"/>
        <v>0</v>
      </c>
      <c r="BF258" s="107">
        <f t="shared" si="40"/>
        <v>0</v>
      </c>
      <c r="BG258" s="107">
        <f t="shared" si="41"/>
        <v>0</v>
      </c>
      <c r="BH258" s="107">
        <f t="shared" si="42"/>
        <v>0</v>
      </c>
      <c r="BI258" s="107">
        <f t="shared" si="43"/>
        <v>0</v>
      </c>
      <c r="BJ258" s="21" t="s">
        <v>135</v>
      </c>
      <c r="BK258" s="107">
        <f t="shared" si="44"/>
        <v>0</v>
      </c>
      <c r="BL258" s="21" t="s">
        <v>234</v>
      </c>
      <c r="BM258" s="21" t="s">
        <v>485</v>
      </c>
    </row>
    <row r="259" spans="2:65" s="1" customFormat="1" ht="16.5" customHeight="1">
      <c r="B259" s="37"/>
      <c r="C259" s="164" t="s">
        <v>486</v>
      </c>
      <c r="D259" s="164" t="s">
        <v>157</v>
      </c>
      <c r="E259" s="165" t="s">
        <v>487</v>
      </c>
      <c r="F259" s="263" t="s">
        <v>488</v>
      </c>
      <c r="G259" s="263"/>
      <c r="H259" s="263"/>
      <c r="I259" s="263"/>
      <c r="J259" s="166" t="s">
        <v>245</v>
      </c>
      <c r="K259" s="167">
        <v>1</v>
      </c>
      <c r="L259" s="264">
        <v>0</v>
      </c>
      <c r="M259" s="265"/>
      <c r="N259" s="266">
        <f t="shared" si="35"/>
        <v>0</v>
      </c>
      <c r="O259" s="266"/>
      <c r="P259" s="266"/>
      <c r="Q259" s="266"/>
      <c r="R259" s="39"/>
      <c r="T259" s="168" t="s">
        <v>22</v>
      </c>
      <c r="U259" s="46" t="s">
        <v>46</v>
      </c>
      <c r="V259" s="38"/>
      <c r="W259" s="169">
        <f t="shared" si="36"/>
        <v>0</v>
      </c>
      <c r="X259" s="169">
        <v>0</v>
      </c>
      <c r="Y259" s="169">
        <f t="shared" si="37"/>
        <v>0</v>
      </c>
      <c r="Z259" s="169">
        <v>0</v>
      </c>
      <c r="AA259" s="170">
        <f t="shared" si="38"/>
        <v>0</v>
      </c>
      <c r="AR259" s="21" t="s">
        <v>234</v>
      </c>
      <c r="AT259" s="21" t="s">
        <v>157</v>
      </c>
      <c r="AU259" s="21" t="s">
        <v>135</v>
      </c>
      <c r="AY259" s="21" t="s">
        <v>156</v>
      </c>
      <c r="BE259" s="107">
        <f t="shared" si="39"/>
        <v>0</v>
      </c>
      <c r="BF259" s="107">
        <f t="shared" si="40"/>
        <v>0</v>
      </c>
      <c r="BG259" s="107">
        <f t="shared" si="41"/>
        <v>0</v>
      </c>
      <c r="BH259" s="107">
        <f t="shared" si="42"/>
        <v>0</v>
      </c>
      <c r="BI259" s="107">
        <f t="shared" si="43"/>
        <v>0</v>
      </c>
      <c r="BJ259" s="21" t="s">
        <v>135</v>
      </c>
      <c r="BK259" s="107">
        <f t="shared" si="44"/>
        <v>0</v>
      </c>
      <c r="BL259" s="21" t="s">
        <v>234</v>
      </c>
      <c r="BM259" s="21" t="s">
        <v>489</v>
      </c>
    </row>
    <row r="260" spans="2:65" s="1" customFormat="1" ht="16.5" customHeight="1">
      <c r="B260" s="37"/>
      <c r="C260" s="164" t="s">
        <v>490</v>
      </c>
      <c r="D260" s="164" t="s">
        <v>157</v>
      </c>
      <c r="E260" s="165" t="s">
        <v>491</v>
      </c>
      <c r="F260" s="263" t="s">
        <v>492</v>
      </c>
      <c r="G260" s="263"/>
      <c r="H260" s="263"/>
      <c r="I260" s="263"/>
      <c r="J260" s="166" t="s">
        <v>160</v>
      </c>
      <c r="K260" s="167">
        <v>1</v>
      </c>
      <c r="L260" s="264">
        <v>0</v>
      </c>
      <c r="M260" s="265"/>
      <c r="N260" s="266">
        <f t="shared" si="35"/>
        <v>0</v>
      </c>
      <c r="O260" s="266"/>
      <c r="P260" s="266"/>
      <c r="Q260" s="266"/>
      <c r="R260" s="39"/>
      <c r="T260" s="168" t="s">
        <v>22</v>
      </c>
      <c r="U260" s="46" t="s">
        <v>46</v>
      </c>
      <c r="V260" s="38"/>
      <c r="W260" s="169">
        <f t="shared" si="36"/>
        <v>0</v>
      </c>
      <c r="X260" s="169">
        <v>0</v>
      </c>
      <c r="Y260" s="169">
        <f t="shared" si="37"/>
        <v>0</v>
      </c>
      <c r="Z260" s="169">
        <v>0</v>
      </c>
      <c r="AA260" s="170">
        <f t="shared" si="38"/>
        <v>0</v>
      </c>
      <c r="AR260" s="21" t="s">
        <v>234</v>
      </c>
      <c r="AT260" s="21" t="s">
        <v>157</v>
      </c>
      <c r="AU260" s="21" t="s">
        <v>135</v>
      </c>
      <c r="AY260" s="21" t="s">
        <v>156</v>
      </c>
      <c r="BE260" s="107">
        <f t="shared" si="39"/>
        <v>0</v>
      </c>
      <c r="BF260" s="107">
        <f t="shared" si="40"/>
        <v>0</v>
      </c>
      <c r="BG260" s="107">
        <f t="shared" si="41"/>
        <v>0</v>
      </c>
      <c r="BH260" s="107">
        <f t="shared" si="42"/>
        <v>0</v>
      </c>
      <c r="BI260" s="107">
        <f t="shared" si="43"/>
        <v>0</v>
      </c>
      <c r="BJ260" s="21" t="s">
        <v>135</v>
      </c>
      <c r="BK260" s="107">
        <f t="shared" si="44"/>
        <v>0</v>
      </c>
      <c r="BL260" s="21" t="s">
        <v>234</v>
      </c>
      <c r="BM260" s="21" t="s">
        <v>493</v>
      </c>
    </row>
    <row r="261" spans="2:65" s="1" customFormat="1" ht="16.5" customHeight="1">
      <c r="B261" s="37"/>
      <c r="C261" s="164" t="s">
        <v>494</v>
      </c>
      <c r="D261" s="164" t="s">
        <v>157</v>
      </c>
      <c r="E261" s="165" t="s">
        <v>495</v>
      </c>
      <c r="F261" s="263" t="s">
        <v>496</v>
      </c>
      <c r="G261" s="263"/>
      <c r="H261" s="263"/>
      <c r="I261" s="263"/>
      <c r="J261" s="166" t="s">
        <v>160</v>
      </c>
      <c r="K261" s="167">
        <v>1</v>
      </c>
      <c r="L261" s="264">
        <v>0</v>
      </c>
      <c r="M261" s="265"/>
      <c r="N261" s="266">
        <f t="shared" si="35"/>
        <v>0</v>
      </c>
      <c r="O261" s="266"/>
      <c r="P261" s="266"/>
      <c r="Q261" s="266"/>
      <c r="R261" s="39"/>
      <c r="T261" s="168" t="s">
        <v>22</v>
      </c>
      <c r="U261" s="46" t="s">
        <v>46</v>
      </c>
      <c r="V261" s="38"/>
      <c r="W261" s="169">
        <f t="shared" si="36"/>
        <v>0</v>
      </c>
      <c r="X261" s="169">
        <v>0</v>
      </c>
      <c r="Y261" s="169">
        <f t="shared" si="37"/>
        <v>0</v>
      </c>
      <c r="Z261" s="169">
        <v>0</v>
      </c>
      <c r="AA261" s="170">
        <f t="shared" si="38"/>
        <v>0</v>
      </c>
      <c r="AR261" s="21" t="s">
        <v>234</v>
      </c>
      <c r="AT261" s="21" t="s">
        <v>157</v>
      </c>
      <c r="AU261" s="21" t="s">
        <v>135</v>
      </c>
      <c r="AY261" s="21" t="s">
        <v>156</v>
      </c>
      <c r="BE261" s="107">
        <f t="shared" si="39"/>
        <v>0</v>
      </c>
      <c r="BF261" s="107">
        <f t="shared" si="40"/>
        <v>0</v>
      </c>
      <c r="BG261" s="107">
        <f t="shared" si="41"/>
        <v>0</v>
      </c>
      <c r="BH261" s="107">
        <f t="shared" si="42"/>
        <v>0</v>
      </c>
      <c r="BI261" s="107">
        <f t="shared" si="43"/>
        <v>0</v>
      </c>
      <c r="BJ261" s="21" t="s">
        <v>135</v>
      </c>
      <c r="BK261" s="107">
        <f t="shared" si="44"/>
        <v>0</v>
      </c>
      <c r="BL261" s="21" t="s">
        <v>234</v>
      </c>
      <c r="BM261" s="21" t="s">
        <v>497</v>
      </c>
    </row>
    <row r="262" spans="2:65" s="1" customFormat="1" ht="16.5" customHeight="1">
      <c r="B262" s="37"/>
      <c r="C262" s="164" t="s">
        <v>498</v>
      </c>
      <c r="D262" s="164" t="s">
        <v>157</v>
      </c>
      <c r="E262" s="165" t="s">
        <v>499</v>
      </c>
      <c r="F262" s="263" t="s">
        <v>500</v>
      </c>
      <c r="G262" s="263"/>
      <c r="H262" s="263"/>
      <c r="I262" s="263"/>
      <c r="J262" s="166" t="s">
        <v>160</v>
      </c>
      <c r="K262" s="167">
        <v>1</v>
      </c>
      <c r="L262" s="264">
        <v>0</v>
      </c>
      <c r="M262" s="265"/>
      <c r="N262" s="266">
        <f t="shared" si="35"/>
        <v>0</v>
      </c>
      <c r="O262" s="266"/>
      <c r="P262" s="266"/>
      <c r="Q262" s="266"/>
      <c r="R262" s="39"/>
      <c r="T262" s="168" t="s">
        <v>22</v>
      </c>
      <c r="U262" s="46" t="s">
        <v>46</v>
      </c>
      <c r="V262" s="38"/>
      <c r="W262" s="169">
        <f t="shared" si="36"/>
        <v>0</v>
      </c>
      <c r="X262" s="169">
        <v>0</v>
      </c>
      <c r="Y262" s="169">
        <f t="shared" si="37"/>
        <v>0</v>
      </c>
      <c r="Z262" s="169">
        <v>0</v>
      </c>
      <c r="AA262" s="170">
        <f t="shared" si="38"/>
        <v>0</v>
      </c>
      <c r="AR262" s="21" t="s">
        <v>234</v>
      </c>
      <c r="AT262" s="21" t="s">
        <v>157</v>
      </c>
      <c r="AU262" s="21" t="s">
        <v>135</v>
      </c>
      <c r="AY262" s="21" t="s">
        <v>156</v>
      </c>
      <c r="BE262" s="107">
        <f t="shared" si="39"/>
        <v>0</v>
      </c>
      <c r="BF262" s="107">
        <f t="shared" si="40"/>
        <v>0</v>
      </c>
      <c r="BG262" s="107">
        <f t="shared" si="41"/>
        <v>0</v>
      </c>
      <c r="BH262" s="107">
        <f t="shared" si="42"/>
        <v>0</v>
      </c>
      <c r="BI262" s="107">
        <f t="shared" si="43"/>
        <v>0</v>
      </c>
      <c r="BJ262" s="21" t="s">
        <v>135</v>
      </c>
      <c r="BK262" s="107">
        <f t="shared" si="44"/>
        <v>0</v>
      </c>
      <c r="BL262" s="21" t="s">
        <v>234</v>
      </c>
      <c r="BM262" s="21" t="s">
        <v>501</v>
      </c>
    </row>
    <row r="263" spans="2:65" s="1" customFormat="1" ht="25.5" customHeight="1">
      <c r="B263" s="37"/>
      <c r="C263" s="164" t="s">
        <v>502</v>
      </c>
      <c r="D263" s="164" t="s">
        <v>157</v>
      </c>
      <c r="E263" s="165" t="s">
        <v>503</v>
      </c>
      <c r="F263" s="263" t="s">
        <v>504</v>
      </c>
      <c r="G263" s="263"/>
      <c r="H263" s="263"/>
      <c r="I263" s="263"/>
      <c r="J263" s="166" t="s">
        <v>160</v>
      </c>
      <c r="K263" s="167">
        <v>1</v>
      </c>
      <c r="L263" s="264">
        <v>0</v>
      </c>
      <c r="M263" s="265"/>
      <c r="N263" s="266">
        <f t="shared" si="35"/>
        <v>0</v>
      </c>
      <c r="O263" s="266"/>
      <c r="P263" s="266"/>
      <c r="Q263" s="266"/>
      <c r="R263" s="39"/>
      <c r="T263" s="168" t="s">
        <v>22</v>
      </c>
      <c r="U263" s="46" t="s">
        <v>46</v>
      </c>
      <c r="V263" s="38"/>
      <c r="W263" s="169">
        <f t="shared" si="36"/>
        <v>0</v>
      </c>
      <c r="X263" s="169">
        <v>0</v>
      </c>
      <c r="Y263" s="169">
        <f t="shared" si="37"/>
        <v>0</v>
      </c>
      <c r="Z263" s="169">
        <v>0</v>
      </c>
      <c r="AA263" s="170">
        <f t="shared" si="38"/>
        <v>0</v>
      </c>
      <c r="AR263" s="21" t="s">
        <v>234</v>
      </c>
      <c r="AT263" s="21" t="s">
        <v>157</v>
      </c>
      <c r="AU263" s="21" t="s">
        <v>135</v>
      </c>
      <c r="AY263" s="21" t="s">
        <v>156</v>
      </c>
      <c r="BE263" s="107">
        <f t="shared" si="39"/>
        <v>0</v>
      </c>
      <c r="BF263" s="107">
        <f t="shared" si="40"/>
        <v>0</v>
      </c>
      <c r="BG263" s="107">
        <f t="shared" si="41"/>
        <v>0</v>
      </c>
      <c r="BH263" s="107">
        <f t="shared" si="42"/>
        <v>0</v>
      </c>
      <c r="BI263" s="107">
        <f t="shared" si="43"/>
        <v>0</v>
      </c>
      <c r="BJ263" s="21" t="s">
        <v>135</v>
      </c>
      <c r="BK263" s="107">
        <f t="shared" si="44"/>
        <v>0</v>
      </c>
      <c r="BL263" s="21" t="s">
        <v>234</v>
      </c>
      <c r="BM263" s="21" t="s">
        <v>505</v>
      </c>
    </row>
    <row r="264" spans="2:65" s="1" customFormat="1" ht="25.5" customHeight="1">
      <c r="B264" s="37"/>
      <c r="C264" s="164" t="s">
        <v>506</v>
      </c>
      <c r="D264" s="164" t="s">
        <v>157</v>
      </c>
      <c r="E264" s="165" t="s">
        <v>507</v>
      </c>
      <c r="F264" s="263" t="s">
        <v>508</v>
      </c>
      <c r="G264" s="263"/>
      <c r="H264" s="263"/>
      <c r="I264" s="263"/>
      <c r="J264" s="166" t="s">
        <v>245</v>
      </c>
      <c r="K264" s="167">
        <v>1</v>
      </c>
      <c r="L264" s="264">
        <v>0</v>
      </c>
      <c r="M264" s="265"/>
      <c r="N264" s="266">
        <f t="shared" si="35"/>
        <v>0</v>
      </c>
      <c r="O264" s="266"/>
      <c r="P264" s="266"/>
      <c r="Q264" s="266"/>
      <c r="R264" s="39"/>
      <c r="T264" s="168" t="s">
        <v>22</v>
      </c>
      <c r="U264" s="46" t="s">
        <v>46</v>
      </c>
      <c r="V264" s="38"/>
      <c r="W264" s="169">
        <f t="shared" si="36"/>
        <v>0</v>
      </c>
      <c r="X264" s="169">
        <v>0</v>
      </c>
      <c r="Y264" s="169">
        <f t="shared" si="37"/>
        <v>0</v>
      </c>
      <c r="Z264" s="169">
        <v>0</v>
      </c>
      <c r="AA264" s="170">
        <f t="shared" si="38"/>
        <v>0</v>
      </c>
      <c r="AR264" s="21" t="s">
        <v>234</v>
      </c>
      <c r="AT264" s="21" t="s">
        <v>157</v>
      </c>
      <c r="AU264" s="21" t="s">
        <v>135</v>
      </c>
      <c r="AY264" s="21" t="s">
        <v>156</v>
      </c>
      <c r="BE264" s="107">
        <f t="shared" si="39"/>
        <v>0</v>
      </c>
      <c r="BF264" s="107">
        <f t="shared" si="40"/>
        <v>0</v>
      </c>
      <c r="BG264" s="107">
        <f t="shared" si="41"/>
        <v>0</v>
      </c>
      <c r="BH264" s="107">
        <f t="shared" si="42"/>
        <v>0</v>
      </c>
      <c r="BI264" s="107">
        <f t="shared" si="43"/>
        <v>0</v>
      </c>
      <c r="BJ264" s="21" t="s">
        <v>135</v>
      </c>
      <c r="BK264" s="107">
        <f t="shared" si="44"/>
        <v>0</v>
      </c>
      <c r="BL264" s="21" t="s">
        <v>234</v>
      </c>
      <c r="BM264" s="21" t="s">
        <v>509</v>
      </c>
    </row>
    <row r="265" spans="2:65" s="1" customFormat="1" ht="16.5" customHeight="1">
      <c r="B265" s="37"/>
      <c r="C265" s="164" t="s">
        <v>510</v>
      </c>
      <c r="D265" s="164" t="s">
        <v>157</v>
      </c>
      <c r="E265" s="165" t="s">
        <v>511</v>
      </c>
      <c r="F265" s="263" t="s">
        <v>512</v>
      </c>
      <c r="G265" s="263"/>
      <c r="H265" s="263"/>
      <c r="I265" s="263"/>
      <c r="J265" s="166" t="s">
        <v>160</v>
      </c>
      <c r="K265" s="167">
        <v>2</v>
      </c>
      <c r="L265" s="264">
        <v>0</v>
      </c>
      <c r="M265" s="265"/>
      <c r="N265" s="266">
        <f t="shared" si="35"/>
        <v>0</v>
      </c>
      <c r="O265" s="266"/>
      <c r="P265" s="266"/>
      <c r="Q265" s="266"/>
      <c r="R265" s="39"/>
      <c r="T265" s="168" t="s">
        <v>22</v>
      </c>
      <c r="U265" s="46" t="s">
        <v>46</v>
      </c>
      <c r="V265" s="38"/>
      <c r="W265" s="169">
        <f t="shared" si="36"/>
        <v>0</v>
      </c>
      <c r="X265" s="169">
        <v>0</v>
      </c>
      <c r="Y265" s="169">
        <f t="shared" si="37"/>
        <v>0</v>
      </c>
      <c r="Z265" s="169">
        <v>0</v>
      </c>
      <c r="AA265" s="170">
        <f t="shared" si="38"/>
        <v>0</v>
      </c>
      <c r="AR265" s="21" t="s">
        <v>234</v>
      </c>
      <c r="AT265" s="21" t="s">
        <v>157</v>
      </c>
      <c r="AU265" s="21" t="s">
        <v>135</v>
      </c>
      <c r="AY265" s="21" t="s">
        <v>156</v>
      </c>
      <c r="BE265" s="107">
        <f t="shared" si="39"/>
        <v>0</v>
      </c>
      <c r="BF265" s="107">
        <f t="shared" si="40"/>
        <v>0</v>
      </c>
      <c r="BG265" s="107">
        <f t="shared" si="41"/>
        <v>0</v>
      </c>
      <c r="BH265" s="107">
        <f t="shared" si="42"/>
        <v>0</v>
      </c>
      <c r="BI265" s="107">
        <f t="shared" si="43"/>
        <v>0</v>
      </c>
      <c r="BJ265" s="21" t="s">
        <v>135</v>
      </c>
      <c r="BK265" s="107">
        <f t="shared" si="44"/>
        <v>0</v>
      </c>
      <c r="BL265" s="21" t="s">
        <v>234</v>
      </c>
      <c r="BM265" s="21" t="s">
        <v>513</v>
      </c>
    </row>
    <row r="266" spans="2:65" s="1" customFormat="1" ht="25.5" customHeight="1">
      <c r="B266" s="37"/>
      <c r="C266" s="164" t="s">
        <v>514</v>
      </c>
      <c r="D266" s="164" t="s">
        <v>157</v>
      </c>
      <c r="E266" s="165" t="s">
        <v>515</v>
      </c>
      <c r="F266" s="263" t="s">
        <v>516</v>
      </c>
      <c r="G266" s="263"/>
      <c r="H266" s="263"/>
      <c r="I266" s="263"/>
      <c r="J266" s="166" t="s">
        <v>160</v>
      </c>
      <c r="K266" s="167">
        <v>1</v>
      </c>
      <c r="L266" s="264">
        <v>0</v>
      </c>
      <c r="M266" s="265"/>
      <c r="N266" s="266">
        <f t="shared" si="35"/>
        <v>0</v>
      </c>
      <c r="O266" s="266"/>
      <c r="P266" s="266"/>
      <c r="Q266" s="266"/>
      <c r="R266" s="39"/>
      <c r="T266" s="168" t="s">
        <v>22</v>
      </c>
      <c r="U266" s="46" t="s">
        <v>46</v>
      </c>
      <c r="V266" s="38"/>
      <c r="W266" s="169">
        <f t="shared" si="36"/>
        <v>0</v>
      </c>
      <c r="X266" s="169">
        <v>0</v>
      </c>
      <c r="Y266" s="169">
        <f t="shared" si="37"/>
        <v>0</v>
      </c>
      <c r="Z266" s="169">
        <v>0</v>
      </c>
      <c r="AA266" s="170">
        <f t="shared" si="38"/>
        <v>0</v>
      </c>
      <c r="AR266" s="21" t="s">
        <v>234</v>
      </c>
      <c r="AT266" s="21" t="s">
        <v>157</v>
      </c>
      <c r="AU266" s="21" t="s">
        <v>135</v>
      </c>
      <c r="AY266" s="21" t="s">
        <v>156</v>
      </c>
      <c r="BE266" s="107">
        <f t="shared" si="39"/>
        <v>0</v>
      </c>
      <c r="BF266" s="107">
        <f t="shared" si="40"/>
        <v>0</v>
      </c>
      <c r="BG266" s="107">
        <f t="shared" si="41"/>
        <v>0</v>
      </c>
      <c r="BH266" s="107">
        <f t="shared" si="42"/>
        <v>0</v>
      </c>
      <c r="BI266" s="107">
        <f t="shared" si="43"/>
        <v>0</v>
      </c>
      <c r="BJ266" s="21" t="s">
        <v>135</v>
      </c>
      <c r="BK266" s="107">
        <f t="shared" si="44"/>
        <v>0</v>
      </c>
      <c r="BL266" s="21" t="s">
        <v>234</v>
      </c>
      <c r="BM266" s="21" t="s">
        <v>517</v>
      </c>
    </row>
    <row r="267" spans="2:65" s="1" customFormat="1" ht="16.5" customHeight="1">
      <c r="B267" s="37"/>
      <c r="C267" s="164" t="s">
        <v>518</v>
      </c>
      <c r="D267" s="164" t="s">
        <v>157</v>
      </c>
      <c r="E267" s="165" t="s">
        <v>519</v>
      </c>
      <c r="F267" s="263" t="s">
        <v>520</v>
      </c>
      <c r="G267" s="263"/>
      <c r="H267" s="263"/>
      <c r="I267" s="263"/>
      <c r="J267" s="166" t="s">
        <v>160</v>
      </c>
      <c r="K267" s="167">
        <v>1</v>
      </c>
      <c r="L267" s="264">
        <v>0</v>
      </c>
      <c r="M267" s="265"/>
      <c r="N267" s="266">
        <f t="shared" si="35"/>
        <v>0</v>
      </c>
      <c r="O267" s="266"/>
      <c r="P267" s="266"/>
      <c r="Q267" s="266"/>
      <c r="R267" s="39"/>
      <c r="T267" s="168" t="s">
        <v>22</v>
      </c>
      <c r="U267" s="46" t="s">
        <v>46</v>
      </c>
      <c r="V267" s="38"/>
      <c r="W267" s="169">
        <f t="shared" si="36"/>
        <v>0</v>
      </c>
      <c r="X267" s="169">
        <v>0</v>
      </c>
      <c r="Y267" s="169">
        <f t="shared" si="37"/>
        <v>0</v>
      </c>
      <c r="Z267" s="169">
        <v>0</v>
      </c>
      <c r="AA267" s="170">
        <f t="shared" si="38"/>
        <v>0</v>
      </c>
      <c r="AR267" s="21" t="s">
        <v>234</v>
      </c>
      <c r="AT267" s="21" t="s">
        <v>157</v>
      </c>
      <c r="AU267" s="21" t="s">
        <v>135</v>
      </c>
      <c r="AY267" s="21" t="s">
        <v>156</v>
      </c>
      <c r="BE267" s="107">
        <f t="shared" si="39"/>
        <v>0</v>
      </c>
      <c r="BF267" s="107">
        <f t="shared" si="40"/>
        <v>0</v>
      </c>
      <c r="BG267" s="107">
        <f t="shared" si="41"/>
        <v>0</v>
      </c>
      <c r="BH267" s="107">
        <f t="shared" si="42"/>
        <v>0</v>
      </c>
      <c r="BI267" s="107">
        <f t="shared" si="43"/>
        <v>0</v>
      </c>
      <c r="BJ267" s="21" t="s">
        <v>135</v>
      </c>
      <c r="BK267" s="107">
        <f t="shared" si="44"/>
        <v>0</v>
      </c>
      <c r="BL267" s="21" t="s">
        <v>234</v>
      </c>
      <c r="BM267" s="21" t="s">
        <v>521</v>
      </c>
    </row>
    <row r="268" spans="2:65" s="9" customFormat="1" ht="29.85" customHeight="1">
      <c r="B268" s="153"/>
      <c r="C268" s="154"/>
      <c r="D268" s="163" t="s">
        <v>120</v>
      </c>
      <c r="E268" s="163"/>
      <c r="F268" s="163"/>
      <c r="G268" s="163"/>
      <c r="H268" s="163"/>
      <c r="I268" s="163"/>
      <c r="J268" s="163"/>
      <c r="K268" s="163"/>
      <c r="L268" s="163"/>
      <c r="M268" s="163"/>
      <c r="N268" s="284">
        <f>BK268</f>
        <v>0</v>
      </c>
      <c r="O268" s="285"/>
      <c r="P268" s="285"/>
      <c r="Q268" s="285"/>
      <c r="R268" s="156"/>
      <c r="T268" s="157"/>
      <c r="U268" s="154"/>
      <c r="V268" s="154"/>
      <c r="W268" s="158">
        <f>SUM(W269:W274)</f>
        <v>0</v>
      </c>
      <c r="X268" s="154"/>
      <c r="Y268" s="158">
        <f>SUM(Y269:Y274)</f>
        <v>4.7204100000000006E-2</v>
      </c>
      <c r="Z268" s="154"/>
      <c r="AA268" s="159">
        <f>SUM(AA269:AA274)</f>
        <v>0</v>
      </c>
      <c r="AR268" s="160" t="s">
        <v>135</v>
      </c>
      <c r="AT268" s="161" t="s">
        <v>78</v>
      </c>
      <c r="AU268" s="161" t="s">
        <v>84</v>
      </c>
      <c r="AY268" s="160" t="s">
        <v>156</v>
      </c>
      <c r="BK268" s="162">
        <f>SUM(BK269:BK274)</f>
        <v>0</v>
      </c>
    </row>
    <row r="269" spans="2:65" s="1" customFormat="1" ht="38.25" customHeight="1">
      <c r="B269" s="37"/>
      <c r="C269" s="164" t="s">
        <v>522</v>
      </c>
      <c r="D269" s="164" t="s">
        <v>157</v>
      </c>
      <c r="E269" s="165" t="s">
        <v>523</v>
      </c>
      <c r="F269" s="263" t="s">
        <v>524</v>
      </c>
      <c r="G269" s="263"/>
      <c r="H269" s="263"/>
      <c r="I269" s="263"/>
      <c r="J269" s="166" t="s">
        <v>165</v>
      </c>
      <c r="K269" s="167">
        <v>1.83</v>
      </c>
      <c r="L269" s="264">
        <v>0</v>
      </c>
      <c r="M269" s="265"/>
      <c r="N269" s="266">
        <f>ROUND(L269*K269,2)</f>
        <v>0</v>
      </c>
      <c r="O269" s="266"/>
      <c r="P269" s="266"/>
      <c r="Q269" s="266"/>
      <c r="R269" s="39"/>
      <c r="T269" s="168" t="s">
        <v>22</v>
      </c>
      <c r="U269" s="46" t="s">
        <v>46</v>
      </c>
      <c r="V269" s="38"/>
      <c r="W269" s="169">
        <f>V269*K269</f>
        <v>0</v>
      </c>
      <c r="X269" s="169">
        <v>2.5669999999999998E-2</v>
      </c>
      <c r="Y269" s="169">
        <f>X269*K269</f>
        <v>4.69761E-2</v>
      </c>
      <c r="Z269" s="169">
        <v>0</v>
      </c>
      <c r="AA269" s="170">
        <f>Z269*K269</f>
        <v>0</v>
      </c>
      <c r="AR269" s="21" t="s">
        <v>234</v>
      </c>
      <c r="AT269" s="21" t="s">
        <v>157</v>
      </c>
      <c r="AU269" s="21" t="s">
        <v>135</v>
      </c>
      <c r="AY269" s="21" t="s">
        <v>156</v>
      </c>
      <c r="BE269" s="107">
        <f>IF(U269="základní",N269,0)</f>
        <v>0</v>
      </c>
      <c r="BF269" s="107">
        <f>IF(U269="snížená",N269,0)</f>
        <v>0</v>
      </c>
      <c r="BG269" s="107">
        <f>IF(U269="zákl. přenesená",N269,0)</f>
        <v>0</v>
      </c>
      <c r="BH269" s="107">
        <f>IF(U269="sníž. přenesená",N269,0)</f>
        <v>0</v>
      </c>
      <c r="BI269" s="107">
        <f>IF(U269="nulová",N269,0)</f>
        <v>0</v>
      </c>
      <c r="BJ269" s="21" t="s">
        <v>135</v>
      </c>
      <c r="BK269" s="107">
        <f>ROUND(L269*K269,2)</f>
        <v>0</v>
      </c>
      <c r="BL269" s="21" t="s">
        <v>234</v>
      </c>
      <c r="BM269" s="21" t="s">
        <v>525</v>
      </c>
    </row>
    <row r="270" spans="2:65" s="10" customFormat="1" ht="16.5" customHeight="1">
      <c r="B270" s="171"/>
      <c r="C270" s="172"/>
      <c r="D270" s="172"/>
      <c r="E270" s="173" t="s">
        <v>22</v>
      </c>
      <c r="F270" s="267" t="s">
        <v>526</v>
      </c>
      <c r="G270" s="268"/>
      <c r="H270" s="268"/>
      <c r="I270" s="268"/>
      <c r="J270" s="172"/>
      <c r="K270" s="174">
        <v>1.83</v>
      </c>
      <c r="L270" s="172"/>
      <c r="M270" s="172"/>
      <c r="N270" s="172"/>
      <c r="O270" s="172"/>
      <c r="P270" s="172"/>
      <c r="Q270" s="172"/>
      <c r="R270" s="175"/>
      <c r="T270" s="176"/>
      <c r="U270" s="172"/>
      <c r="V270" s="172"/>
      <c r="W270" s="172"/>
      <c r="X270" s="172"/>
      <c r="Y270" s="172"/>
      <c r="Z270" s="172"/>
      <c r="AA270" s="177"/>
      <c r="AT270" s="178" t="s">
        <v>168</v>
      </c>
      <c r="AU270" s="178" t="s">
        <v>135</v>
      </c>
      <c r="AV270" s="10" t="s">
        <v>135</v>
      </c>
      <c r="AW270" s="10" t="s">
        <v>36</v>
      </c>
      <c r="AX270" s="10" t="s">
        <v>84</v>
      </c>
      <c r="AY270" s="178" t="s">
        <v>156</v>
      </c>
    </row>
    <row r="271" spans="2:65" s="1" customFormat="1" ht="16.5" customHeight="1">
      <c r="B271" s="37"/>
      <c r="C271" s="164" t="s">
        <v>527</v>
      </c>
      <c r="D271" s="164" t="s">
        <v>157</v>
      </c>
      <c r="E271" s="165" t="s">
        <v>528</v>
      </c>
      <c r="F271" s="263" t="s">
        <v>529</v>
      </c>
      <c r="G271" s="263"/>
      <c r="H271" s="263"/>
      <c r="I271" s="263"/>
      <c r="J271" s="166" t="s">
        <v>165</v>
      </c>
      <c r="K271" s="167">
        <v>0.56999999999999995</v>
      </c>
      <c r="L271" s="264">
        <v>0</v>
      </c>
      <c r="M271" s="265"/>
      <c r="N271" s="266">
        <f>ROUND(L271*K271,2)</f>
        <v>0</v>
      </c>
      <c r="O271" s="266"/>
      <c r="P271" s="266"/>
      <c r="Q271" s="266"/>
      <c r="R271" s="39"/>
      <c r="T271" s="168" t="s">
        <v>22</v>
      </c>
      <c r="U271" s="46" t="s">
        <v>46</v>
      </c>
      <c r="V271" s="38"/>
      <c r="W271" s="169">
        <f>V271*K271</f>
        <v>0</v>
      </c>
      <c r="X271" s="169">
        <v>2.0000000000000001E-4</v>
      </c>
      <c r="Y271" s="169">
        <f>X271*K271</f>
        <v>1.1399999999999999E-4</v>
      </c>
      <c r="Z271" s="169">
        <v>0</v>
      </c>
      <c r="AA271" s="170">
        <f>Z271*K271</f>
        <v>0</v>
      </c>
      <c r="AR271" s="21" t="s">
        <v>234</v>
      </c>
      <c r="AT271" s="21" t="s">
        <v>157</v>
      </c>
      <c r="AU271" s="21" t="s">
        <v>135</v>
      </c>
      <c r="AY271" s="21" t="s">
        <v>156</v>
      </c>
      <c r="BE271" s="107">
        <f>IF(U271="základní",N271,0)</f>
        <v>0</v>
      </c>
      <c r="BF271" s="107">
        <f>IF(U271="snížená",N271,0)</f>
        <v>0</v>
      </c>
      <c r="BG271" s="107">
        <f>IF(U271="zákl. přenesená",N271,0)</f>
        <v>0</v>
      </c>
      <c r="BH271" s="107">
        <f>IF(U271="sníž. přenesená",N271,0)</f>
        <v>0</v>
      </c>
      <c r="BI271" s="107">
        <f>IF(U271="nulová",N271,0)</f>
        <v>0</v>
      </c>
      <c r="BJ271" s="21" t="s">
        <v>135</v>
      </c>
      <c r="BK271" s="107">
        <f>ROUND(L271*K271,2)</f>
        <v>0</v>
      </c>
      <c r="BL271" s="21" t="s">
        <v>234</v>
      </c>
      <c r="BM271" s="21" t="s">
        <v>530</v>
      </c>
    </row>
    <row r="272" spans="2:65" s="10" customFormat="1" ht="16.5" customHeight="1">
      <c r="B272" s="171"/>
      <c r="C272" s="172"/>
      <c r="D272" s="172"/>
      <c r="E272" s="173" t="s">
        <v>22</v>
      </c>
      <c r="F272" s="267" t="s">
        <v>531</v>
      </c>
      <c r="G272" s="268"/>
      <c r="H272" s="268"/>
      <c r="I272" s="268"/>
      <c r="J272" s="172"/>
      <c r="K272" s="174">
        <v>0.56999999999999995</v>
      </c>
      <c r="L272" s="172"/>
      <c r="M272" s="172"/>
      <c r="N272" s="172"/>
      <c r="O272" s="172"/>
      <c r="P272" s="172"/>
      <c r="Q272" s="172"/>
      <c r="R272" s="175"/>
      <c r="T272" s="176"/>
      <c r="U272" s="172"/>
      <c r="V272" s="172"/>
      <c r="W272" s="172"/>
      <c r="X272" s="172"/>
      <c r="Y272" s="172"/>
      <c r="Z272" s="172"/>
      <c r="AA272" s="177"/>
      <c r="AT272" s="178" t="s">
        <v>168</v>
      </c>
      <c r="AU272" s="178" t="s">
        <v>135</v>
      </c>
      <c r="AV272" s="10" t="s">
        <v>135</v>
      </c>
      <c r="AW272" s="10" t="s">
        <v>36</v>
      </c>
      <c r="AX272" s="10" t="s">
        <v>84</v>
      </c>
      <c r="AY272" s="178" t="s">
        <v>156</v>
      </c>
    </row>
    <row r="273" spans="2:65" s="1" customFormat="1" ht="25.5" customHeight="1">
      <c r="B273" s="37"/>
      <c r="C273" s="164" t="s">
        <v>532</v>
      </c>
      <c r="D273" s="164" t="s">
        <v>157</v>
      </c>
      <c r="E273" s="165" t="s">
        <v>533</v>
      </c>
      <c r="F273" s="263" t="s">
        <v>534</v>
      </c>
      <c r="G273" s="263"/>
      <c r="H273" s="263"/>
      <c r="I273" s="263"/>
      <c r="J273" s="166" t="s">
        <v>165</v>
      </c>
      <c r="K273" s="167">
        <v>0.56999999999999995</v>
      </c>
      <c r="L273" s="264">
        <v>0</v>
      </c>
      <c r="M273" s="265"/>
      <c r="N273" s="266">
        <f>ROUND(L273*K273,2)</f>
        <v>0</v>
      </c>
      <c r="O273" s="266"/>
      <c r="P273" s="266"/>
      <c r="Q273" s="266"/>
      <c r="R273" s="39"/>
      <c r="T273" s="168" t="s">
        <v>22</v>
      </c>
      <c r="U273" s="46" t="s">
        <v>46</v>
      </c>
      <c r="V273" s="38"/>
      <c r="W273" s="169">
        <f>V273*K273</f>
        <v>0</v>
      </c>
      <c r="X273" s="169">
        <v>2.0000000000000001E-4</v>
      </c>
      <c r="Y273" s="169">
        <f>X273*K273</f>
        <v>1.1399999999999999E-4</v>
      </c>
      <c r="Z273" s="169">
        <v>0</v>
      </c>
      <c r="AA273" s="170">
        <f>Z273*K273</f>
        <v>0</v>
      </c>
      <c r="AR273" s="21" t="s">
        <v>234</v>
      </c>
      <c r="AT273" s="21" t="s">
        <v>157</v>
      </c>
      <c r="AU273" s="21" t="s">
        <v>135</v>
      </c>
      <c r="AY273" s="21" t="s">
        <v>156</v>
      </c>
      <c r="BE273" s="107">
        <f>IF(U273="základní",N273,0)</f>
        <v>0</v>
      </c>
      <c r="BF273" s="107">
        <f>IF(U273="snížená",N273,0)</f>
        <v>0</v>
      </c>
      <c r="BG273" s="107">
        <f>IF(U273="zákl. přenesená",N273,0)</f>
        <v>0</v>
      </c>
      <c r="BH273" s="107">
        <f>IF(U273="sníž. přenesená",N273,0)</f>
        <v>0</v>
      </c>
      <c r="BI273" s="107">
        <f>IF(U273="nulová",N273,0)</f>
        <v>0</v>
      </c>
      <c r="BJ273" s="21" t="s">
        <v>135</v>
      </c>
      <c r="BK273" s="107">
        <f>ROUND(L273*K273,2)</f>
        <v>0</v>
      </c>
      <c r="BL273" s="21" t="s">
        <v>234</v>
      </c>
      <c r="BM273" s="21" t="s">
        <v>535</v>
      </c>
    </row>
    <row r="274" spans="2:65" s="1" customFormat="1" ht="25.5" customHeight="1">
      <c r="B274" s="37"/>
      <c r="C274" s="164" t="s">
        <v>536</v>
      </c>
      <c r="D274" s="164" t="s">
        <v>157</v>
      </c>
      <c r="E274" s="165" t="s">
        <v>537</v>
      </c>
      <c r="F274" s="263" t="s">
        <v>538</v>
      </c>
      <c r="G274" s="263"/>
      <c r="H274" s="263"/>
      <c r="I274" s="263"/>
      <c r="J274" s="166" t="s">
        <v>341</v>
      </c>
      <c r="K274" s="167">
        <v>4.7E-2</v>
      </c>
      <c r="L274" s="264">
        <v>0</v>
      </c>
      <c r="M274" s="265"/>
      <c r="N274" s="266">
        <f>ROUND(L274*K274,2)</f>
        <v>0</v>
      </c>
      <c r="O274" s="266"/>
      <c r="P274" s="266"/>
      <c r="Q274" s="266"/>
      <c r="R274" s="39"/>
      <c r="T274" s="168" t="s">
        <v>22</v>
      </c>
      <c r="U274" s="46" t="s">
        <v>46</v>
      </c>
      <c r="V274" s="38"/>
      <c r="W274" s="169">
        <f>V274*K274</f>
        <v>0</v>
      </c>
      <c r="X274" s="169">
        <v>0</v>
      </c>
      <c r="Y274" s="169">
        <f>X274*K274</f>
        <v>0</v>
      </c>
      <c r="Z274" s="169">
        <v>0</v>
      </c>
      <c r="AA274" s="170">
        <f>Z274*K274</f>
        <v>0</v>
      </c>
      <c r="AR274" s="21" t="s">
        <v>234</v>
      </c>
      <c r="AT274" s="21" t="s">
        <v>157</v>
      </c>
      <c r="AU274" s="21" t="s">
        <v>135</v>
      </c>
      <c r="AY274" s="21" t="s">
        <v>156</v>
      </c>
      <c r="BE274" s="107">
        <f>IF(U274="základní",N274,0)</f>
        <v>0</v>
      </c>
      <c r="BF274" s="107">
        <f>IF(U274="snížená",N274,0)</f>
        <v>0</v>
      </c>
      <c r="BG274" s="107">
        <f>IF(U274="zákl. přenesená",N274,0)</f>
        <v>0</v>
      </c>
      <c r="BH274" s="107">
        <f>IF(U274="sníž. přenesená",N274,0)</f>
        <v>0</v>
      </c>
      <c r="BI274" s="107">
        <f>IF(U274="nulová",N274,0)</f>
        <v>0</v>
      </c>
      <c r="BJ274" s="21" t="s">
        <v>135</v>
      </c>
      <c r="BK274" s="107">
        <f>ROUND(L274*K274,2)</f>
        <v>0</v>
      </c>
      <c r="BL274" s="21" t="s">
        <v>234</v>
      </c>
      <c r="BM274" s="21" t="s">
        <v>539</v>
      </c>
    </row>
    <row r="275" spans="2:65" s="9" customFormat="1" ht="29.85" customHeight="1">
      <c r="B275" s="153"/>
      <c r="C275" s="154"/>
      <c r="D275" s="163" t="s">
        <v>121</v>
      </c>
      <c r="E275" s="163"/>
      <c r="F275" s="163"/>
      <c r="G275" s="163"/>
      <c r="H275" s="163"/>
      <c r="I275" s="163"/>
      <c r="J275" s="163"/>
      <c r="K275" s="163"/>
      <c r="L275" s="163"/>
      <c r="M275" s="163"/>
      <c r="N275" s="284">
        <f>BK275</f>
        <v>0</v>
      </c>
      <c r="O275" s="285"/>
      <c r="P275" s="285"/>
      <c r="Q275" s="285"/>
      <c r="R275" s="156"/>
      <c r="T275" s="157"/>
      <c r="U275" s="154"/>
      <c r="V275" s="154"/>
      <c r="W275" s="158">
        <f>SUM(W276:W285)</f>
        <v>0</v>
      </c>
      <c r="X275" s="154"/>
      <c r="Y275" s="158">
        <f>SUM(Y276:Y285)</f>
        <v>6.1499999999999999E-2</v>
      </c>
      <c r="Z275" s="154"/>
      <c r="AA275" s="159">
        <f>SUM(AA276:AA285)</f>
        <v>0</v>
      </c>
      <c r="AR275" s="160" t="s">
        <v>135</v>
      </c>
      <c r="AT275" s="161" t="s">
        <v>78</v>
      </c>
      <c r="AU275" s="161" t="s">
        <v>84</v>
      </c>
      <c r="AY275" s="160" t="s">
        <v>156</v>
      </c>
      <c r="BK275" s="162">
        <f>SUM(BK276:BK285)</f>
        <v>0</v>
      </c>
    </row>
    <row r="276" spans="2:65" s="1" customFormat="1" ht="38.25" customHeight="1">
      <c r="B276" s="37"/>
      <c r="C276" s="164" t="s">
        <v>540</v>
      </c>
      <c r="D276" s="164" t="s">
        <v>157</v>
      </c>
      <c r="E276" s="165" t="s">
        <v>541</v>
      </c>
      <c r="F276" s="263" t="s">
        <v>542</v>
      </c>
      <c r="G276" s="263"/>
      <c r="H276" s="263"/>
      <c r="I276" s="263"/>
      <c r="J276" s="166" t="s">
        <v>160</v>
      </c>
      <c r="K276" s="167">
        <v>3</v>
      </c>
      <c r="L276" s="264">
        <v>0</v>
      </c>
      <c r="M276" s="265"/>
      <c r="N276" s="266">
        <f t="shared" ref="N276:N285" si="45">ROUND(L276*K276,2)</f>
        <v>0</v>
      </c>
      <c r="O276" s="266"/>
      <c r="P276" s="266"/>
      <c r="Q276" s="266"/>
      <c r="R276" s="39"/>
      <c r="T276" s="168" t="s">
        <v>22</v>
      </c>
      <c r="U276" s="46" t="s">
        <v>46</v>
      </c>
      <c r="V276" s="38"/>
      <c r="W276" s="169">
        <f t="shared" ref="W276:W285" si="46">V276*K276</f>
        <v>0</v>
      </c>
      <c r="X276" s="169">
        <v>0</v>
      </c>
      <c r="Y276" s="169">
        <f t="shared" ref="Y276:Y285" si="47">X276*K276</f>
        <v>0</v>
      </c>
      <c r="Z276" s="169">
        <v>0</v>
      </c>
      <c r="AA276" s="170">
        <f t="shared" ref="AA276:AA285" si="48">Z276*K276</f>
        <v>0</v>
      </c>
      <c r="AR276" s="21" t="s">
        <v>234</v>
      </c>
      <c r="AT276" s="21" t="s">
        <v>157</v>
      </c>
      <c r="AU276" s="21" t="s">
        <v>135</v>
      </c>
      <c r="AY276" s="21" t="s">
        <v>156</v>
      </c>
      <c r="BE276" s="107">
        <f t="shared" ref="BE276:BE285" si="49">IF(U276="základní",N276,0)</f>
        <v>0</v>
      </c>
      <c r="BF276" s="107">
        <f t="shared" ref="BF276:BF285" si="50">IF(U276="snížená",N276,0)</f>
        <v>0</v>
      </c>
      <c r="BG276" s="107">
        <f t="shared" ref="BG276:BG285" si="51">IF(U276="zákl. přenesená",N276,0)</f>
        <v>0</v>
      </c>
      <c r="BH276" s="107">
        <f t="shared" ref="BH276:BH285" si="52">IF(U276="sníž. přenesená",N276,0)</f>
        <v>0</v>
      </c>
      <c r="BI276" s="107">
        <f t="shared" ref="BI276:BI285" si="53">IF(U276="nulová",N276,0)</f>
        <v>0</v>
      </c>
      <c r="BJ276" s="21" t="s">
        <v>135</v>
      </c>
      <c r="BK276" s="107">
        <f t="shared" ref="BK276:BK285" si="54">ROUND(L276*K276,2)</f>
        <v>0</v>
      </c>
      <c r="BL276" s="21" t="s">
        <v>234</v>
      </c>
      <c r="BM276" s="21" t="s">
        <v>543</v>
      </c>
    </row>
    <row r="277" spans="2:65" s="1" customFormat="1" ht="25.5" customHeight="1">
      <c r="B277" s="37"/>
      <c r="C277" s="194" t="s">
        <v>544</v>
      </c>
      <c r="D277" s="194" t="s">
        <v>227</v>
      </c>
      <c r="E277" s="195" t="s">
        <v>545</v>
      </c>
      <c r="F277" s="275" t="s">
        <v>546</v>
      </c>
      <c r="G277" s="275"/>
      <c r="H277" s="275"/>
      <c r="I277" s="275"/>
      <c r="J277" s="196" t="s">
        <v>160</v>
      </c>
      <c r="K277" s="197">
        <v>2</v>
      </c>
      <c r="L277" s="276">
        <v>0</v>
      </c>
      <c r="M277" s="277"/>
      <c r="N277" s="278">
        <f t="shared" si="45"/>
        <v>0</v>
      </c>
      <c r="O277" s="266"/>
      <c r="P277" s="266"/>
      <c r="Q277" s="266"/>
      <c r="R277" s="39"/>
      <c r="T277" s="168" t="s">
        <v>22</v>
      </c>
      <c r="U277" s="46" t="s">
        <v>46</v>
      </c>
      <c r="V277" s="38"/>
      <c r="W277" s="169">
        <f t="shared" si="46"/>
        <v>0</v>
      </c>
      <c r="X277" s="169">
        <v>1.38E-2</v>
      </c>
      <c r="Y277" s="169">
        <f t="shared" si="47"/>
        <v>2.76E-2</v>
      </c>
      <c r="Z277" s="169">
        <v>0</v>
      </c>
      <c r="AA277" s="170">
        <f t="shared" si="48"/>
        <v>0</v>
      </c>
      <c r="AR277" s="21" t="s">
        <v>303</v>
      </c>
      <c r="AT277" s="21" t="s">
        <v>227</v>
      </c>
      <c r="AU277" s="21" t="s">
        <v>135</v>
      </c>
      <c r="AY277" s="21" t="s">
        <v>156</v>
      </c>
      <c r="BE277" s="107">
        <f t="shared" si="49"/>
        <v>0</v>
      </c>
      <c r="BF277" s="107">
        <f t="shared" si="50"/>
        <v>0</v>
      </c>
      <c r="BG277" s="107">
        <f t="shared" si="51"/>
        <v>0</v>
      </c>
      <c r="BH277" s="107">
        <f t="shared" si="52"/>
        <v>0</v>
      </c>
      <c r="BI277" s="107">
        <f t="shared" si="53"/>
        <v>0</v>
      </c>
      <c r="BJ277" s="21" t="s">
        <v>135</v>
      </c>
      <c r="BK277" s="107">
        <f t="shared" si="54"/>
        <v>0</v>
      </c>
      <c r="BL277" s="21" t="s">
        <v>234</v>
      </c>
      <c r="BM277" s="21" t="s">
        <v>547</v>
      </c>
    </row>
    <row r="278" spans="2:65" s="1" customFormat="1" ht="25.5" customHeight="1">
      <c r="B278" s="37"/>
      <c r="C278" s="194" t="s">
        <v>548</v>
      </c>
      <c r="D278" s="194" t="s">
        <v>227</v>
      </c>
      <c r="E278" s="195" t="s">
        <v>549</v>
      </c>
      <c r="F278" s="275" t="s">
        <v>550</v>
      </c>
      <c r="G278" s="275"/>
      <c r="H278" s="275"/>
      <c r="I278" s="275"/>
      <c r="J278" s="196" t="s">
        <v>160</v>
      </c>
      <c r="K278" s="197">
        <v>1</v>
      </c>
      <c r="L278" s="276">
        <v>0</v>
      </c>
      <c r="M278" s="277"/>
      <c r="N278" s="278">
        <f t="shared" si="45"/>
        <v>0</v>
      </c>
      <c r="O278" s="266"/>
      <c r="P278" s="266"/>
      <c r="Q278" s="266"/>
      <c r="R278" s="39"/>
      <c r="T278" s="168" t="s">
        <v>22</v>
      </c>
      <c r="U278" s="46" t="s">
        <v>46</v>
      </c>
      <c r="V278" s="38"/>
      <c r="W278" s="169">
        <f t="shared" si="46"/>
        <v>0</v>
      </c>
      <c r="X278" s="169">
        <v>1.38E-2</v>
      </c>
      <c r="Y278" s="169">
        <f t="shared" si="47"/>
        <v>1.38E-2</v>
      </c>
      <c r="Z278" s="169">
        <v>0</v>
      </c>
      <c r="AA278" s="170">
        <f t="shared" si="48"/>
        <v>0</v>
      </c>
      <c r="AR278" s="21" t="s">
        <v>303</v>
      </c>
      <c r="AT278" s="21" t="s">
        <v>227</v>
      </c>
      <c r="AU278" s="21" t="s">
        <v>135</v>
      </c>
      <c r="AY278" s="21" t="s">
        <v>156</v>
      </c>
      <c r="BE278" s="107">
        <f t="shared" si="49"/>
        <v>0</v>
      </c>
      <c r="BF278" s="107">
        <f t="shared" si="50"/>
        <v>0</v>
      </c>
      <c r="BG278" s="107">
        <f t="shared" si="51"/>
        <v>0</v>
      </c>
      <c r="BH278" s="107">
        <f t="shared" si="52"/>
        <v>0</v>
      </c>
      <c r="BI278" s="107">
        <f t="shared" si="53"/>
        <v>0</v>
      </c>
      <c r="BJ278" s="21" t="s">
        <v>135</v>
      </c>
      <c r="BK278" s="107">
        <f t="shared" si="54"/>
        <v>0</v>
      </c>
      <c r="BL278" s="21" t="s">
        <v>234</v>
      </c>
      <c r="BM278" s="21" t="s">
        <v>551</v>
      </c>
    </row>
    <row r="279" spans="2:65" s="1" customFormat="1" ht="38.25" customHeight="1">
      <c r="B279" s="37"/>
      <c r="C279" s="164" t="s">
        <v>552</v>
      </c>
      <c r="D279" s="164" t="s">
        <v>157</v>
      </c>
      <c r="E279" s="165" t="s">
        <v>553</v>
      </c>
      <c r="F279" s="263" t="s">
        <v>554</v>
      </c>
      <c r="G279" s="263"/>
      <c r="H279" s="263"/>
      <c r="I279" s="263"/>
      <c r="J279" s="166" t="s">
        <v>160</v>
      </c>
      <c r="K279" s="167">
        <v>1</v>
      </c>
      <c r="L279" s="264">
        <v>0</v>
      </c>
      <c r="M279" s="265"/>
      <c r="N279" s="266">
        <f t="shared" si="45"/>
        <v>0</v>
      </c>
      <c r="O279" s="266"/>
      <c r="P279" s="266"/>
      <c r="Q279" s="266"/>
      <c r="R279" s="39"/>
      <c r="T279" s="168" t="s">
        <v>22</v>
      </c>
      <c r="U279" s="46" t="s">
        <v>46</v>
      </c>
      <c r="V279" s="38"/>
      <c r="W279" s="169">
        <f t="shared" si="46"/>
        <v>0</v>
      </c>
      <c r="X279" s="169">
        <v>0</v>
      </c>
      <c r="Y279" s="169">
        <f t="shared" si="47"/>
        <v>0</v>
      </c>
      <c r="Z279" s="169">
        <v>0</v>
      </c>
      <c r="AA279" s="170">
        <f t="shared" si="48"/>
        <v>0</v>
      </c>
      <c r="AR279" s="21" t="s">
        <v>234</v>
      </c>
      <c r="AT279" s="21" t="s">
        <v>157</v>
      </c>
      <c r="AU279" s="21" t="s">
        <v>135</v>
      </c>
      <c r="AY279" s="21" t="s">
        <v>156</v>
      </c>
      <c r="BE279" s="107">
        <f t="shared" si="49"/>
        <v>0</v>
      </c>
      <c r="BF279" s="107">
        <f t="shared" si="50"/>
        <v>0</v>
      </c>
      <c r="BG279" s="107">
        <f t="shared" si="51"/>
        <v>0</v>
      </c>
      <c r="BH279" s="107">
        <f t="shared" si="52"/>
        <v>0</v>
      </c>
      <c r="BI279" s="107">
        <f t="shared" si="53"/>
        <v>0</v>
      </c>
      <c r="BJ279" s="21" t="s">
        <v>135</v>
      </c>
      <c r="BK279" s="107">
        <f t="shared" si="54"/>
        <v>0</v>
      </c>
      <c r="BL279" s="21" t="s">
        <v>234</v>
      </c>
      <c r="BM279" s="21" t="s">
        <v>555</v>
      </c>
    </row>
    <row r="280" spans="2:65" s="1" customFormat="1" ht="25.5" customHeight="1">
      <c r="B280" s="37"/>
      <c r="C280" s="194" t="s">
        <v>556</v>
      </c>
      <c r="D280" s="194" t="s">
        <v>227</v>
      </c>
      <c r="E280" s="195" t="s">
        <v>557</v>
      </c>
      <c r="F280" s="275" t="s">
        <v>558</v>
      </c>
      <c r="G280" s="275"/>
      <c r="H280" s="275"/>
      <c r="I280" s="275"/>
      <c r="J280" s="196" t="s">
        <v>160</v>
      </c>
      <c r="K280" s="197">
        <v>1</v>
      </c>
      <c r="L280" s="276">
        <v>0</v>
      </c>
      <c r="M280" s="277"/>
      <c r="N280" s="278">
        <f t="shared" si="45"/>
        <v>0</v>
      </c>
      <c r="O280" s="266"/>
      <c r="P280" s="266"/>
      <c r="Q280" s="266"/>
      <c r="R280" s="39"/>
      <c r="T280" s="168" t="s">
        <v>22</v>
      </c>
      <c r="U280" s="46" t="s">
        <v>46</v>
      </c>
      <c r="V280" s="38"/>
      <c r="W280" s="169">
        <f t="shared" si="46"/>
        <v>0</v>
      </c>
      <c r="X280" s="169">
        <v>1.38E-2</v>
      </c>
      <c r="Y280" s="169">
        <f t="shared" si="47"/>
        <v>1.38E-2</v>
      </c>
      <c r="Z280" s="169">
        <v>0</v>
      </c>
      <c r="AA280" s="170">
        <f t="shared" si="48"/>
        <v>0</v>
      </c>
      <c r="AR280" s="21" t="s">
        <v>303</v>
      </c>
      <c r="AT280" s="21" t="s">
        <v>227</v>
      </c>
      <c r="AU280" s="21" t="s">
        <v>135</v>
      </c>
      <c r="AY280" s="21" t="s">
        <v>156</v>
      </c>
      <c r="BE280" s="107">
        <f t="shared" si="49"/>
        <v>0</v>
      </c>
      <c r="BF280" s="107">
        <f t="shared" si="50"/>
        <v>0</v>
      </c>
      <c r="BG280" s="107">
        <f t="shared" si="51"/>
        <v>0</v>
      </c>
      <c r="BH280" s="107">
        <f t="shared" si="52"/>
        <v>0</v>
      </c>
      <c r="BI280" s="107">
        <f t="shared" si="53"/>
        <v>0</v>
      </c>
      <c r="BJ280" s="21" t="s">
        <v>135</v>
      </c>
      <c r="BK280" s="107">
        <f t="shared" si="54"/>
        <v>0</v>
      </c>
      <c r="BL280" s="21" t="s">
        <v>234</v>
      </c>
      <c r="BM280" s="21" t="s">
        <v>559</v>
      </c>
    </row>
    <row r="281" spans="2:65" s="1" customFormat="1" ht="16.5" customHeight="1">
      <c r="B281" s="37"/>
      <c r="C281" s="164" t="s">
        <v>560</v>
      </c>
      <c r="D281" s="164" t="s">
        <v>157</v>
      </c>
      <c r="E281" s="165" t="s">
        <v>561</v>
      </c>
      <c r="F281" s="263" t="s">
        <v>562</v>
      </c>
      <c r="G281" s="263"/>
      <c r="H281" s="263"/>
      <c r="I281" s="263"/>
      <c r="J281" s="166" t="s">
        <v>160</v>
      </c>
      <c r="K281" s="167">
        <v>3</v>
      </c>
      <c r="L281" s="264">
        <v>0</v>
      </c>
      <c r="M281" s="265"/>
      <c r="N281" s="266">
        <f t="shared" si="45"/>
        <v>0</v>
      </c>
      <c r="O281" s="266"/>
      <c r="P281" s="266"/>
      <c r="Q281" s="266"/>
      <c r="R281" s="39"/>
      <c r="T281" s="168" t="s">
        <v>22</v>
      </c>
      <c r="U281" s="46" t="s">
        <v>46</v>
      </c>
      <c r="V281" s="38"/>
      <c r="W281" s="169">
        <f t="shared" si="46"/>
        <v>0</v>
      </c>
      <c r="X281" s="169">
        <v>0</v>
      </c>
      <c r="Y281" s="169">
        <f t="shared" si="47"/>
        <v>0</v>
      </c>
      <c r="Z281" s="169">
        <v>0</v>
      </c>
      <c r="AA281" s="170">
        <f t="shared" si="48"/>
        <v>0</v>
      </c>
      <c r="AR281" s="21" t="s">
        <v>234</v>
      </c>
      <c r="AT281" s="21" t="s">
        <v>157</v>
      </c>
      <c r="AU281" s="21" t="s">
        <v>135</v>
      </c>
      <c r="AY281" s="21" t="s">
        <v>156</v>
      </c>
      <c r="BE281" s="107">
        <f t="shared" si="49"/>
        <v>0</v>
      </c>
      <c r="BF281" s="107">
        <f t="shared" si="50"/>
        <v>0</v>
      </c>
      <c r="BG281" s="107">
        <f t="shared" si="51"/>
        <v>0</v>
      </c>
      <c r="BH281" s="107">
        <f t="shared" si="52"/>
        <v>0</v>
      </c>
      <c r="BI281" s="107">
        <f t="shared" si="53"/>
        <v>0</v>
      </c>
      <c r="BJ281" s="21" t="s">
        <v>135</v>
      </c>
      <c r="BK281" s="107">
        <f t="shared" si="54"/>
        <v>0</v>
      </c>
      <c r="BL281" s="21" t="s">
        <v>234</v>
      </c>
      <c r="BM281" s="21" t="s">
        <v>563</v>
      </c>
    </row>
    <row r="282" spans="2:65" s="1" customFormat="1" ht="16.5" customHeight="1">
      <c r="B282" s="37"/>
      <c r="C282" s="194" t="s">
        <v>564</v>
      </c>
      <c r="D282" s="194" t="s">
        <v>227</v>
      </c>
      <c r="E282" s="195" t="s">
        <v>565</v>
      </c>
      <c r="F282" s="275" t="s">
        <v>566</v>
      </c>
      <c r="G282" s="275"/>
      <c r="H282" s="275"/>
      <c r="I282" s="275"/>
      <c r="J282" s="196" t="s">
        <v>160</v>
      </c>
      <c r="K282" s="197">
        <v>3</v>
      </c>
      <c r="L282" s="276">
        <v>0</v>
      </c>
      <c r="M282" s="277"/>
      <c r="N282" s="278">
        <f t="shared" si="45"/>
        <v>0</v>
      </c>
      <c r="O282" s="266"/>
      <c r="P282" s="266"/>
      <c r="Q282" s="266"/>
      <c r="R282" s="39"/>
      <c r="T282" s="168" t="s">
        <v>22</v>
      </c>
      <c r="U282" s="46" t="s">
        <v>46</v>
      </c>
      <c r="V282" s="38"/>
      <c r="W282" s="169">
        <f t="shared" si="46"/>
        <v>0</v>
      </c>
      <c r="X282" s="169">
        <v>2.0999999999999999E-3</v>
      </c>
      <c r="Y282" s="169">
        <f t="shared" si="47"/>
        <v>6.3E-3</v>
      </c>
      <c r="Z282" s="169">
        <v>0</v>
      </c>
      <c r="AA282" s="170">
        <f t="shared" si="48"/>
        <v>0</v>
      </c>
      <c r="AR282" s="21" t="s">
        <v>303</v>
      </c>
      <c r="AT282" s="21" t="s">
        <v>227</v>
      </c>
      <c r="AU282" s="21" t="s">
        <v>135</v>
      </c>
      <c r="AY282" s="21" t="s">
        <v>156</v>
      </c>
      <c r="BE282" s="107">
        <f t="shared" si="49"/>
        <v>0</v>
      </c>
      <c r="BF282" s="107">
        <f t="shared" si="50"/>
        <v>0</v>
      </c>
      <c r="BG282" s="107">
        <f t="shared" si="51"/>
        <v>0</v>
      </c>
      <c r="BH282" s="107">
        <f t="shared" si="52"/>
        <v>0</v>
      </c>
      <c r="BI282" s="107">
        <f t="shared" si="53"/>
        <v>0</v>
      </c>
      <c r="BJ282" s="21" t="s">
        <v>135</v>
      </c>
      <c r="BK282" s="107">
        <f t="shared" si="54"/>
        <v>0</v>
      </c>
      <c r="BL282" s="21" t="s">
        <v>234</v>
      </c>
      <c r="BM282" s="21" t="s">
        <v>567</v>
      </c>
    </row>
    <row r="283" spans="2:65" s="1" customFormat="1" ht="16.5" customHeight="1">
      <c r="B283" s="37"/>
      <c r="C283" s="164" t="s">
        <v>568</v>
      </c>
      <c r="D283" s="164" t="s">
        <v>157</v>
      </c>
      <c r="E283" s="165" t="s">
        <v>569</v>
      </c>
      <c r="F283" s="263" t="s">
        <v>570</v>
      </c>
      <c r="G283" s="263"/>
      <c r="H283" s="263"/>
      <c r="I283" s="263"/>
      <c r="J283" s="166" t="s">
        <v>327</v>
      </c>
      <c r="K283" s="167">
        <v>1</v>
      </c>
      <c r="L283" s="264">
        <v>0</v>
      </c>
      <c r="M283" s="265"/>
      <c r="N283" s="266">
        <f t="shared" si="45"/>
        <v>0</v>
      </c>
      <c r="O283" s="266"/>
      <c r="P283" s="266"/>
      <c r="Q283" s="266"/>
      <c r="R283" s="39"/>
      <c r="T283" s="168" t="s">
        <v>22</v>
      </c>
      <c r="U283" s="46" t="s">
        <v>46</v>
      </c>
      <c r="V283" s="38"/>
      <c r="W283" s="169">
        <f t="shared" si="46"/>
        <v>0</v>
      </c>
      <c r="X283" s="169">
        <v>0</v>
      </c>
      <c r="Y283" s="169">
        <f t="shared" si="47"/>
        <v>0</v>
      </c>
      <c r="Z283" s="169">
        <v>0</v>
      </c>
      <c r="AA283" s="170">
        <f t="shared" si="48"/>
        <v>0</v>
      </c>
      <c r="AR283" s="21" t="s">
        <v>234</v>
      </c>
      <c r="AT283" s="21" t="s">
        <v>157</v>
      </c>
      <c r="AU283" s="21" t="s">
        <v>135</v>
      </c>
      <c r="AY283" s="21" t="s">
        <v>156</v>
      </c>
      <c r="BE283" s="107">
        <f t="shared" si="49"/>
        <v>0</v>
      </c>
      <c r="BF283" s="107">
        <f t="shared" si="50"/>
        <v>0</v>
      </c>
      <c r="BG283" s="107">
        <f t="shared" si="51"/>
        <v>0</v>
      </c>
      <c r="BH283" s="107">
        <f t="shared" si="52"/>
        <v>0</v>
      </c>
      <c r="BI283" s="107">
        <f t="shared" si="53"/>
        <v>0</v>
      </c>
      <c r="BJ283" s="21" t="s">
        <v>135</v>
      </c>
      <c r="BK283" s="107">
        <f t="shared" si="54"/>
        <v>0</v>
      </c>
      <c r="BL283" s="21" t="s">
        <v>234</v>
      </c>
      <c r="BM283" s="21" t="s">
        <v>571</v>
      </c>
    </row>
    <row r="284" spans="2:65" s="1" customFormat="1" ht="16.5" customHeight="1">
      <c r="B284" s="37"/>
      <c r="C284" s="164" t="s">
        <v>572</v>
      </c>
      <c r="D284" s="164" t="s">
        <v>157</v>
      </c>
      <c r="E284" s="165" t="s">
        <v>573</v>
      </c>
      <c r="F284" s="263" t="s">
        <v>574</v>
      </c>
      <c r="G284" s="263"/>
      <c r="H284" s="263"/>
      <c r="I284" s="263"/>
      <c r="J284" s="166" t="s">
        <v>327</v>
      </c>
      <c r="K284" s="167">
        <v>1</v>
      </c>
      <c r="L284" s="264">
        <v>0</v>
      </c>
      <c r="M284" s="265"/>
      <c r="N284" s="266">
        <f t="shared" si="45"/>
        <v>0</v>
      </c>
      <c r="O284" s="266"/>
      <c r="P284" s="266"/>
      <c r="Q284" s="266"/>
      <c r="R284" s="39"/>
      <c r="T284" s="168" t="s">
        <v>22</v>
      </c>
      <c r="U284" s="46" t="s">
        <v>46</v>
      </c>
      <c r="V284" s="38"/>
      <c r="W284" s="169">
        <f t="shared" si="46"/>
        <v>0</v>
      </c>
      <c r="X284" s="169">
        <v>0</v>
      </c>
      <c r="Y284" s="169">
        <f t="shared" si="47"/>
        <v>0</v>
      </c>
      <c r="Z284" s="169">
        <v>0</v>
      </c>
      <c r="AA284" s="170">
        <f t="shared" si="48"/>
        <v>0</v>
      </c>
      <c r="AR284" s="21" t="s">
        <v>234</v>
      </c>
      <c r="AT284" s="21" t="s">
        <v>157</v>
      </c>
      <c r="AU284" s="21" t="s">
        <v>135</v>
      </c>
      <c r="AY284" s="21" t="s">
        <v>156</v>
      </c>
      <c r="BE284" s="107">
        <f t="shared" si="49"/>
        <v>0</v>
      </c>
      <c r="BF284" s="107">
        <f t="shared" si="50"/>
        <v>0</v>
      </c>
      <c r="BG284" s="107">
        <f t="shared" si="51"/>
        <v>0</v>
      </c>
      <c r="BH284" s="107">
        <f t="shared" si="52"/>
        <v>0</v>
      </c>
      <c r="BI284" s="107">
        <f t="shared" si="53"/>
        <v>0</v>
      </c>
      <c r="BJ284" s="21" t="s">
        <v>135</v>
      </c>
      <c r="BK284" s="107">
        <f t="shared" si="54"/>
        <v>0</v>
      </c>
      <c r="BL284" s="21" t="s">
        <v>234</v>
      </c>
      <c r="BM284" s="21" t="s">
        <v>575</v>
      </c>
    </row>
    <row r="285" spans="2:65" s="1" customFormat="1" ht="25.5" customHeight="1">
      <c r="B285" s="37"/>
      <c r="C285" s="164" t="s">
        <v>576</v>
      </c>
      <c r="D285" s="164" t="s">
        <v>157</v>
      </c>
      <c r="E285" s="165" t="s">
        <v>577</v>
      </c>
      <c r="F285" s="263" t="s">
        <v>578</v>
      </c>
      <c r="G285" s="263"/>
      <c r="H285" s="263"/>
      <c r="I285" s="263"/>
      <c r="J285" s="166" t="s">
        <v>341</v>
      </c>
      <c r="K285" s="167">
        <v>6.2E-2</v>
      </c>
      <c r="L285" s="264">
        <v>0</v>
      </c>
      <c r="M285" s="265"/>
      <c r="N285" s="266">
        <f t="shared" si="45"/>
        <v>0</v>
      </c>
      <c r="O285" s="266"/>
      <c r="P285" s="266"/>
      <c r="Q285" s="266"/>
      <c r="R285" s="39"/>
      <c r="T285" s="168" t="s">
        <v>22</v>
      </c>
      <c r="U285" s="46" t="s">
        <v>46</v>
      </c>
      <c r="V285" s="38"/>
      <c r="W285" s="169">
        <f t="shared" si="46"/>
        <v>0</v>
      </c>
      <c r="X285" s="169">
        <v>0</v>
      </c>
      <c r="Y285" s="169">
        <f t="shared" si="47"/>
        <v>0</v>
      </c>
      <c r="Z285" s="169">
        <v>0</v>
      </c>
      <c r="AA285" s="170">
        <f t="shared" si="48"/>
        <v>0</v>
      </c>
      <c r="AR285" s="21" t="s">
        <v>234</v>
      </c>
      <c r="AT285" s="21" t="s">
        <v>157</v>
      </c>
      <c r="AU285" s="21" t="s">
        <v>135</v>
      </c>
      <c r="AY285" s="21" t="s">
        <v>156</v>
      </c>
      <c r="BE285" s="107">
        <f t="shared" si="49"/>
        <v>0</v>
      </c>
      <c r="BF285" s="107">
        <f t="shared" si="50"/>
        <v>0</v>
      </c>
      <c r="BG285" s="107">
        <f t="shared" si="51"/>
        <v>0</v>
      </c>
      <c r="BH285" s="107">
        <f t="shared" si="52"/>
        <v>0</v>
      </c>
      <c r="BI285" s="107">
        <f t="shared" si="53"/>
        <v>0</v>
      </c>
      <c r="BJ285" s="21" t="s">
        <v>135</v>
      </c>
      <c r="BK285" s="107">
        <f t="shared" si="54"/>
        <v>0</v>
      </c>
      <c r="BL285" s="21" t="s">
        <v>234</v>
      </c>
      <c r="BM285" s="21" t="s">
        <v>579</v>
      </c>
    </row>
    <row r="286" spans="2:65" s="9" customFormat="1" ht="29.85" customHeight="1">
      <c r="B286" s="153"/>
      <c r="C286" s="154"/>
      <c r="D286" s="163" t="s">
        <v>122</v>
      </c>
      <c r="E286" s="163"/>
      <c r="F286" s="163"/>
      <c r="G286" s="163"/>
      <c r="H286" s="163"/>
      <c r="I286" s="163"/>
      <c r="J286" s="163"/>
      <c r="K286" s="163"/>
      <c r="L286" s="163"/>
      <c r="M286" s="163"/>
      <c r="N286" s="284">
        <f>BK286</f>
        <v>0</v>
      </c>
      <c r="O286" s="285"/>
      <c r="P286" s="285"/>
      <c r="Q286" s="285"/>
      <c r="R286" s="156"/>
      <c r="T286" s="157"/>
      <c r="U286" s="154"/>
      <c r="V286" s="154"/>
      <c r="W286" s="158">
        <f>SUM(W287:W293)</f>
        <v>0</v>
      </c>
      <c r="X286" s="154"/>
      <c r="Y286" s="158">
        <f>SUM(Y287:Y293)</f>
        <v>0.1046175</v>
      </c>
      <c r="Z286" s="154"/>
      <c r="AA286" s="159">
        <f>SUM(AA287:AA293)</f>
        <v>0</v>
      </c>
      <c r="AR286" s="160" t="s">
        <v>135</v>
      </c>
      <c r="AT286" s="161" t="s">
        <v>78</v>
      </c>
      <c r="AU286" s="161" t="s">
        <v>84</v>
      </c>
      <c r="AY286" s="160" t="s">
        <v>156</v>
      </c>
      <c r="BK286" s="162">
        <f>SUM(BK287:BK293)</f>
        <v>0</v>
      </c>
    </row>
    <row r="287" spans="2:65" s="1" customFormat="1" ht="38.25" customHeight="1">
      <c r="B287" s="37"/>
      <c r="C287" s="164" t="s">
        <v>580</v>
      </c>
      <c r="D287" s="164" t="s">
        <v>157</v>
      </c>
      <c r="E287" s="165" t="s">
        <v>581</v>
      </c>
      <c r="F287" s="263" t="s">
        <v>582</v>
      </c>
      <c r="G287" s="263"/>
      <c r="H287" s="263"/>
      <c r="I287" s="263"/>
      <c r="J287" s="166" t="s">
        <v>165</v>
      </c>
      <c r="K287" s="167">
        <v>3.25</v>
      </c>
      <c r="L287" s="264">
        <v>0</v>
      </c>
      <c r="M287" s="265"/>
      <c r="N287" s="266">
        <f>ROUND(L287*K287,2)</f>
        <v>0</v>
      </c>
      <c r="O287" s="266"/>
      <c r="P287" s="266"/>
      <c r="Q287" s="266"/>
      <c r="R287" s="39"/>
      <c r="T287" s="168" t="s">
        <v>22</v>
      </c>
      <c r="U287" s="46" t="s">
        <v>46</v>
      </c>
      <c r="V287" s="38"/>
      <c r="W287" s="169">
        <f>V287*K287</f>
        <v>0</v>
      </c>
      <c r="X287" s="169">
        <v>3.62E-3</v>
      </c>
      <c r="Y287" s="169">
        <f>X287*K287</f>
        <v>1.1764999999999999E-2</v>
      </c>
      <c r="Z287" s="169">
        <v>0</v>
      </c>
      <c r="AA287" s="170">
        <f>Z287*K287</f>
        <v>0</v>
      </c>
      <c r="AR287" s="21" t="s">
        <v>234</v>
      </c>
      <c r="AT287" s="21" t="s">
        <v>157</v>
      </c>
      <c r="AU287" s="21" t="s">
        <v>135</v>
      </c>
      <c r="AY287" s="21" t="s">
        <v>156</v>
      </c>
      <c r="BE287" s="107">
        <f>IF(U287="základní",N287,0)</f>
        <v>0</v>
      </c>
      <c r="BF287" s="107">
        <f>IF(U287="snížená",N287,0)</f>
        <v>0</v>
      </c>
      <c r="BG287" s="107">
        <f>IF(U287="zákl. přenesená",N287,0)</f>
        <v>0</v>
      </c>
      <c r="BH287" s="107">
        <f>IF(U287="sníž. přenesená",N287,0)</f>
        <v>0</v>
      </c>
      <c r="BI287" s="107">
        <f>IF(U287="nulová",N287,0)</f>
        <v>0</v>
      </c>
      <c r="BJ287" s="21" t="s">
        <v>135</v>
      </c>
      <c r="BK287" s="107">
        <f>ROUND(L287*K287,2)</f>
        <v>0</v>
      </c>
      <c r="BL287" s="21" t="s">
        <v>234</v>
      </c>
      <c r="BM287" s="21" t="s">
        <v>583</v>
      </c>
    </row>
    <row r="288" spans="2:65" s="10" customFormat="1" ht="16.5" customHeight="1">
      <c r="B288" s="171"/>
      <c r="C288" s="172"/>
      <c r="D288" s="172"/>
      <c r="E288" s="173" t="s">
        <v>22</v>
      </c>
      <c r="F288" s="267" t="s">
        <v>193</v>
      </c>
      <c r="G288" s="268"/>
      <c r="H288" s="268"/>
      <c r="I288" s="268"/>
      <c r="J288" s="172"/>
      <c r="K288" s="174">
        <v>3.25</v>
      </c>
      <c r="L288" s="172"/>
      <c r="M288" s="172"/>
      <c r="N288" s="172"/>
      <c r="O288" s="172"/>
      <c r="P288" s="172"/>
      <c r="Q288" s="172"/>
      <c r="R288" s="175"/>
      <c r="T288" s="176"/>
      <c r="U288" s="172"/>
      <c r="V288" s="172"/>
      <c r="W288" s="172"/>
      <c r="X288" s="172"/>
      <c r="Y288" s="172"/>
      <c r="Z288" s="172"/>
      <c r="AA288" s="177"/>
      <c r="AT288" s="178" t="s">
        <v>168</v>
      </c>
      <c r="AU288" s="178" t="s">
        <v>135</v>
      </c>
      <c r="AV288" s="10" t="s">
        <v>135</v>
      </c>
      <c r="AW288" s="10" t="s">
        <v>36</v>
      </c>
      <c r="AX288" s="10" t="s">
        <v>84</v>
      </c>
      <c r="AY288" s="178" t="s">
        <v>156</v>
      </c>
    </row>
    <row r="289" spans="2:65" s="1" customFormat="1" ht="16.5" customHeight="1">
      <c r="B289" s="37"/>
      <c r="C289" s="194" t="s">
        <v>584</v>
      </c>
      <c r="D289" s="194" t="s">
        <v>227</v>
      </c>
      <c r="E289" s="195" t="s">
        <v>585</v>
      </c>
      <c r="F289" s="275" t="s">
        <v>586</v>
      </c>
      <c r="G289" s="275"/>
      <c r="H289" s="275"/>
      <c r="I289" s="275"/>
      <c r="J289" s="196" t="s">
        <v>165</v>
      </c>
      <c r="K289" s="197">
        <v>3.5750000000000002</v>
      </c>
      <c r="L289" s="276">
        <v>0</v>
      </c>
      <c r="M289" s="277"/>
      <c r="N289" s="278">
        <f>ROUND(L289*K289,2)</f>
        <v>0</v>
      </c>
      <c r="O289" s="266"/>
      <c r="P289" s="266"/>
      <c r="Q289" s="266"/>
      <c r="R289" s="39"/>
      <c r="T289" s="168" t="s">
        <v>22</v>
      </c>
      <c r="U289" s="46" t="s">
        <v>46</v>
      </c>
      <c r="V289" s="38"/>
      <c r="W289" s="169">
        <f>V289*K289</f>
        <v>0</v>
      </c>
      <c r="X289" s="169">
        <v>1.9199999999999998E-2</v>
      </c>
      <c r="Y289" s="169">
        <f>X289*K289</f>
        <v>6.8639999999999993E-2</v>
      </c>
      <c r="Z289" s="169">
        <v>0</v>
      </c>
      <c r="AA289" s="170">
        <f>Z289*K289</f>
        <v>0</v>
      </c>
      <c r="AR289" s="21" t="s">
        <v>303</v>
      </c>
      <c r="AT289" s="21" t="s">
        <v>227</v>
      </c>
      <c r="AU289" s="21" t="s">
        <v>135</v>
      </c>
      <c r="AY289" s="21" t="s">
        <v>156</v>
      </c>
      <c r="BE289" s="107">
        <f>IF(U289="základní",N289,0)</f>
        <v>0</v>
      </c>
      <c r="BF289" s="107">
        <f>IF(U289="snížená",N289,0)</f>
        <v>0</v>
      </c>
      <c r="BG289" s="107">
        <f>IF(U289="zákl. přenesená",N289,0)</f>
        <v>0</v>
      </c>
      <c r="BH289" s="107">
        <f>IF(U289="sníž. přenesená",N289,0)</f>
        <v>0</v>
      </c>
      <c r="BI289" s="107">
        <f>IF(U289="nulová",N289,0)</f>
        <v>0</v>
      </c>
      <c r="BJ289" s="21" t="s">
        <v>135</v>
      </c>
      <c r="BK289" s="107">
        <f>ROUND(L289*K289,2)</f>
        <v>0</v>
      </c>
      <c r="BL289" s="21" t="s">
        <v>234</v>
      </c>
      <c r="BM289" s="21" t="s">
        <v>587</v>
      </c>
    </row>
    <row r="290" spans="2:65" s="1" customFormat="1" ht="25.5" customHeight="1">
      <c r="B290" s="37"/>
      <c r="C290" s="164" t="s">
        <v>588</v>
      </c>
      <c r="D290" s="164" t="s">
        <v>157</v>
      </c>
      <c r="E290" s="165" t="s">
        <v>589</v>
      </c>
      <c r="F290" s="263" t="s">
        <v>590</v>
      </c>
      <c r="G290" s="263"/>
      <c r="H290" s="263"/>
      <c r="I290" s="263"/>
      <c r="J290" s="166" t="s">
        <v>165</v>
      </c>
      <c r="K290" s="167">
        <v>3.25</v>
      </c>
      <c r="L290" s="264">
        <v>0</v>
      </c>
      <c r="M290" s="265"/>
      <c r="N290" s="266">
        <f>ROUND(L290*K290,2)</f>
        <v>0</v>
      </c>
      <c r="O290" s="266"/>
      <c r="P290" s="266"/>
      <c r="Q290" s="266"/>
      <c r="R290" s="39"/>
      <c r="T290" s="168" t="s">
        <v>22</v>
      </c>
      <c r="U290" s="46" t="s">
        <v>46</v>
      </c>
      <c r="V290" s="38"/>
      <c r="W290" s="169">
        <f>V290*K290</f>
        <v>0</v>
      </c>
      <c r="X290" s="169">
        <v>0</v>
      </c>
      <c r="Y290" s="169">
        <f>X290*K290</f>
        <v>0</v>
      </c>
      <c r="Z290" s="169">
        <v>0</v>
      </c>
      <c r="AA290" s="170">
        <f>Z290*K290</f>
        <v>0</v>
      </c>
      <c r="AR290" s="21" t="s">
        <v>234</v>
      </c>
      <c r="AT290" s="21" t="s">
        <v>157</v>
      </c>
      <c r="AU290" s="21" t="s">
        <v>135</v>
      </c>
      <c r="AY290" s="21" t="s">
        <v>156</v>
      </c>
      <c r="BE290" s="107">
        <f>IF(U290="základní",N290,0)</f>
        <v>0</v>
      </c>
      <c r="BF290" s="107">
        <f>IF(U290="snížená",N290,0)</f>
        <v>0</v>
      </c>
      <c r="BG290" s="107">
        <f>IF(U290="zákl. přenesená",N290,0)</f>
        <v>0</v>
      </c>
      <c r="BH290" s="107">
        <f>IF(U290="sníž. přenesená",N290,0)</f>
        <v>0</v>
      </c>
      <c r="BI290" s="107">
        <f>IF(U290="nulová",N290,0)</f>
        <v>0</v>
      </c>
      <c r="BJ290" s="21" t="s">
        <v>135</v>
      </c>
      <c r="BK290" s="107">
        <f>ROUND(L290*K290,2)</f>
        <v>0</v>
      </c>
      <c r="BL290" s="21" t="s">
        <v>234</v>
      </c>
      <c r="BM290" s="21" t="s">
        <v>591</v>
      </c>
    </row>
    <row r="291" spans="2:65" s="1" customFormat="1" ht="16.5" customHeight="1">
      <c r="B291" s="37"/>
      <c r="C291" s="164" t="s">
        <v>592</v>
      </c>
      <c r="D291" s="164" t="s">
        <v>157</v>
      </c>
      <c r="E291" s="165" t="s">
        <v>593</v>
      </c>
      <c r="F291" s="263" t="s">
        <v>594</v>
      </c>
      <c r="G291" s="263"/>
      <c r="H291" s="263"/>
      <c r="I291" s="263"/>
      <c r="J291" s="166" t="s">
        <v>165</v>
      </c>
      <c r="K291" s="167">
        <v>3.25</v>
      </c>
      <c r="L291" s="264">
        <v>0</v>
      </c>
      <c r="M291" s="265"/>
      <c r="N291" s="266">
        <f>ROUND(L291*K291,2)</f>
        <v>0</v>
      </c>
      <c r="O291" s="266"/>
      <c r="P291" s="266"/>
      <c r="Q291" s="266"/>
      <c r="R291" s="39"/>
      <c r="T291" s="168" t="s">
        <v>22</v>
      </c>
      <c r="U291" s="46" t="s">
        <v>46</v>
      </c>
      <c r="V291" s="38"/>
      <c r="W291" s="169">
        <f>V291*K291</f>
        <v>0</v>
      </c>
      <c r="X291" s="169">
        <v>2.9999999999999997E-4</v>
      </c>
      <c r="Y291" s="169">
        <f>X291*K291</f>
        <v>9.7499999999999996E-4</v>
      </c>
      <c r="Z291" s="169">
        <v>0</v>
      </c>
      <c r="AA291" s="170">
        <f>Z291*K291</f>
        <v>0</v>
      </c>
      <c r="AR291" s="21" t="s">
        <v>234</v>
      </c>
      <c r="AT291" s="21" t="s">
        <v>157</v>
      </c>
      <c r="AU291" s="21" t="s">
        <v>135</v>
      </c>
      <c r="AY291" s="21" t="s">
        <v>156</v>
      </c>
      <c r="BE291" s="107">
        <f>IF(U291="základní",N291,0)</f>
        <v>0</v>
      </c>
      <c r="BF291" s="107">
        <f>IF(U291="snížená",N291,0)</f>
        <v>0</v>
      </c>
      <c r="BG291" s="107">
        <f>IF(U291="zákl. přenesená",N291,0)</f>
        <v>0</v>
      </c>
      <c r="BH291" s="107">
        <f>IF(U291="sníž. přenesená",N291,0)</f>
        <v>0</v>
      </c>
      <c r="BI291" s="107">
        <f>IF(U291="nulová",N291,0)</f>
        <v>0</v>
      </c>
      <c r="BJ291" s="21" t="s">
        <v>135</v>
      </c>
      <c r="BK291" s="107">
        <f>ROUND(L291*K291,2)</f>
        <v>0</v>
      </c>
      <c r="BL291" s="21" t="s">
        <v>234</v>
      </c>
      <c r="BM291" s="21" t="s">
        <v>595</v>
      </c>
    </row>
    <row r="292" spans="2:65" s="1" customFormat="1" ht="25.5" customHeight="1">
      <c r="B292" s="37"/>
      <c r="C292" s="164" t="s">
        <v>596</v>
      </c>
      <c r="D292" s="164" t="s">
        <v>157</v>
      </c>
      <c r="E292" s="165" t="s">
        <v>597</v>
      </c>
      <c r="F292" s="263" t="s">
        <v>598</v>
      </c>
      <c r="G292" s="263"/>
      <c r="H292" s="263"/>
      <c r="I292" s="263"/>
      <c r="J292" s="166" t="s">
        <v>165</v>
      </c>
      <c r="K292" s="167">
        <v>3.25</v>
      </c>
      <c r="L292" s="264">
        <v>0</v>
      </c>
      <c r="M292" s="265"/>
      <c r="N292" s="266">
        <f>ROUND(L292*K292,2)</f>
        <v>0</v>
      </c>
      <c r="O292" s="266"/>
      <c r="P292" s="266"/>
      <c r="Q292" s="266"/>
      <c r="R292" s="39"/>
      <c r="T292" s="168" t="s">
        <v>22</v>
      </c>
      <c r="U292" s="46" t="s">
        <v>46</v>
      </c>
      <c r="V292" s="38"/>
      <c r="W292" s="169">
        <f>V292*K292</f>
        <v>0</v>
      </c>
      <c r="X292" s="169">
        <v>7.1500000000000001E-3</v>
      </c>
      <c r="Y292" s="169">
        <f>X292*K292</f>
        <v>2.3237500000000001E-2</v>
      </c>
      <c r="Z292" s="169">
        <v>0</v>
      </c>
      <c r="AA292" s="170">
        <f>Z292*K292</f>
        <v>0</v>
      </c>
      <c r="AR292" s="21" t="s">
        <v>234</v>
      </c>
      <c r="AT292" s="21" t="s">
        <v>157</v>
      </c>
      <c r="AU292" s="21" t="s">
        <v>135</v>
      </c>
      <c r="AY292" s="21" t="s">
        <v>156</v>
      </c>
      <c r="BE292" s="107">
        <f>IF(U292="základní",N292,0)</f>
        <v>0</v>
      </c>
      <c r="BF292" s="107">
        <f>IF(U292="snížená",N292,0)</f>
        <v>0</v>
      </c>
      <c r="BG292" s="107">
        <f>IF(U292="zákl. přenesená",N292,0)</f>
        <v>0</v>
      </c>
      <c r="BH292" s="107">
        <f>IF(U292="sníž. přenesená",N292,0)</f>
        <v>0</v>
      </c>
      <c r="BI292" s="107">
        <f>IF(U292="nulová",N292,0)</f>
        <v>0</v>
      </c>
      <c r="BJ292" s="21" t="s">
        <v>135</v>
      </c>
      <c r="BK292" s="107">
        <f>ROUND(L292*K292,2)</f>
        <v>0</v>
      </c>
      <c r="BL292" s="21" t="s">
        <v>234</v>
      </c>
      <c r="BM292" s="21" t="s">
        <v>599</v>
      </c>
    </row>
    <row r="293" spans="2:65" s="1" customFormat="1" ht="25.5" customHeight="1">
      <c r="B293" s="37"/>
      <c r="C293" s="164" t="s">
        <v>600</v>
      </c>
      <c r="D293" s="164" t="s">
        <v>157</v>
      </c>
      <c r="E293" s="165" t="s">
        <v>601</v>
      </c>
      <c r="F293" s="263" t="s">
        <v>602</v>
      </c>
      <c r="G293" s="263"/>
      <c r="H293" s="263"/>
      <c r="I293" s="263"/>
      <c r="J293" s="166" t="s">
        <v>341</v>
      </c>
      <c r="K293" s="167">
        <v>0.105</v>
      </c>
      <c r="L293" s="264">
        <v>0</v>
      </c>
      <c r="M293" s="265"/>
      <c r="N293" s="266">
        <f>ROUND(L293*K293,2)</f>
        <v>0</v>
      </c>
      <c r="O293" s="266"/>
      <c r="P293" s="266"/>
      <c r="Q293" s="266"/>
      <c r="R293" s="39"/>
      <c r="T293" s="168" t="s">
        <v>22</v>
      </c>
      <c r="U293" s="46" t="s">
        <v>46</v>
      </c>
      <c r="V293" s="38"/>
      <c r="W293" s="169">
        <f>V293*K293</f>
        <v>0</v>
      </c>
      <c r="X293" s="169">
        <v>0</v>
      </c>
      <c r="Y293" s="169">
        <f>X293*K293</f>
        <v>0</v>
      </c>
      <c r="Z293" s="169">
        <v>0</v>
      </c>
      <c r="AA293" s="170">
        <f>Z293*K293</f>
        <v>0</v>
      </c>
      <c r="AR293" s="21" t="s">
        <v>234</v>
      </c>
      <c r="AT293" s="21" t="s">
        <v>157</v>
      </c>
      <c r="AU293" s="21" t="s">
        <v>135</v>
      </c>
      <c r="AY293" s="21" t="s">
        <v>156</v>
      </c>
      <c r="BE293" s="107">
        <f>IF(U293="základní",N293,0)</f>
        <v>0</v>
      </c>
      <c r="BF293" s="107">
        <f>IF(U293="snížená",N293,0)</f>
        <v>0</v>
      </c>
      <c r="BG293" s="107">
        <f>IF(U293="zákl. přenesená",N293,0)</f>
        <v>0</v>
      </c>
      <c r="BH293" s="107">
        <f>IF(U293="sníž. přenesená",N293,0)</f>
        <v>0</v>
      </c>
      <c r="BI293" s="107">
        <f>IF(U293="nulová",N293,0)</f>
        <v>0</v>
      </c>
      <c r="BJ293" s="21" t="s">
        <v>135</v>
      </c>
      <c r="BK293" s="107">
        <f>ROUND(L293*K293,2)</f>
        <v>0</v>
      </c>
      <c r="BL293" s="21" t="s">
        <v>234</v>
      </c>
      <c r="BM293" s="21" t="s">
        <v>603</v>
      </c>
    </row>
    <row r="294" spans="2:65" s="9" customFormat="1" ht="29.85" customHeight="1">
      <c r="B294" s="153"/>
      <c r="C294" s="154"/>
      <c r="D294" s="163" t="s">
        <v>123</v>
      </c>
      <c r="E294" s="163"/>
      <c r="F294" s="163"/>
      <c r="G294" s="163"/>
      <c r="H294" s="163"/>
      <c r="I294" s="163"/>
      <c r="J294" s="163"/>
      <c r="K294" s="163"/>
      <c r="L294" s="163"/>
      <c r="M294" s="163"/>
      <c r="N294" s="284">
        <f>BK294</f>
        <v>0</v>
      </c>
      <c r="O294" s="285"/>
      <c r="P294" s="285"/>
      <c r="Q294" s="285"/>
      <c r="R294" s="156"/>
      <c r="T294" s="157"/>
      <c r="U294" s="154"/>
      <c r="V294" s="154"/>
      <c r="W294" s="158">
        <f>SUM(W295:W297)</f>
        <v>0</v>
      </c>
      <c r="X294" s="154"/>
      <c r="Y294" s="158">
        <f>SUM(Y295:Y297)</f>
        <v>3.48E-4</v>
      </c>
      <c r="Z294" s="154"/>
      <c r="AA294" s="159">
        <f>SUM(AA295:AA297)</f>
        <v>0</v>
      </c>
      <c r="AR294" s="160" t="s">
        <v>135</v>
      </c>
      <c r="AT294" s="161" t="s">
        <v>78</v>
      </c>
      <c r="AU294" s="161" t="s">
        <v>84</v>
      </c>
      <c r="AY294" s="160" t="s">
        <v>156</v>
      </c>
      <c r="BK294" s="162">
        <f>SUM(BK295:BK297)</f>
        <v>0</v>
      </c>
    </row>
    <row r="295" spans="2:65" s="1" customFormat="1" ht="25.5" customHeight="1">
      <c r="B295" s="37"/>
      <c r="C295" s="164" t="s">
        <v>604</v>
      </c>
      <c r="D295" s="164" t="s">
        <v>157</v>
      </c>
      <c r="E295" s="165" t="s">
        <v>605</v>
      </c>
      <c r="F295" s="263" t="s">
        <v>606</v>
      </c>
      <c r="G295" s="263"/>
      <c r="H295" s="263"/>
      <c r="I295" s="263"/>
      <c r="J295" s="166" t="s">
        <v>172</v>
      </c>
      <c r="K295" s="167">
        <v>1.2</v>
      </c>
      <c r="L295" s="264">
        <v>0</v>
      </c>
      <c r="M295" s="265"/>
      <c r="N295" s="266">
        <f>ROUND(L295*K295,2)</f>
        <v>0</v>
      </c>
      <c r="O295" s="266"/>
      <c r="P295" s="266"/>
      <c r="Q295" s="266"/>
      <c r="R295" s="39"/>
      <c r="T295" s="168" t="s">
        <v>22</v>
      </c>
      <c r="U295" s="46" t="s">
        <v>46</v>
      </c>
      <c r="V295" s="38"/>
      <c r="W295" s="169">
        <f>V295*K295</f>
        <v>0</v>
      </c>
      <c r="X295" s="169">
        <v>6.9999999999999994E-5</v>
      </c>
      <c r="Y295" s="169">
        <f>X295*K295</f>
        <v>8.3999999999999995E-5</v>
      </c>
      <c r="Z295" s="169">
        <v>0</v>
      </c>
      <c r="AA295" s="170">
        <f>Z295*K295</f>
        <v>0</v>
      </c>
      <c r="AR295" s="21" t="s">
        <v>234</v>
      </c>
      <c r="AT295" s="21" t="s">
        <v>157</v>
      </c>
      <c r="AU295" s="21" t="s">
        <v>135</v>
      </c>
      <c r="AY295" s="21" t="s">
        <v>156</v>
      </c>
      <c r="BE295" s="107">
        <f>IF(U295="základní",N295,0)</f>
        <v>0</v>
      </c>
      <c r="BF295" s="107">
        <f>IF(U295="snížená",N295,0)</f>
        <v>0</v>
      </c>
      <c r="BG295" s="107">
        <f>IF(U295="zákl. přenesená",N295,0)</f>
        <v>0</v>
      </c>
      <c r="BH295" s="107">
        <f>IF(U295="sníž. přenesená",N295,0)</f>
        <v>0</v>
      </c>
      <c r="BI295" s="107">
        <f>IF(U295="nulová",N295,0)</f>
        <v>0</v>
      </c>
      <c r="BJ295" s="21" t="s">
        <v>135</v>
      </c>
      <c r="BK295" s="107">
        <f>ROUND(L295*K295,2)</f>
        <v>0</v>
      </c>
      <c r="BL295" s="21" t="s">
        <v>234</v>
      </c>
      <c r="BM295" s="21" t="s">
        <v>607</v>
      </c>
    </row>
    <row r="296" spans="2:65" s="10" customFormat="1" ht="16.5" customHeight="1">
      <c r="B296" s="171"/>
      <c r="C296" s="172"/>
      <c r="D296" s="172"/>
      <c r="E296" s="173" t="s">
        <v>22</v>
      </c>
      <c r="F296" s="267" t="s">
        <v>608</v>
      </c>
      <c r="G296" s="268"/>
      <c r="H296" s="268"/>
      <c r="I296" s="268"/>
      <c r="J296" s="172"/>
      <c r="K296" s="174">
        <v>1.2</v>
      </c>
      <c r="L296" s="172"/>
      <c r="M296" s="172"/>
      <c r="N296" s="172"/>
      <c r="O296" s="172"/>
      <c r="P296" s="172"/>
      <c r="Q296" s="172"/>
      <c r="R296" s="175"/>
      <c r="T296" s="176"/>
      <c r="U296" s="172"/>
      <c r="V296" s="172"/>
      <c r="W296" s="172"/>
      <c r="X296" s="172"/>
      <c r="Y296" s="172"/>
      <c r="Z296" s="172"/>
      <c r="AA296" s="177"/>
      <c r="AT296" s="178" t="s">
        <v>168</v>
      </c>
      <c r="AU296" s="178" t="s">
        <v>135</v>
      </c>
      <c r="AV296" s="10" t="s">
        <v>135</v>
      </c>
      <c r="AW296" s="10" t="s">
        <v>36</v>
      </c>
      <c r="AX296" s="10" t="s">
        <v>84</v>
      </c>
      <c r="AY296" s="178" t="s">
        <v>156</v>
      </c>
    </row>
    <row r="297" spans="2:65" s="1" customFormat="1" ht="16.5" customHeight="1">
      <c r="B297" s="37"/>
      <c r="C297" s="194" t="s">
        <v>609</v>
      </c>
      <c r="D297" s="194" t="s">
        <v>227</v>
      </c>
      <c r="E297" s="195" t="s">
        <v>610</v>
      </c>
      <c r="F297" s="275" t="s">
        <v>611</v>
      </c>
      <c r="G297" s="275"/>
      <c r="H297" s="275"/>
      <c r="I297" s="275"/>
      <c r="J297" s="196" t="s">
        <v>172</v>
      </c>
      <c r="K297" s="197">
        <v>1.32</v>
      </c>
      <c r="L297" s="276">
        <v>0</v>
      </c>
      <c r="M297" s="277"/>
      <c r="N297" s="278">
        <f>ROUND(L297*K297,2)</f>
        <v>0</v>
      </c>
      <c r="O297" s="266"/>
      <c r="P297" s="266"/>
      <c r="Q297" s="266"/>
      <c r="R297" s="39"/>
      <c r="T297" s="168" t="s">
        <v>22</v>
      </c>
      <c r="U297" s="46" t="s">
        <v>46</v>
      </c>
      <c r="V297" s="38"/>
      <c r="W297" s="169">
        <f>V297*K297</f>
        <v>0</v>
      </c>
      <c r="X297" s="169">
        <v>2.0000000000000001E-4</v>
      </c>
      <c r="Y297" s="169">
        <f>X297*K297</f>
        <v>2.6400000000000002E-4</v>
      </c>
      <c r="Z297" s="169">
        <v>0</v>
      </c>
      <c r="AA297" s="170">
        <f>Z297*K297</f>
        <v>0</v>
      </c>
      <c r="AR297" s="21" t="s">
        <v>303</v>
      </c>
      <c r="AT297" s="21" t="s">
        <v>227</v>
      </c>
      <c r="AU297" s="21" t="s">
        <v>135</v>
      </c>
      <c r="AY297" s="21" t="s">
        <v>156</v>
      </c>
      <c r="BE297" s="107">
        <f>IF(U297="základní",N297,0)</f>
        <v>0</v>
      </c>
      <c r="BF297" s="107">
        <f>IF(U297="snížená",N297,0)</f>
        <v>0</v>
      </c>
      <c r="BG297" s="107">
        <f>IF(U297="zákl. přenesená",N297,0)</f>
        <v>0</v>
      </c>
      <c r="BH297" s="107">
        <f>IF(U297="sníž. přenesená",N297,0)</f>
        <v>0</v>
      </c>
      <c r="BI297" s="107">
        <f>IF(U297="nulová",N297,0)</f>
        <v>0</v>
      </c>
      <c r="BJ297" s="21" t="s">
        <v>135</v>
      </c>
      <c r="BK297" s="107">
        <f>ROUND(L297*K297,2)</f>
        <v>0</v>
      </c>
      <c r="BL297" s="21" t="s">
        <v>234</v>
      </c>
      <c r="BM297" s="21" t="s">
        <v>612</v>
      </c>
    </row>
    <row r="298" spans="2:65" s="9" customFormat="1" ht="29.85" customHeight="1">
      <c r="B298" s="153"/>
      <c r="C298" s="154"/>
      <c r="D298" s="163" t="s">
        <v>124</v>
      </c>
      <c r="E298" s="163"/>
      <c r="F298" s="163"/>
      <c r="G298" s="163"/>
      <c r="H298" s="163"/>
      <c r="I298" s="163"/>
      <c r="J298" s="163"/>
      <c r="K298" s="163"/>
      <c r="L298" s="163"/>
      <c r="M298" s="163"/>
      <c r="N298" s="284">
        <f>BK298</f>
        <v>0</v>
      </c>
      <c r="O298" s="285"/>
      <c r="P298" s="285"/>
      <c r="Q298" s="285"/>
      <c r="R298" s="156"/>
      <c r="T298" s="157"/>
      <c r="U298" s="154"/>
      <c r="V298" s="154"/>
      <c r="W298" s="158">
        <f>SUM(W299:W308)</f>
        <v>0</v>
      </c>
      <c r="X298" s="154"/>
      <c r="Y298" s="158">
        <f>SUM(Y299:Y308)</f>
        <v>0.25277601999999999</v>
      </c>
      <c r="Z298" s="154"/>
      <c r="AA298" s="159">
        <f>SUM(AA299:AA308)</f>
        <v>0</v>
      </c>
      <c r="AR298" s="160" t="s">
        <v>135</v>
      </c>
      <c r="AT298" s="161" t="s">
        <v>78</v>
      </c>
      <c r="AU298" s="161" t="s">
        <v>84</v>
      </c>
      <c r="AY298" s="160" t="s">
        <v>156</v>
      </c>
      <c r="BK298" s="162">
        <f>SUM(BK299:BK308)</f>
        <v>0</v>
      </c>
    </row>
    <row r="299" spans="2:65" s="1" customFormat="1" ht="25.5" customHeight="1">
      <c r="B299" s="37"/>
      <c r="C299" s="164" t="s">
        <v>613</v>
      </c>
      <c r="D299" s="164" t="s">
        <v>157</v>
      </c>
      <c r="E299" s="165" t="s">
        <v>614</v>
      </c>
      <c r="F299" s="263" t="s">
        <v>615</v>
      </c>
      <c r="G299" s="263"/>
      <c r="H299" s="263"/>
      <c r="I299" s="263"/>
      <c r="J299" s="166" t="s">
        <v>172</v>
      </c>
      <c r="K299" s="167">
        <v>23.3</v>
      </c>
      <c r="L299" s="264">
        <v>0</v>
      </c>
      <c r="M299" s="265"/>
      <c r="N299" s="266">
        <f>ROUND(L299*K299,2)</f>
        <v>0</v>
      </c>
      <c r="O299" s="266"/>
      <c r="P299" s="266"/>
      <c r="Q299" s="266"/>
      <c r="R299" s="39"/>
      <c r="T299" s="168" t="s">
        <v>22</v>
      </c>
      <c r="U299" s="46" t="s">
        <v>46</v>
      </c>
      <c r="V299" s="38"/>
      <c r="W299" s="169">
        <f>V299*K299</f>
        <v>0</v>
      </c>
      <c r="X299" s="169">
        <v>2.0000000000000002E-5</v>
      </c>
      <c r="Y299" s="169">
        <f>X299*K299</f>
        <v>4.6600000000000005E-4</v>
      </c>
      <c r="Z299" s="169">
        <v>0</v>
      </c>
      <c r="AA299" s="170">
        <f>Z299*K299</f>
        <v>0</v>
      </c>
      <c r="AR299" s="21" t="s">
        <v>234</v>
      </c>
      <c r="AT299" s="21" t="s">
        <v>157</v>
      </c>
      <c r="AU299" s="21" t="s">
        <v>135</v>
      </c>
      <c r="AY299" s="21" t="s">
        <v>156</v>
      </c>
      <c r="BE299" s="107">
        <f>IF(U299="základní",N299,0)</f>
        <v>0</v>
      </c>
      <c r="BF299" s="107">
        <f>IF(U299="snížená",N299,0)</f>
        <v>0</v>
      </c>
      <c r="BG299" s="107">
        <f>IF(U299="zákl. přenesená",N299,0)</f>
        <v>0</v>
      </c>
      <c r="BH299" s="107">
        <f>IF(U299="sníž. přenesená",N299,0)</f>
        <v>0</v>
      </c>
      <c r="BI299" s="107">
        <f>IF(U299="nulová",N299,0)</f>
        <v>0</v>
      </c>
      <c r="BJ299" s="21" t="s">
        <v>135</v>
      </c>
      <c r="BK299" s="107">
        <f>ROUND(L299*K299,2)</f>
        <v>0</v>
      </c>
      <c r="BL299" s="21" t="s">
        <v>234</v>
      </c>
      <c r="BM299" s="21" t="s">
        <v>616</v>
      </c>
    </row>
    <row r="300" spans="2:65" s="10" customFormat="1" ht="16.5" customHeight="1">
      <c r="B300" s="171"/>
      <c r="C300" s="172"/>
      <c r="D300" s="172"/>
      <c r="E300" s="173" t="s">
        <v>22</v>
      </c>
      <c r="F300" s="267" t="s">
        <v>617</v>
      </c>
      <c r="G300" s="268"/>
      <c r="H300" s="268"/>
      <c r="I300" s="268"/>
      <c r="J300" s="172"/>
      <c r="K300" s="174">
        <v>23.3</v>
      </c>
      <c r="L300" s="172"/>
      <c r="M300" s="172"/>
      <c r="N300" s="172"/>
      <c r="O300" s="172"/>
      <c r="P300" s="172"/>
      <c r="Q300" s="172"/>
      <c r="R300" s="175"/>
      <c r="T300" s="176"/>
      <c r="U300" s="172"/>
      <c r="V300" s="172"/>
      <c r="W300" s="172"/>
      <c r="X300" s="172"/>
      <c r="Y300" s="172"/>
      <c r="Z300" s="172"/>
      <c r="AA300" s="177"/>
      <c r="AT300" s="178" t="s">
        <v>168</v>
      </c>
      <c r="AU300" s="178" t="s">
        <v>135</v>
      </c>
      <c r="AV300" s="10" t="s">
        <v>135</v>
      </c>
      <c r="AW300" s="10" t="s">
        <v>36</v>
      </c>
      <c r="AX300" s="10" t="s">
        <v>84</v>
      </c>
      <c r="AY300" s="178" t="s">
        <v>156</v>
      </c>
    </row>
    <row r="301" spans="2:65" s="1" customFormat="1" ht="16.5" customHeight="1">
      <c r="B301" s="37"/>
      <c r="C301" s="194" t="s">
        <v>618</v>
      </c>
      <c r="D301" s="194" t="s">
        <v>227</v>
      </c>
      <c r="E301" s="195" t="s">
        <v>619</v>
      </c>
      <c r="F301" s="275" t="s">
        <v>620</v>
      </c>
      <c r="G301" s="275"/>
      <c r="H301" s="275"/>
      <c r="I301" s="275"/>
      <c r="J301" s="196" t="s">
        <v>172</v>
      </c>
      <c r="K301" s="197">
        <v>24.231999999999999</v>
      </c>
      <c r="L301" s="276">
        <v>0</v>
      </c>
      <c r="M301" s="277"/>
      <c r="N301" s="278">
        <f>ROUND(L301*K301,2)</f>
        <v>0</v>
      </c>
      <c r="O301" s="266"/>
      <c r="P301" s="266"/>
      <c r="Q301" s="266"/>
      <c r="R301" s="39"/>
      <c r="T301" s="168" t="s">
        <v>22</v>
      </c>
      <c r="U301" s="46" t="s">
        <v>46</v>
      </c>
      <c r="V301" s="38"/>
      <c r="W301" s="169">
        <f>V301*K301</f>
        <v>0</v>
      </c>
      <c r="X301" s="169">
        <v>2.9999999999999997E-4</v>
      </c>
      <c r="Y301" s="169">
        <f>X301*K301</f>
        <v>7.2695999999999993E-3</v>
      </c>
      <c r="Z301" s="169">
        <v>0</v>
      </c>
      <c r="AA301" s="170">
        <f>Z301*K301</f>
        <v>0</v>
      </c>
      <c r="AR301" s="21" t="s">
        <v>303</v>
      </c>
      <c r="AT301" s="21" t="s">
        <v>227</v>
      </c>
      <c r="AU301" s="21" t="s">
        <v>135</v>
      </c>
      <c r="AY301" s="21" t="s">
        <v>156</v>
      </c>
      <c r="BE301" s="107">
        <f>IF(U301="základní",N301,0)</f>
        <v>0</v>
      </c>
      <c r="BF301" s="107">
        <f>IF(U301="snížená",N301,0)</f>
        <v>0</v>
      </c>
      <c r="BG301" s="107">
        <f>IF(U301="zákl. přenesená",N301,0)</f>
        <v>0</v>
      </c>
      <c r="BH301" s="107">
        <f>IF(U301="sníž. přenesená",N301,0)</f>
        <v>0</v>
      </c>
      <c r="BI301" s="107">
        <f>IF(U301="nulová",N301,0)</f>
        <v>0</v>
      </c>
      <c r="BJ301" s="21" t="s">
        <v>135</v>
      </c>
      <c r="BK301" s="107">
        <f>ROUND(L301*K301,2)</f>
        <v>0</v>
      </c>
      <c r="BL301" s="21" t="s">
        <v>234</v>
      </c>
      <c r="BM301" s="21" t="s">
        <v>621</v>
      </c>
    </row>
    <row r="302" spans="2:65" s="1" customFormat="1" ht="16.5" customHeight="1">
      <c r="B302" s="37"/>
      <c r="C302" s="164" t="s">
        <v>622</v>
      </c>
      <c r="D302" s="164" t="s">
        <v>157</v>
      </c>
      <c r="E302" s="165" t="s">
        <v>623</v>
      </c>
      <c r="F302" s="263" t="s">
        <v>624</v>
      </c>
      <c r="G302" s="263"/>
      <c r="H302" s="263"/>
      <c r="I302" s="263"/>
      <c r="J302" s="166" t="s">
        <v>165</v>
      </c>
      <c r="K302" s="167">
        <v>29.55</v>
      </c>
      <c r="L302" s="264">
        <v>0</v>
      </c>
      <c r="M302" s="265"/>
      <c r="N302" s="266">
        <f>ROUND(L302*K302,2)</f>
        <v>0</v>
      </c>
      <c r="O302" s="266"/>
      <c r="P302" s="266"/>
      <c r="Q302" s="266"/>
      <c r="R302" s="39"/>
      <c r="T302" s="168" t="s">
        <v>22</v>
      </c>
      <c r="U302" s="46" t="s">
        <v>46</v>
      </c>
      <c r="V302" s="38"/>
      <c r="W302" s="169">
        <f>V302*K302</f>
        <v>0</v>
      </c>
      <c r="X302" s="169">
        <v>2.7E-4</v>
      </c>
      <c r="Y302" s="169">
        <f>X302*K302</f>
        <v>7.9784999999999995E-3</v>
      </c>
      <c r="Z302" s="169">
        <v>0</v>
      </c>
      <c r="AA302" s="170">
        <f>Z302*K302</f>
        <v>0</v>
      </c>
      <c r="AR302" s="21" t="s">
        <v>234</v>
      </c>
      <c r="AT302" s="21" t="s">
        <v>157</v>
      </c>
      <c r="AU302" s="21" t="s">
        <v>135</v>
      </c>
      <c r="AY302" s="21" t="s">
        <v>156</v>
      </c>
      <c r="BE302" s="107">
        <f>IF(U302="základní",N302,0)</f>
        <v>0</v>
      </c>
      <c r="BF302" s="107">
        <f>IF(U302="snížená",N302,0)</f>
        <v>0</v>
      </c>
      <c r="BG302" s="107">
        <f>IF(U302="zákl. přenesená",N302,0)</f>
        <v>0</v>
      </c>
      <c r="BH302" s="107">
        <f>IF(U302="sníž. přenesená",N302,0)</f>
        <v>0</v>
      </c>
      <c r="BI302" s="107">
        <f>IF(U302="nulová",N302,0)</f>
        <v>0</v>
      </c>
      <c r="BJ302" s="21" t="s">
        <v>135</v>
      </c>
      <c r="BK302" s="107">
        <f>ROUND(L302*K302,2)</f>
        <v>0</v>
      </c>
      <c r="BL302" s="21" t="s">
        <v>234</v>
      </c>
      <c r="BM302" s="21" t="s">
        <v>625</v>
      </c>
    </row>
    <row r="303" spans="2:65" s="10" customFormat="1" ht="16.5" customHeight="1">
      <c r="B303" s="171"/>
      <c r="C303" s="172"/>
      <c r="D303" s="172"/>
      <c r="E303" s="173" t="s">
        <v>22</v>
      </c>
      <c r="F303" s="267" t="s">
        <v>626</v>
      </c>
      <c r="G303" s="268"/>
      <c r="H303" s="268"/>
      <c r="I303" s="268"/>
      <c r="J303" s="172"/>
      <c r="K303" s="174">
        <v>29.55</v>
      </c>
      <c r="L303" s="172"/>
      <c r="M303" s="172"/>
      <c r="N303" s="172"/>
      <c r="O303" s="172"/>
      <c r="P303" s="172"/>
      <c r="Q303" s="172"/>
      <c r="R303" s="175"/>
      <c r="T303" s="176"/>
      <c r="U303" s="172"/>
      <c r="V303" s="172"/>
      <c r="W303" s="172"/>
      <c r="X303" s="172"/>
      <c r="Y303" s="172"/>
      <c r="Z303" s="172"/>
      <c r="AA303" s="177"/>
      <c r="AT303" s="178" t="s">
        <v>168</v>
      </c>
      <c r="AU303" s="178" t="s">
        <v>135</v>
      </c>
      <c r="AV303" s="10" t="s">
        <v>135</v>
      </c>
      <c r="AW303" s="10" t="s">
        <v>36</v>
      </c>
      <c r="AX303" s="10" t="s">
        <v>84</v>
      </c>
      <c r="AY303" s="178" t="s">
        <v>156</v>
      </c>
    </row>
    <row r="304" spans="2:65" s="1" customFormat="1" ht="16.5" customHeight="1">
      <c r="B304" s="37"/>
      <c r="C304" s="194" t="s">
        <v>627</v>
      </c>
      <c r="D304" s="194" t="s">
        <v>227</v>
      </c>
      <c r="E304" s="195" t="s">
        <v>628</v>
      </c>
      <c r="F304" s="275" t="s">
        <v>629</v>
      </c>
      <c r="G304" s="275"/>
      <c r="H304" s="275"/>
      <c r="I304" s="275"/>
      <c r="J304" s="196" t="s">
        <v>165</v>
      </c>
      <c r="K304" s="197">
        <v>30.731999999999999</v>
      </c>
      <c r="L304" s="276">
        <v>0</v>
      </c>
      <c r="M304" s="277"/>
      <c r="N304" s="278">
        <f>ROUND(L304*K304,2)</f>
        <v>0</v>
      </c>
      <c r="O304" s="266"/>
      <c r="P304" s="266"/>
      <c r="Q304" s="266"/>
      <c r="R304" s="39"/>
      <c r="T304" s="168" t="s">
        <v>22</v>
      </c>
      <c r="U304" s="46" t="s">
        <v>46</v>
      </c>
      <c r="V304" s="38"/>
      <c r="W304" s="169">
        <f>V304*K304</f>
        <v>0</v>
      </c>
      <c r="X304" s="169">
        <v>2.5600000000000002E-3</v>
      </c>
      <c r="Y304" s="169">
        <f>X304*K304</f>
        <v>7.8673920000000008E-2</v>
      </c>
      <c r="Z304" s="169">
        <v>0</v>
      </c>
      <c r="AA304" s="170">
        <f>Z304*K304</f>
        <v>0</v>
      </c>
      <c r="AR304" s="21" t="s">
        <v>303</v>
      </c>
      <c r="AT304" s="21" t="s">
        <v>227</v>
      </c>
      <c r="AU304" s="21" t="s">
        <v>135</v>
      </c>
      <c r="AY304" s="21" t="s">
        <v>156</v>
      </c>
      <c r="BE304" s="107">
        <f>IF(U304="základní",N304,0)</f>
        <v>0</v>
      </c>
      <c r="BF304" s="107">
        <f>IF(U304="snížená",N304,0)</f>
        <v>0</v>
      </c>
      <c r="BG304" s="107">
        <f>IF(U304="zákl. přenesená",N304,0)</f>
        <v>0</v>
      </c>
      <c r="BH304" s="107">
        <f>IF(U304="sníž. přenesená",N304,0)</f>
        <v>0</v>
      </c>
      <c r="BI304" s="107">
        <f>IF(U304="nulová",N304,0)</f>
        <v>0</v>
      </c>
      <c r="BJ304" s="21" t="s">
        <v>135</v>
      </c>
      <c r="BK304" s="107">
        <f>ROUND(L304*K304,2)</f>
        <v>0</v>
      </c>
      <c r="BL304" s="21" t="s">
        <v>234</v>
      </c>
      <c r="BM304" s="21" t="s">
        <v>630</v>
      </c>
    </row>
    <row r="305" spans="2:65" s="1" customFormat="1" ht="16.5" customHeight="1">
      <c r="B305" s="37"/>
      <c r="C305" s="164" t="s">
        <v>631</v>
      </c>
      <c r="D305" s="164" t="s">
        <v>157</v>
      </c>
      <c r="E305" s="165" t="s">
        <v>632</v>
      </c>
      <c r="F305" s="263" t="s">
        <v>633</v>
      </c>
      <c r="G305" s="263"/>
      <c r="H305" s="263"/>
      <c r="I305" s="263"/>
      <c r="J305" s="166" t="s">
        <v>165</v>
      </c>
      <c r="K305" s="167">
        <v>29.55</v>
      </c>
      <c r="L305" s="264">
        <v>0</v>
      </c>
      <c r="M305" s="265"/>
      <c r="N305" s="266">
        <f>ROUND(L305*K305,2)</f>
        <v>0</v>
      </c>
      <c r="O305" s="266"/>
      <c r="P305" s="266"/>
      <c r="Q305" s="266"/>
      <c r="R305" s="39"/>
      <c r="T305" s="168" t="s">
        <v>22</v>
      </c>
      <c r="U305" s="46" t="s">
        <v>46</v>
      </c>
      <c r="V305" s="38"/>
      <c r="W305" s="169">
        <f>V305*K305</f>
        <v>0</v>
      </c>
      <c r="X305" s="169">
        <v>0</v>
      </c>
      <c r="Y305" s="169">
        <f>X305*K305</f>
        <v>0</v>
      </c>
      <c r="Z305" s="169">
        <v>0</v>
      </c>
      <c r="AA305" s="170">
        <f>Z305*K305</f>
        <v>0</v>
      </c>
      <c r="AR305" s="21" t="s">
        <v>234</v>
      </c>
      <c r="AT305" s="21" t="s">
        <v>157</v>
      </c>
      <c r="AU305" s="21" t="s">
        <v>135</v>
      </c>
      <c r="AY305" s="21" t="s">
        <v>156</v>
      </c>
      <c r="BE305" s="107">
        <f>IF(U305="základní",N305,0)</f>
        <v>0</v>
      </c>
      <c r="BF305" s="107">
        <f>IF(U305="snížená",N305,0)</f>
        <v>0</v>
      </c>
      <c r="BG305" s="107">
        <f>IF(U305="zákl. přenesená",N305,0)</f>
        <v>0</v>
      </c>
      <c r="BH305" s="107">
        <f>IF(U305="sníž. přenesená",N305,0)</f>
        <v>0</v>
      </c>
      <c r="BI305" s="107">
        <f>IF(U305="nulová",N305,0)</f>
        <v>0</v>
      </c>
      <c r="BJ305" s="21" t="s">
        <v>135</v>
      </c>
      <c r="BK305" s="107">
        <f>ROUND(L305*K305,2)</f>
        <v>0</v>
      </c>
      <c r="BL305" s="21" t="s">
        <v>234</v>
      </c>
      <c r="BM305" s="21" t="s">
        <v>634</v>
      </c>
    </row>
    <row r="306" spans="2:65" s="1" customFormat="1" ht="25.5" customHeight="1">
      <c r="B306" s="37"/>
      <c r="C306" s="164" t="s">
        <v>635</v>
      </c>
      <c r="D306" s="164" t="s">
        <v>157</v>
      </c>
      <c r="E306" s="165" t="s">
        <v>636</v>
      </c>
      <c r="F306" s="263" t="s">
        <v>637</v>
      </c>
      <c r="G306" s="263"/>
      <c r="H306" s="263"/>
      <c r="I306" s="263"/>
      <c r="J306" s="166" t="s">
        <v>165</v>
      </c>
      <c r="K306" s="167">
        <v>29.55</v>
      </c>
      <c r="L306" s="264">
        <v>0</v>
      </c>
      <c r="M306" s="265"/>
      <c r="N306" s="266">
        <f>ROUND(L306*K306,2)</f>
        <v>0</v>
      </c>
      <c r="O306" s="266"/>
      <c r="P306" s="266"/>
      <c r="Q306" s="266"/>
      <c r="R306" s="39"/>
      <c r="T306" s="168" t="s">
        <v>22</v>
      </c>
      <c r="U306" s="46" t="s">
        <v>46</v>
      </c>
      <c r="V306" s="38"/>
      <c r="W306" s="169">
        <f>V306*K306</f>
        <v>0</v>
      </c>
      <c r="X306" s="169">
        <v>0</v>
      </c>
      <c r="Y306" s="169">
        <f>X306*K306</f>
        <v>0</v>
      </c>
      <c r="Z306" s="169">
        <v>0</v>
      </c>
      <c r="AA306" s="170">
        <f>Z306*K306</f>
        <v>0</v>
      </c>
      <c r="AR306" s="21" t="s">
        <v>234</v>
      </c>
      <c r="AT306" s="21" t="s">
        <v>157</v>
      </c>
      <c r="AU306" s="21" t="s">
        <v>135</v>
      </c>
      <c r="AY306" s="21" t="s">
        <v>156</v>
      </c>
      <c r="BE306" s="107">
        <f>IF(U306="základní",N306,0)</f>
        <v>0</v>
      </c>
      <c r="BF306" s="107">
        <f>IF(U306="snížená",N306,0)</f>
        <v>0</v>
      </c>
      <c r="BG306" s="107">
        <f>IF(U306="zákl. přenesená",N306,0)</f>
        <v>0</v>
      </c>
      <c r="BH306" s="107">
        <f>IF(U306="sníž. přenesená",N306,0)</f>
        <v>0</v>
      </c>
      <c r="BI306" s="107">
        <f>IF(U306="nulová",N306,0)</f>
        <v>0</v>
      </c>
      <c r="BJ306" s="21" t="s">
        <v>135</v>
      </c>
      <c r="BK306" s="107">
        <f>ROUND(L306*K306,2)</f>
        <v>0</v>
      </c>
      <c r="BL306" s="21" t="s">
        <v>234</v>
      </c>
      <c r="BM306" s="21" t="s">
        <v>638</v>
      </c>
    </row>
    <row r="307" spans="2:65" s="1" customFormat="1" ht="25.5" customHeight="1">
      <c r="B307" s="37"/>
      <c r="C307" s="164" t="s">
        <v>639</v>
      </c>
      <c r="D307" s="164" t="s">
        <v>157</v>
      </c>
      <c r="E307" s="165" t="s">
        <v>640</v>
      </c>
      <c r="F307" s="263" t="s">
        <v>641</v>
      </c>
      <c r="G307" s="263"/>
      <c r="H307" s="263"/>
      <c r="I307" s="263"/>
      <c r="J307" s="166" t="s">
        <v>165</v>
      </c>
      <c r="K307" s="167">
        <v>29.55</v>
      </c>
      <c r="L307" s="264">
        <v>0</v>
      </c>
      <c r="M307" s="265"/>
      <c r="N307" s="266">
        <f>ROUND(L307*K307,2)</f>
        <v>0</v>
      </c>
      <c r="O307" s="266"/>
      <c r="P307" s="266"/>
      <c r="Q307" s="266"/>
      <c r="R307" s="39"/>
      <c r="T307" s="168" t="s">
        <v>22</v>
      </c>
      <c r="U307" s="46" t="s">
        <v>46</v>
      </c>
      <c r="V307" s="38"/>
      <c r="W307" s="169">
        <f>V307*K307</f>
        <v>0</v>
      </c>
      <c r="X307" s="169">
        <v>5.3600000000000002E-3</v>
      </c>
      <c r="Y307" s="169">
        <f>X307*K307</f>
        <v>0.158388</v>
      </c>
      <c r="Z307" s="169">
        <v>0</v>
      </c>
      <c r="AA307" s="170">
        <f>Z307*K307</f>
        <v>0</v>
      </c>
      <c r="AR307" s="21" t="s">
        <v>234</v>
      </c>
      <c r="AT307" s="21" t="s">
        <v>157</v>
      </c>
      <c r="AU307" s="21" t="s">
        <v>135</v>
      </c>
      <c r="AY307" s="21" t="s">
        <v>156</v>
      </c>
      <c r="BE307" s="107">
        <f>IF(U307="základní",N307,0)</f>
        <v>0</v>
      </c>
      <c r="BF307" s="107">
        <f>IF(U307="snížená",N307,0)</f>
        <v>0</v>
      </c>
      <c r="BG307" s="107">
        <f>IF(U307="zákl. přenesená",N307,0)</f>
        <v>0</v>
      </c>
      <c r="BH307" s="107">
        <f>IF(U307="sníž. přenesená",N307,0)</f>
        <v>0</v>
      </c>
      <c r="BI307" s="107">
        <f>IF(U307="nulová",N307,0)</f>
        <v>0</v>
      </c>
      <c r="BJ307" s="21" t="s">
        <v>135</v>
      </c>
      <c r="BK307" s="107">
        <f>ROUND(L307*K307,2)</f>
        <v>0</v>
      </c>
      <c r="BL307" s="21" t="s">
        <v>234</v>
      </c>
      <c r="BM307" s="21" t="s">
        <v>642</v>
      </c>
    </row>
    <row r="308" spans="2:65" s="1" customFormat="1" ht="25.5" customHeight="1">
      <c r="B308" s="37"/>
      <c r="C308" s="164" t="s">
        <v>643</v>
      </c>
      <c r="D308" s="164" t="s">
        <v>157</v>
      </c>
      <c r="E308" s="165" t="s">
        <v>644</v>
      </c>
      <c r="F308" s="263" t="s">
        <v>645</v>
      </c>
      <c r="G308" s="263"/>
      <c r="H308" s="263"/>
      <c r="I308" s="263"/>
      <c r="J308" s="166" t="s">
        <v>341</v>
      </c>
      <c r="K308" s="167">
        <v>0.253</v>
      </c>
      <c r="L308" s="264">
        <v>0</v>
      </c>
      <c r="M308" s="265"/>
      <c r="N308" s="266">
        <f>ROUND(L308*K308,2)</f>
        <v>0</v>
      </c>
      <c r="O308" s="266"/>
      <c r="P308" s="266"/>
      <c r="Q308" s="266"/>
      <c r="R308" s="39"/>
      <c r="T308" s="168" t="s">
        <v>22</v>
      </c>
      <c r="U308" s="46" t="s">
        <v>46</v>
      </c>
      <c r="V308" s="38"/>
      <c r="W308" s="169">
        <f>V308*K308</f>
        <v>0</v>
      </c>
      <c r="X308" s="169">
        <v>0</v>
      </c>
      <c r="Y308" s="169">
        <f>X308*K308</f>
        <v>0</v>
      </c>
      <c r="Z308" s="169">
        <v>0</v>
      </c>
      <c r="AA308" s="170">
        <f>Z308*K308</f>
        <v>0</v>
      </c>
      <c r="AR308" s="21" t="s">
        <v>234</v>
      </c>
      <c r="AT308" s="21" t="s">
        <v>157</v>
      </c>
      <c r="AU308" s="21" t="s">
        <v>135</v>
      </c>
      <c r="AY308" s="21" t="s">
        <v>156</v>
      </c>
      <c r="BE308" s="107">
        <f>IF(U308="základní",N308,0)</f>
        <v>0</v>
      </c>
      <c r="BF308" s="107">
        <f>IF(U308="snížená",N308,0)</f>
        <v>0</v>
      </c>
      <c r="BG308" s="107">
        <f>IF(U308="zákl. přenesená",N308,0)</f>
        <v>0</v>
      </c>
      <c r="BH308" s="107">
        <f>IF(U308="sníž. přenesená",N308,0)</f>
        <v>0</v>
      </c>
      <c r="BI308" s="107">
        <f>IF(U308="nulová",N308,0)</f>
        <v>0</v>
      </c>
      <c r="BJ308" s="21" t="s">
        <v>135</v>
      </c>
      <c r="BK308" s="107">
        <f>ROUND(L308*K308,2)</f>
        <v>0</v>
      </c>
      <c r="BL308" s="21" t="s">
        <v>234</v>
      </c>
      <c r="BM308" s="21" t="s">
        <v>646</v>
      </c>
    </row>
    <row r="309" spans="2:65" s="9" customFormat="1" ht="29.85" customHeight="1">
      <c r="B309" s="153"/>
      <c r="C309" s="154"/>
      <c r="D309" s="163" t="s">
        <v>125</v>
      </c>
      <c r="E309" s="163"/>
      <c r="F309" s="163"/>
      <c r="G309" s="163"/>
      <c r="H309" s="163"/>
      <c r="I309" s="163"/>
      <c r="J309" s="163"/>
      <c r="K309" s="163"/>
      <c r="L309" s="163"/>
      <c r="M309" s="163"/>
      <c r="N309" s="284">
        <f>BK309</f>
        <v>0</v>
      </c>
      <c r="O309" s="285"/>
      <c r="P309" s="285"/>
      <c r="Q309" s="285"/>
      <c r="R309" s="156"/>
      <c r="T309" s="157"/>
      <c r="U309" s="154"/>
      <c r="V309" s="154"/>
      <c r="W309" s="158">
        <f>SUM(W310:W332)</f>
        <v>0</v>
      </c>
      <c r="X309" s="154"/>
      <c r="Y309" s="158">
        <f>SUM(Y310:Y332)</f>
        <v>0.39683420000000003</v>
      </c>
      <c r="Z309" s="154"/>
      <c r="AA309" s="159">
        <f>SUM(AA310:AA332)</f>
        <v>0</v>
      </c>
      <c r="AR309" s="160" t="s">
        <v>135</v>
      </c>
      <c r="AT309" s="161" t="s">
        <v>78</v>
      </c>
      <c r="AU309" s="161" t="s">
        <v>84</v>
      </c>
      <c r="AY309" s="160" t="s">
        <v>156</v>
      </c>
      <c r="BK309" s="162">
        <f>SUM(BK310:BK332)</f>
        <v>0</v>
      </c>
    </row>
    <row r="310" spans="2:65" s="1" customFormat="1" ht="38.25" customHeight="1">
      <c r="B310" s="37"/>
      <c r="C310" s="164" t="s">
        <v>647</v>
      </c>
      <c r="D310" s="164" t="s">
        <v>157</v>
      </c>
      <c r="E310" s="165" t="s">
        <v>648</v>
      </c>
      <c r="F310" s="263" t="s">
        <v>649</v>
      </c>
      <c r="G310" s="263"/>
      <c r="H310" s="263"/>
      <c r="I310" s="263"/>
      <c r="J310" s="166" t="s">
        <v>165</v>
      </c>
      <c r="K310" s="167">
        <v>21.22</v>
      </c>
      <c r="L310" s="264">
        <v>0</v>
      </c>
      <c r="M310" s="265"/>
      <c r="N310" s="266">
        <f>ROUND(L310*K310,2)</f>
        <v>0</v>
      </c>
      <c r="O310" s="266"/>
      <c r="P310" s="266"/>
      <c r="Q310" s="266"/>
      <c r="R310" s="39"/>
      <c r="T310" s="168" t="s">
        <v>22</v>
      </c>
      <c r="U310" s="46" t="s">
        <v>46</v>
      </c>
      <c r="V310" s="38"/>
      <c r="W310" s="169">
        <f>V310*K310</f>
        <v>0</v>
      </c>
      <c r="X310" s="169">
        <v>3.0000000000000001E-3</v>
      </c>
      <c r="Y310" s="169">
        <f>X310*K310</f>
        <v>6.3659999999999994E-2</v>
      </c>
      <c r="Z310" s="169">
        <v>0</v>
      </c>
      <c r="AA310" s="170">
        <f>Z310*K310</f>
        <v>0</v>
      </c>
      <c r="AR310" s="21" t="s">
        <v>234</v>
      </c>
      <c r="AT310" s="21" t="s">
        <v>157</v>
      </c>
      <c r="AU310" s="21" t="s">
        <v>135</v>
      </c>
      <c r="AY310" s="21" t="s">
        <v>156</v>
      </c>
      <c r="BE310" s="107">
        <f>IF(U310="základní",N310,0)</f>
        <v>0</v>
      </c>
      <c r="BF310" s="107">
        <f>IF(U310="snížená",N310,0)</f>
        <v>0</v>
      </c>
      <c r="BG310" s="107">
        <f>IF(U310="zákl. přenesená",N310,0)</f>
        <v>0</v>
      </c>
      <c r="BH310" s="107">
        <f>IF(U310="sníž. přenesená",N310,0)</f>
        <v>0</v>
      </c>
      <c r="BI310" s="107">
        <f>IF(U310="nulová",N310,0)</f>
        <v>0</v>
      </c>
      <c r="BJ310" s="21" t="s">
        <v>135</v>
      </c>
      <c r="BK310" s="107">
        <f>ROUND(L310*K310,2)</f>
        <v>0</v>
      </c>
      <c r="BL310" s="21" t="s">
        <v>234</v>
      </c>
      <c r="BM310" s="21" t="s">
        <v>650</v>
      </c>
    </row>
    <row r="311" spans="2:65" s="10" customFormat="1" ht="16.5" customHeight="1">
      <c r="B311" s="171"/>
      <c r="C311" s="172"/>
      <c r="D311" s="172"/>
      <c r="E311" s="173" t="s">
        <v>22</v>
      </c>
      <c r="F311" s="267" t="s">
        <v>651</v>
      </c>
      <c r="G311" s="268"/>
      <c r="H311" s="268"/>
      <c r="I311" s="268"/>
      <c r="J311" s="172"/>
      <c r="K311" s="174">
        <v>10.68</v>
      </c>
      <c r="L311" s="172"/>
      <c r="M311" s="172"/>
      <c r="N311" s="172"/>
      <c r="O311" s="172"/>
      <c r="P311" s="172"/>
      <c r="Q311" s="172"/>
      <c r="R311" s="175"/>
      <c r="T311" s="176"/>
      <c r="U311" s="172"/>
      <c r="V311" s="172"/>
      <c r="W311" s="172"/>
      <c r="X311" s="172"/>
      <c r="Y311" s="172"/>
      <c r="Z311" s="172"/>
      <c r="AA311" s="177"/>
      <c r="AT311" s="178" t="s">
        <v>168</v>
      </c>
      <c r="AU311" s="178" t="s">
        <v>135</v>
      </c>
      <c r="AV311" s="10" t="s">
        <v>135</v>
      </c>
      <c r="AW311" s="10" t="s">
        <v>36</v>
      </c>
      <c r="AX311" s="10" t="s">
        <v>79</v>
      </c>
      <c r="AY311" s="178" t="s">
        <v>156</v>
      </c>
    </row>
    <row r="312" spans="2:65" s="10" customFormat="1" ht="16.5" customHeight="1">
      <c r="B312" s="171"/>
      <c r="C312" s="172"/>
      <c r="D312" s="172"/>
      <c r="E312" s="173" t="s">
        <v>22</v>
      </c>
      <c r="F312" s="271" t="s">
        <v>652</v>
      </c>
      <c r="G312" s="272"/>
      <c r="H312" s="272"/>
      <c r="I312" s="272"/>
      <c r="J312" s="172"/>
      <c r="K312" s="174">
        <v>7.04</v>
      </c>
      <c r="L312" s="172"/>
      <c r="M312" s="172"/>
      <c r="N312" s="172"/>
      <c r="O312" s="172"/>
      <c r="P312" s="172"/>
      <c r="Q312" s="172"/>
      <c r="R312" s="175"/>
      <c r="T312" s="176"/>
      <c r="U312" s="172"/>
      <c r="V312" s="172"/>
      <c r="W312" s="172"/>
      <c r="X312" s="172"/>
      <c r="Y312" s="172"/>
      <c r="Z312" s="172"/>
      <c r="AA312" s="177"/>
      <c r="AT312" s="178" t="s">
        <v>168</v>
      </c>
      <c r="AU312" s="178" t="s">
        <v>135</v>
      </c>
      <c r="AV312" s="10" t="s">
        <v>135</v>
      </c>
      <c r="AW312" s="10" t="s">
        <v>36</v>
      </c>
      <c r="AX312" s="10" t="s">
        <v>79</v>
      </c>
      <c r="AY312" s="178" t="s">
        <v>156</v>
      </c>
    </row>
    <row r="313" spans="2:65" s="10" customFormat="1" ht="16.5" customHeight="1">
      <c r="B313" s="171"/>
      <c r="C313" s="172"/>
      <c r="D313" s="172"/>
      <c r="E313" s="173" t="s">
        <v>22</v>
      </c>
      <c r="F313" s="271" t="s">
        <v>653</v>
      </c>
      <c r="G313" s="272"/>
      <c r="H313" s="272"/>
      <c r="I313" s="272"/>
      <c r="J313" s="172"/>
      <c r="K313" s="174">
        <v>3.5</v>
      </c>
      <c r="L313" s="172"/>
      <c r="M313" s="172"/>
      <c r="N313" s="172"/>
      <c r="O313" s="172"/>
      <c r="P313" s="172"/>
      <c r="Q313" s="172"/>
      <c r="R313" s="175"/>
      <c r="T313" s="176"/>
      <c r="U313" s="172"/>
      <c r="V313" s="172"/>
      <c r="W313" s="172"/>
      <c r="X313" s="172"/>
      <c r="Y313" s="172"/>
      <c r="Z313" s="172"/>
      <c r="AA313" s="177"/>
      <c r="AT313" s="178" t="s">
        <v>168</v>
      </c>
      <c r="AU313" s="178" t="s">
        <v>135</v>
      </c>
      <c r="AV313" s="10" t="s">
        <v>135</v>
      </c>
      <c r="AW313" s="10" t="s">
        <v>36</v>
      </c>
      <c r="AX313" s="10" t="s">
        <v>79</v>
      </c>
      <c r="AY313" s="178" t="s">
        <v>156</v>
      </c>
    </row>
    <row r="314" spans="2:65" s="12" customFormat="1" ht="16.5" customHeight="1">
      <c r="B314" s="186"/>
      <c r="C314" s="187"/>
      <c r="D314" s="187"/>
      <c r="E314" s="188" t="s">
        <v>22</v>
      </c>
      <c r="F314" s="273" t="s">
        <v>205</v>
      </c>
      <c r="G314" s="274"/>
      <c r="H314" s="274"/>
      <c r="I314" s="274"/>
      <c r="J314" s="187"/>
      <c r="K314" s="189">
        <v>21.22</v>
      </c>
      <c r="L314" s="187"/>
      <c r="M314" s="187"/>
      <c r="N314" s="187"/>
      <c r="O314" s="187"/>
      <c r="P314" s="187"/>
      <c r="Q314" s="187"/>
      <c r="R314" s="190"/>
      <c r="T314" s="191"/>
      <c r="U314" s="187"/>
      <c r="V314" s="187"/>
      <c r="W314" s="187"/>
      <c r="X314" s="187"/>
      <c r="Y314" s="187"/>
      <c r="Z314" s="187"/>
      <c r="AA314" s="192"/>
      <c r="AT314" s="193" t="s">
        <v>168</v>
      </c>
      <c r="AU314" s="193" t="s">
        <v>135</v>
      </c>
      <c r="AV314" s="12" t="s">
        <v>161</v>
      </c>
      <c r="AW314" s="12" t="s">
        <v>36</v>
      </c>
      <c r="AX314" s="12" t="s">
        <v>84</v>
      </c>
      <c r="AY314" s="193" t="s">
        <v>156</v>
      </c>
    </row>
    <row r="315" spans="2:65" s="1" customFormat="1" ht="16.5" customHeight="1">
      <c r="B315" s="37"/>
      <c r="C315" s="194" t="s">
        <v>654</v>
      </c>
      <c r="D315" s="194" t="s">
        <v>227</v>
      </c>
      <c r="E315" s="195" t="s">
        <v>655</v>
      </c>
      <c r="F315" s="275" t="s">
        <v>656</v>
      </c>
      <c r="G315" s="275"/>
      <c r="H315" s="275"/>
      <c r="I315" s="275"/>
      <c r="J315" s="196" t="s">
        <v>165</v>
      </c>
      <c r="K315" s="197">
        <v>22.068999999999999</v>
      </c>
      <c r="L315" s="276">
        <v>0</v>
      </c>
      <c r="M315" s="277"/>
      <c r="N315" s="278">
        <f>ROUND(L315*K315,2)</f>
        <v>0</v>
      </c>
      <c r="O315" s="266"/>
      <c r="P315" s="266"/>
      <c r="Q315" s="266"/>
      <c r="R315" s="39"/>
      <c r="T315" s="168" t="s">
        <v>22</v>
      </c>
      <c r="U315" s="46" t="s">
        <v>46</v>
      </c>
      <c r="V315" s="38"/>
      <c r="W315" s="169">
        <f>V315*K315</f>
        <v>0</v>
      </c>
      <c r="X315" s="169">
        <v>1.18E-2</v>
      </c>
      <c r="Y315" s="169">
        <f>X315*K315</f>
        <v>0.26041419999999998</v>
      </c>
      <c r="Z315" s="169">
        <v>0</v>
      </c>
      <c r="AA315" s="170">
        <f>Z315*K315</f>
        <v>0</v>
      </c>
      <c r="AR315" s="21" t="s">
        <v>303</v>
      </c>
      <c r="AT315" s="21" t="s">
        <v>227</v>
      </c>
      <c r="AU315" s="21" t="s">
        <v>135</v>
      </c>
      <c r="AY315" s="21" t="s">
        <v>156</v>
      </c>
      <c r="BE315" s="107">
        <f>IF(U315="základní",N315,0)</f>
        <v>0</v>
      </c>
      <c r="BF315" s="107">
        <f>IF(U315="snížená",N315,0)</f>
        <v>0</v>
      </c>
      <c r="BG315" s="107">
        <f>IF(U315="zákl. přenesená",N315,0)</f>
        <v>0</v>
      </c>
      <c r="BH315" s="107">
        <f>IF(U315="sníž. přenesená",N315,0)</f>
        <v>0</v>
      </c>
      <c r="BI315" s="107">
        <f>IF(U315="nulová",N315,0)</f>
        <v>0</v>
      </c>
      <c r="BJ315" s="21" t="s">
        <v>135</v>
      </c>
      <c r="BK315" s="107">
        <f>ROUND(L315*K315,2)</f>
        <v>0</v>
      </c>
      <c r="BL315" s="21" t="s">
        <v>234</v>
      </c>
      <c r="BM315" s="21" t="s">
        <v>657</v>
      </c>
    </row>
    <row r="316" spans="2:65" s="1" customFormat="1" ht="25.5" customHeight="1">
      <c r="B316" s="37"/>
      <c r="C316" s="164" t="s">
        <v>658</v>
      </c>
      <c r="D316" s="164" t="s">
        <v>157</v>
      </c>
      <c r="E316" s="165" t="s">
        <v>659</v>
      </c>
      <c r="F316" s="263" t="s">
        <v>660</v>
      </c>
      <c r="G316" s="263"/>
      <c r="H316" s="263"/>
      <c r="I316" s="263"/>
      <c r="J316" s="166" t="s">
        <v>165</v>
      </c>
      <c r="K316" s="167">
        <v>21.22</v>
      </c>
      <c r="L316" s="264">
        <v>0</v>
      </c>
      <c r="M316" s="265"/>
      <c r="N316" s="266">
        <f>ROUND(L316*K316,2)</f>
        <v>0</v>
      </c>
      <c r="O316" s="266"/>
      <c r="P316" s="266"/>
      <c r="Q316" s="266"/>
      <c r="R316" s="39"/>
      <c r="T316" s="168" t="s">
        <v>22</v>
      </c>
      <c r="U316" s="46" t="s">
        <v>46</v>
      </c>
      <c r="V316" s="38"/>
      <c r="W316" s="169">
        <f>V316*K316</f>
        <v>0</v>
      </c>
      <c r="X316" s="169">
        <v>0</v>
      </c>
      <c r="Y316" s="169">
        <f>X316*K316</f>
        <v>0</v>
      </c>
      <c r="Z316" s="169">
        <v>0</v>
      </c>
      <c r="AA316" s="170">
        <f>Z316*K316</f>
        <v>0</v>
      </c>
      <c r="AR316" s="21" t="s">
        <v>234</v>
      </c>
      <c r="AT316" s="21" t="s">
        <v>157</v>
      </c>
      <c r="AU316" s="21" t="s">
        <v>135</v>
      </c>
      <c r="AY316" s="21" t="s">
        <v>156</v>
      </c>
      <c r="BE316" s="107">
        <f>IF(U316="základní",N316,0)</f>
        <v>0</v>
      </c>
      <c r="BF316" s="107">
        <f>IF(U316="snížená",N316,0)</f>
        <v>0</v>
      </c>
      <c r="BG316" s="107">
        <f>IF(U316="zákl. přenesená",N316,0)</f>
        <v>0</v>
      </c>
      <c r="BH316" s="107">
        <f>IF(U316="sníž. přenesená",N316,0)</f>
        <v>0</v>
      </c>
      <c r="BI316" s="107">
        <f>IF(U316="nulová",N316,0)</f>
        <v>0</v>
      </c>
      <c r="BJ316" s="21" t="s">
        <v>135</v>
      </c>
      <c r="BK316" s="107">
        <f>ROUND(L316*K316,2)</f>
        <v>0</v>
      </c>
      <c r="BL316" s="21" t="s">
        <v>234</v>
      </c>
      <c r="BM316" s="21" t="s">
        <v>661</v>
      </c>
    </row>
    <row r="317" spans="2:65" s="1" customFormat="1" ht="25.5" customHeight="1">
      <c r="B317" s="37"/>
      <c r="C317" s="164" t="s">
        <v>662</v>
      </c>
      <c r="D317" s="164" t="s">
        <v>157</v>
      </c>
      <c r="E317" s="165" t="s">
        <v>663</v>
      </c>
      <c r="F317" s="263" t="s">
        <v>664</v>
      </c>
      <c r="G317" s="263"/>
      <c r="H317" s="263"/>
      <c r="I317" s="263"/>
      <c r="J317" s="166" t="s">
        <v>165</v>
      </c>
      <c r="K317" s="167">
        <v>6.9</v>
      </c>
      <c r="L317" s="264">
        <v>0</v>
      </c>
      <c r="M317" s="265"/>
      <c r="N317" s="266">
        <f>ROUND(L317*K317,2)</f>
        <v>0</v>
      </c>
      <c r="O317" s="266"/>
      <c r="P317" s="266"/>
      <c r="Q317" s="266"/>
      <c r="R317" s="39"/>
      <c r="T317" s="168" t="s">
        <v>22</v>
      </c>
      <c r="U317" s="46" t="s">
        <v>46</v>
      </c>
      <c r="V317" s="38"/>
      <c r="W317" s="169">
        <f>V317*K317</f>
        <v>0</v>
      </c>
      <c r="X317" s="169">
        <v>8.0000000000000002E-3</v>
      </c>
      <c r="Y317" s="169">
        <f>X317*K317</f>
        <v>5.5200000000000006E-2</v>
      </c>
      <c r="Z317" s="169">
        <v>0</v>
      </c>
      <c r="AA317" s="170">
        <f>Z317*K317</f>
        <v>0</v>
      </c>
      <c r="AR317" s="21" t="s">
        <v>234</v>
      </c>
      <c r="AT317" s="21" t="s">
        <v>157</v>
      </c>
      <c r="AU317" s="21" t="s">
        <v>135</v>
      </c>
      <c r="AY317" s="21" t="s">
        <v>156</v>
      </c>
      <c r="BE317" s="107">
        <f>IF(U317="základní",N317,0)</f>
        <v>0</v>
      </c>
      <c r="BF317" s="107">
        <f>IF(U317="snížená",N317,0)</f>
        <v>0</v>
      </c>
      <c r="BG317" s="107">
        <f>IF(U317="zákl. přenesená",N317,0)</f>
        <v>0</v>
      </c>
      <c r="BH317" s="107">
        <f>IF(U317="sníž. přenesená",N317,0)</f>
        <v>0</v>
      </c>
      <c r="BI317" s="107">
        <f>IF(U317="nulová",N317,0)</f>
        <v>0</v>
      </c>
      <c r="BJ317" s="21" t="s">
        <v>135</v>
      </c>
      <c r="BK317" s="107">
        <f>ROUND(L317*K317,2)</f>
        <v>0</v>
      </c>
      <c r="BL317" s="21" t="s">
        <v>234</v>
      </c>
      <c r="BM317" s="21" t="s">
        <v>665</v>
      </c>
    </row>
    <row r="318" spans="2:65" s="11" customFormat="1" ht="16.5" customHeight="1">
      <c r="B318" s="179"/>
      <c r="C318" s="180"/>
      <c r="D318" s="180"/>
      <c r="E318" s="181" t="s">
        <v>22</v>
      </c>
      <c r="F318" s="269" t="s">
        <v>666</v>
      </c>
      <c r="G318" s="270"/>
      <c r="H318" s="270"/>
      <c r="I318" s="270"/>
      <c r="J318" s="180"/>
      <c r="K318" s="181" t="s">
        <v>22</v>
      </c>
      <c r="L318" s="180"/>
      <c r="M318" s="180"/>
      <c r="N318" s="180"/>
      <c r="O318" s="180"/>
      <c r="P318" s="180"/>
      <c r="Q318" s="180"/>
      <c r="R318" s="182"/>
      <c r="T318" s="183"/>
      <c r="U318" s="180"/>
      <c r="V318" s="180"/>
      <c r="W318" s="180"/>
      <c r="X318" s="180"/>
      <c r="Y318" s="180"/>
      <c r="Z318" s="180"/>
      <c r="AA318" s="184"/>
      <c r="AT318" s="185" t="s">
        <v>168</v>
      </c>
      <c r="AU318" s="185" t="s">
        <v>135</v>
      </c>
      <c r="AV318" s="11" t="s">
        <v>84</v>
      </c>
      <c r="AW318" s="11" t="s">
        <v>36</v>
      </c>
      <c r="AX318" s="11" t="s">
        <v>79</v>
      </c>
      <c r="AY318" s="185" t="s">
        <v>156</v>
      </c>
    </row>
    <row r="319" spans="2:65" s="10" customFormat="1" ht="16.5" customHeight="1">
      <c r="B319" s="171"/>
      <c r="C319" s="172"/>
      <c r="D319" s="172"/>
      <c r="E319" s="173" t="s">
        <v>22</v>
      </c>
      <c r="F319" s="271" t="s">
        <v>667</v>
      </c>
      <c r="G319" s="272"/>
      <c r="H319" s="272"/>
      <c r="I319" s="272"/>
      <c r="J319" s="172"/>
      <c r="K319" s="174">
        <v>1.2</v>
      </c>
      <c r="L319" s="172"/>
      <c r="M319" s="172"/>
      <c r="N319" s="172"/>
      <c r="O319" s="172"/>
      <c r="P319" s="172"/>
      <c r="Q319" s="172"/>
      <c r="R319" s="175"/>
      <c r="T319" s="176"/>
      <c r="U319" s="172"/>
      <c r="V319" s="172"/>
      <c r="W319" s="172"/>
      <c r="X319" s="172"/>
      <c r="Y319" s="172"/>
      <c r="Z319" s="172"/>
      <c r="AA319" s="177"/>
      <c r="AT319" s="178" t="s">
        <v>168</v>
      </c>
      <c r="AU319" s="178" t="s">
        <v>135</v>
      </c>
      <c r="AV319" s="10" t="s">
        <v>135</v>
      </c>
      <c r="AW319" s="10" t="s">
        <v>36</v>
      </c>
      <c r="AX319" s="10" t="s">
        <v>79</v>
      </c>
      <c r="AY319" s="178" t="s">
        <v>156</v>
      </c>
    </row>
    <row r="320" spans="2:65" s="10" customFormat="1" ht="16.5" customHeight="1">
      <c r="B320" s="171"/>
      <c r="C320" s="172"/>
      <c r="D320" s="172"/>
      <c r="E320" s="173" t="s">
        <v>22</v>
      </c>
      <c r="F320" s="271" t="s">
        <v>668</v>
      </c>
      <c r="G320" s="272"/>
      <c r="H320" s="272"/>
      <c r="I320" s="272"/>
      <c r="J320" s="172"/>
      <c r="K320" s="174">
        <v>5.7</v>
      </c>
      <c r="L320" s="172"/>
      <c r="M320" s="172"/>
      <c r="N320" s="172"/>
      <c r="O320" s="172"/>
      <c r="P320" s="172"/>
      <c r="Q320" s="172"/>
      <c r="R320" s="175"/>
      <c r="T320" s="176"/>
      <c r="U320" s="172"/>
      <c r="V320" s="172"/>
      <c r="W320" s="172"/>
      <c r="X320" s="172"/>
      <c r="Y320" s="172"/>
      <c r="Z320" s="172"/>
      <c r="AA320" s="177"/>
      <c r="AT320" s="178" t="s">
        <v>168</v>
      </c>
      <c r="AU320" s="178" t="s">
        <v>135</v>
      </c>
      <c r="AV320" s="10" t="s">
        <v>135</v>
      </c>
      <c r="AW320" s="10" t="s">
        <v>36</v>
      </c>
      <c r="AX320" s="10" t="s">
        <v>79</v>
      </c>
      <c r="AY320" s="178" t="s">
        <v>156</v>
      </c>
    </row>
    <row r="321" spans="2:65" s="12" customFormat="1" ht="16.5" customHeight="1">
      <c r="B321" s="186"/>
      <c r="C321" s="187"/>
      <c r="D321" s="187"/>
      <c r="E321" s="188" t="s">
        <v>22</v>
      </c>
      <c r="F321" s="273" t="s">
        <v>205</v>
      </c>
      <c r="G321" s="274"/>
      <c r="H321" s="274"/>
      <c r="I321" s="274"/>
      <c r="J321" s="187"/>
      <c r="K321" s="189">
        <v>6.9</v>
      </c>
      <c r="L321" s="187"/>
      <c r="M321" s="187"/>
      <c r="N321" s="187"/>
      <c r="O321" s="187"/>
      <c r="P321" s="187"/>
      <c r="Q321" s="187"/>
      <c r="R321" s="190"/>
      <c r="T321" s="191"/>
      <c r="U321" s="187"/>
      <c r="V321" s="187"/>
      <c r="W321" s="187"/>
      <c r="X321" s="187"/>
      <c r="Y321" s="187"/>
      <c r="Z321" s="187"/>
      <c r="AA321" s="192"/>
      <c r="AT321" s="193" t="s">
        <v>168</v>
      </c>
      <c r="AU321" s="193" t="s">
        <v>135</v>
      </c>
      <c r="AV321" s="12" t="s">
        <v>161</v>
      </c>
      <c r="AW321" s="12" t="s">
        <v>36</v>
      </c>
      <c r="AX321" s="12" t="s">
        <v>84</v>
      </c>
      <c r="AY321" s="193" t="s">
        <v>156</v>
      </c>
    </row>
    <row r="322" spans="2:65" s="1" customFormat="1" ht="25.5" customHeight="1">
      <c r="B322" s="37"/>
      <c r="C322" s="164" t="s">
        <v>669</v>
      </c>
      <c r="D322" s="164" t="s">
        <v>157</v>
      </c>
      <c r="E322" s="165" t="s">
        <v>670</v>
      </c>
      <c r="F322" s="263" t="s">
        <v>671</v>
      </c>
      <c r="G322" s="263"/>
      <c r="H322" s="263"/>
      <c r="I322" s="263"/>
      <c r="J322" s="166" t="s">
        <v>172</v>
      </c>
      <c r="K322" s="167">
        <v>28</v>
      </c>
      <c r="L322" s="264">
        <v>0</v>
      </c>
      <c r="M322" s="265"/>
      <c r="N322" s="266">
        <f>ROUND(L322*K322,2)</f>
        <v>0</v>
      </c>
      <c r="O322" s="266"/>
      <c r="P322" s="266"/>
      <c r="Q322" s="266"/>
      <c r="R322" s="39"/>
      <c r="T322" s="168" t="s">
        <v>22</v>
      </c>
      <c r="U322" s="46" t="s">
        <v>46</v>
      </c>
      <c r="V322" s="38"/>
      <c r="W322" s="169">
        <f>V322*K322</f>
        <v>0</v>
      </c>
      <c r="X322" s="169">
        <v>3.1E-4</v>
      </c>
      <c r="Y322" s="169">
        <f>X322*K322</f>
        <v>8.6800000000000002E-3</v>
      </c>
      <c r="Z322" s="169">
        <v>0</v>
      </c>
      <c r="AA322" s="170">
        <f>Z322*K322</f>
        <v>0</v>
      </c>
      <c r="AR322" s="21" t="s">
        <v>234</v>
      </c>
      <c r="AT322" s="21" t="s">
        <v>157</v>
      </c>
      <c r="AU322" s="21" t="s">
        <v>135</v>
      </c>
      <c r="AY322" s="21" t="s">
        <v>156</v>
      </c>
      <c r="BE322" s="107">
        <f>IF(U322="základní",N322,0)</f>
        <v>0</v>
      </c>
      <c r="BF322" s="107">
        <f>IF(U322="snížená",N322,0)</f>
        <v>0</v>
      </c>
      <c r="BG322" s="107">
        <f>IF(U322="zákl. přenesená",N322,0)</f>
        <v>0</v>
      </c>
      <c r="BH322" s="107">
        <f>IF(U322="sníž. přenesená",N322,0)</f>
        <v>0</v>
      </c>
      <c r="BI322" s="107">
        <f>IF(U322="nulová",N322,0)</f>
        <v>0</v>
      </c>
      <c r="BJ322" s="21" t="s">
        <v>135</v>
      </c>
      <c r="BK322" s="107">
        <f>ROUND(L322*K322,2)</f>
        <v>0</v>
      </c>
      <c r="BL322" s="21" t="s">
        <v>234</v>
      </c>
      <c r="BM322" s="21" t="s">
        <v>672</v>
      </c>
    </row>
    <row r="323" spans="2:65" s="10" customFormat="1" ht="16.5" customHeight="1">
      <c r="B323" s="171"/>
      <c r="C323" s="172"/>
      <c r="D323" s="172"/>
      <c r="E323" s="173" t="s">
        <v>22</v>
      </c>
      <c r="F323" s="267" t="s">
        <v>673</v>
      </c>
      <c r="G323" s="268"/>
      <c r="H323" s="268"/>
      <c r="I323" s="268"/>
      <c r="J323" s="172"/>
      <c r="K323" s="174">
        <v>12</v>
      </c>
      <c r="L323" s="172"/>
      <c r="M323" s="172"/>
      <c r="N323" s="172"/>
      <c r="O323" s="172"/>
      <c r="P323" s="172"/>
      <c r="Q323" s="172"/>
      <c r="R323" s="175"/>
      <c r="T323" s="176"/>
      <c r="U323" s="172"/>
      <c r="V323" s="172"/>
      <c r="W323" s="172"/>
      <c r="X323" s="172"/>
      <c r="Y323" s="172"/>
      <c r="Z323" s="172"/>
      <c r="AA323" s="177"/>
      <c r="AT323" s="178" t="s">
        <v>168</v>
      </c>
      <c r="AU323" s="178" t="s">
        <v>135</v>
      </c>
      <c r="AV323" s="10" t="s">
        <v>135</v>
      </c>
      <c r="AW323" s="10" t="s">
        <v>36</v>
      </c>
      <c r="AX323" s="10" t="s">
        <v>79</v>
      </c>
      <c r="AY323" s="178" t="s">
        <v>156</v>
      </c>
    </row>
    <row r="324" spans="2:65" s="10" customFormat="1" ht="16.5" customHeight="1">
      <c r="B324" s="171"/>
      <c r="C324" s="172"/>
      <c r="D324" s="172"/>
      <c r="E324" s="173" t="s">
        <v>22</v>
      </c>
      <c r="F324" s="271" t="s">
        <v>673</v>
      </c>
      <c r="G324" s="272"/>
      <c r="H324" s="272"/>
      <c r="I324" s="272"/>
      <c r="J324" s="172"/>
      <c r="K324" s="174">
        <v>12</v>
      </c>
      <c r="L324" s="172"/>
      <c r="M324" s="172"/>
      <c r="N324" s="172"/>
      <c r="O324" s="172"/>
      <c r="P324" s="172"/>
      <c r="Q324" s="172"/>
      <c r="R324" s="175"/>
      <c r="T324" s="176"/>
      <c r="U324" s="172"/>
      <c r="V324" s="172"/>
      <c r="W324" s="172"/>
      <c r="X324" s="172"/>
      <c r="Y324" s="172"/>
      <c r="Z324" s="172"/>
      <c r="AA324" s="177"/>
      <c r="AT324" s="178" t="s">
        <v>168</v>
      </c>
      <c r="AU324" s="178" t="s">
        <v>135</v>
      </c>
      <c r="AV324" s="10" t="s">
        <v>135</v>
      </c>
      <c r="AW324" s="10" t="s">
        <v>36</v>
      </c>
      <c r="AX324" s="10" t="s">
        <v>79</v>
      </c>
      <c r="AY324" s="178" t="s">
        <v>156</v>
      </c>
    </row>
    <row r="325" spans="2:65" s="10" customFormat="1" ht="16.5" customHeight="1">
      <c r="B325" s="171"/>
      <c r="C325" s="172"/>
      <c r="D325" s="172"/>
      <c r="E325" s="173" t="s">
        <v>22</v>
      </c>
      <c r="F325" s="271" t="s">
        <v>674</v>
      </c>
      <c r="G325" s="272"/>
      <c r="H325" s="272"/>
      <c r="I325" s="272"/>
      <c r="J325" s="172"/>
      <c r="K325" s="174">
        <v>4</v>
      </c>
      <c r="L325" s="172"/>
      <c r="M325" s="172"/>
      <c r="N325" s="172"/>
      <c r="O325" s="172"/>
      <c r="P325" s="172"/>
      <c r="Q325" s="172"/>
      <c r="R325" s="175"/>
      <c r="T325" s="176"/>
      <c r="U325" s="172"/>
      <c r="V325" s="172"/>
      <c r="W325" s="172"/>
      <c r="X325" s="172"/>
      <c r="Y325" s="172"/>
      <c r="Z325" s="172"/>
      <c r="AA325" s="177"/>
      <c r="AT325" s="178" t="s">
        <v>168</v>
      </c>
      <c r="AU325" s="178" t="s">
        <v>135</v>
      </c>
      <c r="AV325" s="10" t="s">
        <v>135</v>
      </c>
      <c r="AW325" s="10" t="s">
        <v>36</v>
      </c>
      <c r="AX325" s="10" t="s">
        <v>79</v>
      </c>
      <c r="AY325" s="178" t="s">
        <v>156</v>
      </c>
    </row>
    <row r="326" spans="2:65" s="12" customFormat="1" ht="16.5" customHeight="1">
      <c r="B326" s="186"/>
      <c r="C326" s="187"/>
      <c r="D326" s="187"/>
      <c r="E326" s="188" t="s">
        <v>22</v>
      </c>
      <c r="F326" s="273" t="s">
        <v>205</v>
      </c>
      <c r="G326" s="274"/>
      <c r="H326" s="274"/>
      <c r="I326" s="274"/>
      <c r="J326" s="187"/>
      <c r="K326" s="189">
        <v>28</v>
      </c>
      <c r="L326" s="187"/>
      <c r="M326" s="187"/>
      <c r="N326" s="187"/>
      <c r="O326" s="187"/>
      <c r="P326" s="187"/>
      <c r="Q326" s="187"/>
      <c r="R326" s="190"/>
      <c r="T326" s="191"/>
      <c r="U326" s="187"/>
      <c r="V326" s="187"/>
      <c r="W326" s="187"/>
      <c r="X326" s="187"/>
      <c r="Y326" s="187"/>
      <c r="Z326" s="187"/>
      <c r="AA326" s="192"/>
      <c r="AT326" s="193" t="s">
        <v>168</v>
      </c>
      <c r="AU326" s="193" t="s">
        <v>135</v>
      </c>
      <c r="AV326" s="12" t="s">
        <v>161</v>
      </c>
      <c r="AW326" s="12" t="s">
        <v>36</v>
      </c>
      <c r="AX326" s="12" t="s">
        <v>84</v>
      </c>
      <c r="AY326" s="193" t="s">
        <v>156</v>
      </c>
    </row>
    <row r="327" spans="2:65" s="1" customFormat="1" ht="25.5" customHeight="1">
      <c r="B327" s="37"/>
      <c r="C327" s="164" t="s">
        <v>675</v>
      </c>
      <c r="D327" s="164" t="s">
        <v>157</v>
      </c>
      <c r="E327" s="165" t="s">
        <v>676</v>
      </c>
      <c r="F327" s="263" t="s">
        <v>677</v>
      </c>
      <c r="G327" s="263"/>
      <c r="H327" s="263"/>
      <c r="I327" s="263"/>
      <c r="J327" s="166" t="s">
        <v>172</v>
      </c>
      <c r="K327" s="167">
        <v>9.3000000000000007</v>
      </c>
      <c r="L327" s="264">
        <v>0</v>
      </c>
      <c r="M327" s="265"/>
      <c r="N327" s="266">
        <f>ROUND(L327*K327,2)</f>
        <v>0</v>
      </c>
      <c r="O327" s="266"/>
      <c r="P327" s="266"/>
      <c r="Q327" s="266"/>
      <c r="R327" s="39"/>
      <c r="T327" s="168" t="s">
        <v>22</v>
      </c>
      <c r="U327" s="46" t="s">
        <v>46</v>
      </c>
      <c r="V327" s="38"/>
      <c r="W327" s="169">
        <f>V327*K327</f>
        <v>0</v>
      </c>
      <c r="X327" s="169">
        <v>2.5999999999999998E-4</v>
      </c>
      <c r="Y327" s="169">
        <f>X327*K327</f>
        <v>2.418E-3</v>
      </c>
      <c r="Z327" s="169">
        <v>0</v>
      </c>
      <c r="AA327" s="170">
        <f>Z327*K327</f>
        <v>0</v>
      </c>
      <c r="AR327" s="21" t="s">
        <v>234</v>
      </c>
      <c r="AT327" s="21" t="s">
        <v>157</v>
      </c>
      <c r="AU327" s="21" t="s">
        <v>135</v>
      </c>
      <c r="AY327" s="21" t="s">
        <v>156</v>
      </c>
      <c r="BE327" s="107">
        <f>IF(U327="základní",N327,0)</f>
        <v>0</v>
      </c>
      <c r="BF327" s="107">
        <f>IF(U327="snížená",N327,0)</f>
        <v>0</v>
      </c>
      <c r="BG327" s="107">
        <f>IF(U327="zákl. přenesená",N327,0)</f>
        <v>0</v>
      </c>
      <c r="BH327" s="107">
        <f>IF(U327="sníž. přenesená",N327,0)</f>
        <v>0</v>
      </c>
      <c r="BI327" s="107">
        <f>IF(U327="nulová",N327,0)</f>
        <v>0</v>
      </c>
      <c r="BJ327" s="21" t="s">
        <v>135</v>
      </c>
      <c r="BK327" s="107">
        <f>ROUND(L327*K327,2)</f>
        <v>0</v>
      </c>
      <c r="BL327" s="21" t="s">
        <v>234</v>
      </c>
      <c r="BM327" s="21" t="s">
        <v>678</v>
      </c>
    </row>
    <row r="328" spans="2:65" s="10" customFormat="1" ht="16.5" customHeight="1">
      <c r="B328" s="171"/>
      <c r="C328" s="172"/>
      <c r="D328" s="172"/>
      <c r="E328" s="173" t="s">
        <v>22</v>
      </c>
      <c r="F328" s="267" t="s">
        <v>679</v>
      </c>
      <c r="G328" s="268"/>
      <c r="H328" s="268"/>
      <c r="I328" s="268"/>
      <c r="J328" s="172"/>
      <c r="K328" s="174">
        <v>3.7</v>
      </c>
      <c r="L328" s="172"/>
      <c r="M328" s="172"/>
      <c r="N328" s="172"/>
      <c r="O328" s="172"/>
      <c r="P328" s="172"/>
      <c r="Q328" s="172"/>
      <c r="R328" s="175"/>
      <c r="T328" s="176"/>
      <c r="U328" s="172"/>
      <c r="V328" s="172"/>
      <c r="W328" s="172"/>
      <c r="X328" s="172"/>
      <c r="Y328" s="172"/>
      <c r="Z328" s="172"/>
      <c r="AA328" s="177"/>
      <c r="AT328" s="178" t="s">
        <v>168</v>
      </c>
      <c r="AU328" s="178" t="s">
        <v>135</v>
      </c>
      <c r="AV328" s="10" t="s">
        <v>135</v>
      </c>
      <c r="AW328" s="10" t="s">
        <v>36</v>
      </c>
      <c r="AX328" s="10" t="s">
        <v>79</v>
      </c>
      <c r="AY328" s="178" t="s">
        <v>156</v>
      </c>
    </row>
    <row r="329" spans="2:65" s="10" customFormat="1" ht="16.5" customHeight="1">
      <c r="B329" s="171"/>
      <c r="C329" s="172"/>
      <c r="D329" s="172"/>
      <c r="E329" s="173" t="s">
        <v>22</v>
      </c>
      <c r="F329" s="271" t="s">
        <v>680</v>
      </c>
      <c r="G329" s="272"/>
      <c r="H329" s="272"/>
      <c r="I329" s="272"/>
      <c r="J329" s="172"/>
      <c r="K329" s="174">
        <v>5.6</v>
      </c>
      <c r="L329" s="172"/>
      <c r="M329" s="172"/>
      <c r="N329" s="172"/>
      <c r="O329" s="172"/>
      <c r="P329" s="172"/>
      <c r="Q329" s="172"/>
      <c r="R329" s="175"/>
      <c r="T329" s="176"/>
      <c r="U329" s="172"/>
      <c r="V329" s="172"/>
      <c r="W329" s="172"/>
      <c r="X329" s="172"/>
      <c r="Y329" s="172"/>
      <c r="Z329" s="172"/>
      <c r="AA329" s="177"/>
      <c r="AT329" s="178" t="s">
        <v>168</v>
      </c>
      <c r="AU329" s="178" t="s">
        <v>135</v>
      </c>
      <c r="AV329" s="10" t="s">
        <v>135</v>
      </c>
      <c r="AW329" s="10" t="s">
        <v>36</v>
      </c>
      <c r="AX329" s="10" t="s">
        <v>79</v>
      </c>
      <c r="AY329" s="178" t="s">
        <v>156</v>
      </c>
    </row>
    <row r="330" spans="2:65" s="12" customFormat="1" ht="16.5" customHeight="1">
      <c r="B330" s="186"/>
      <c r="C330" s="187"/>
      <c r="D330" s="187"/>
      <c r="E330" s="188" t="s">
        <v>22</v>
      </c>
      <c r="F330" s="273" t="s">
        <v>205</v>
      </c>
      <c r="G330" s="274"/>
      <c r="H330" s="274"/>
      <c r="I330" s="274"/>
      <c r="J330" s="187"/>
      <c r="K330" s="189">
        <v>9.3000000000000007</v>
      </c>
      <c r="L330" s="187"/>
      <c r="M330" s="187"/>
      <c r="N330" s="187"/>
      <c r="O330" s="187"/>
      <c r="P330" s="187"/>
      <c r="Q330" s="187"/>
      <c r="R330" s="190"/>
      <c r="T330" s="191"/>
      <c r="U330" s="187"/>
      <c r="V330" s="187"/>
      <c r="W330" s="187"/>
      <c r="X330" s="187"/>
      <c r="Y330" s="187"/>
      <c r="Z330" s="187"/>
      <c r="AA330" s="192"/>
      <c r="AT330" s="193" t="s">
        <v>168</v>
      </c>
      <c r="AU330" s="193" t="s">
        <v>135</v>
      </c>
      <c r="AV330" s="12" t="s">
        <v>161</v>
      </c>
      <c r="AW330" s="12" t="s">
        <v>36</v>
      </c>
      <c r="AX330" s="12" t="s">
        <v>84</v>
      </c>
      <c r="AY330" s="193" t="s">
        <v>156</v>
      </c>
    </row>
    <row r="331" spans="2:65" s="1" customFormat="1" ht="16.5" customHeight="1">
      <c r="B331" s="37"/>
      <c r="C331" s="164" t="s">
        <v>681</v>
      </c>
      <c r="D331" s="164" t="s">
        <v>157</v>
      </c>
      <c r="E331" s="165" t="s">
        <v>682</v>
      </c>
      <c r="F331" s="263" t="s">
        <v>683</v>
      </c>
      <c r="G331" s="263"/>
      <c r="H331" s="263"/>
      <c r="I331" s="263"/>
      <c r="J331" s="166" t="s">
        <v>165</v>
      </c>
      <c r="K331" s="167">
        <v>21.54</v>
      </c>
      <c r="L331" s="264">
        <v>0</v>
      </c>
      <c r="M331" s="265"/>
      <c r="N331" s="266">
        <f>ROUND(L331*K331,2)</f>
        <v>0</v>
      </c>
      <c r="O331" s="266"/>
      <c r="P331" s="266"/>
      <c r="Q331" s="266"/>
      <c r="R331" s="39"/>
      <c r="T331" s="168" t="s">
        <v>22</v>
      </c>
      <c r="U331" s="46" t="s">
        <v>46</v>
      </c>
      <c r="V331" s="38"/>
      <c r="W331" s="169">
        <f>V331*K331</f>
        <v>0</v>
      </c>
      <c r="X331" s="169">
        <v>2.9999999999999997E-4</v>
      </c>
      <c r="Y331" s="169">
        <f>X331*K331</f>
        <v>6.461999999999999E-3</v>
      </c>
      <c r="Z331" s="169">
        <v>0</v>
      </c>
      <c r="AA331" s="170">
        <f>Z331*K331</f>
        <v>0</v>
      </c>
      <c r="AR331" s="21" t="s">
        <v>234</v>
      </c>
      <c r="AT331" s="21" t="s">
        <v>157</v>
      </c>
      <c r="AU331" s="21" t="s">
        <v>135</v>
      </c>
      <c r="AY331" s="21" t="s">
        <v>156</v>
      </c>
      <c r="BE331" s="107">
        <f>IF(U331="základní",N331,0)</f>
        <v>0</v>
      </c>
      <c r="BF331" s="107">
        <f>IF(U331="snížená",N331,0)</f>
        <v>0</v>
      </c>
      <c r="BG331" s="107">
        <f>IF(U331="zákl. přenesená",N331,0)</f>
        <v>0</v>
      </c>
      <c r="BH331" s="107">
        <f>IF(U331="sníž. přenesená",N331,0)</f>
        <v>0</v>
      </c>
      <c r="BI331" s="107">
        <f>IF(U331="nulová",N331,0)</f>
        <v>0</v>
      </c>
      <c r="BJ331" s="21" t="s">
        <v>135</v>
      </c>
      <c r="BK331" s="107">
        <f>ROUND(L331*K331,2)</f>
        <v>0</v>
      </c>
      <c r="BL331" s="21" t="s">
        <v>234</v>
      </c>
      <c r="BM331" s="21" t="s">
        <v>684</v>
      </c>
    </row>
    <row r="332" spans="2:65" s="1" customFormat="1" ht="25.5" customHeight="1">
      <c r="B332" s="37"/>
      <c r="C332" s="164" t="s">
        <v>685</v>
      </c>
      <c r="D332" s="164" t="s">
        <v>157</v>
      </c>
      <c r="E332" s="165" t="s">
        <v>686</v>
      </c>
      <c r="F332" s="263" t="s">
        <v>687</v>
      </c>
      <c r="G332" s="263"/>
      <c r="H332" s="263"/>
      <c r="I332" s="263"/>
      <c r="J332" s="166" t="s">
        <v>341</v>
      </c>
      <c r="K332" s="167">
        <v>0.39700000000000002</v>
      </c>
      <c r="L332" s="264">
        <v>0</v>
      </c>
      <c r="M332" s="265"/>
      <c r="N332" s="266">
        <f>ROUND(L332*K332,2)</f>
        <v>0</v>
      </c>
      <c r="O332" s="266"/>
      <c r="P332" s="266"/>
      <c r="Q332" s="266"/>
      <c r="R332" s="39"/>
      <c r="T332" s="168" t="s">
        <v>22</v>
      </c>
      <c r="U332" s="46" t="s">
        <v>46</v>
      </c>
      <c r="V332" s="38"/>
      <c r="W332" s="169">
        <f>V332*K332</f>
        <v>0</v>
      </c>
      <c r="X332" s="169">
        <v>0</v>
      </c>
      <c r="Y332" s="169">
        <f>X332*K332</f>
        <v>0</v>
      </c>
      <c r="Z332" s="169">
        <v>0</v>
      </c>
      <c r="AA332" s="170">
        <f>Z332*K332</f>
        <v>0</v>
      </c>
      <c r="AR332" s="21" t="s">
        <v>234</v>
      </c>
      <c r="AT332" s="21" t="s">
        <v>157</v>
      </c>
      <c r="AU332" s="21" t="s">
        <v>135</v>
      </c>
      <c r="AY332" s="21" t="s">
        <v>156</v>
      </c>
      <c r="BE332" s="107">
        <f>IF(U332="základní",N332,0)</f>
        <v>0</v>
      </c>
      <c r="BF332" s="107">
        <f>IF(U332="snížená",N332,0)</f>
        <v>0</v>
      </c>
      <c r="BG332" s="107">
        <f>IF(U332="zákl. přenesená",N332,0)</f>
        <v>0</v>
      </c>
      <c r="BH332" s="107">
        <f>IF(U332="sníž. přenesená",N332,0)</f>
        <v>0</v>
      </c>
      <c r="BI332" s="107">
        <f>IF(U332="nulová",N332,0)</f>
        <v>0</v>
      </c>
      <c r="BJ332" s="21" t="s">
        <v>135</v>
      </c>
      <c r="BK332" s="107">
        <f>ROUND(L332*K332,2)</f>
        <v>0</v>
      </c>
      <c r="BL332" s="21" t="s">
        <v>234</v>
      </c>
      <c r="BM332" s="21" t="s">
        <v>688</v>
      </c>
    </row>
    <row r="333" spans="2:65" s="9" customFormat="1" ht="29.85" customHeight="1">
      <c r="B333" s="153"/>
      <c r="C333" s="154"/>
      <c r="D333" s="163" t="s">
        <v>126</v>
      </c>
      <c r="E333" s="163"/>
      <c r="F333" s="163"/>
      <c r="G333" s="163"/>
      <c r="H333" s="163"/>
      <c r="I333" s="163"/>
      <c r="J333" s="163"/>
      <c r="K333" s="163"/>
      <c r="L333" s="163"/>
      <c r="M333" s="163"/>
      <c r="N333" s="284">
        <f>BK333</f>
        <v>0</v>
      </c>
      <c r="O333" s="285"/>
      <c r="P333" s="285"/>
      <c r="Q333" s="285"/>
      <c r="R333" s="156"/>
      <c r="T333" s="157"/>
      <c r="U333" s="154"/>
      <c r="V333" s="154"/>
      <c r="W333" s="158">
        <f>SUM(W334:W340)</f>
        <v>0</v>
      </c>
      <c r="X333" s="154"/>
      <c r="Y333" s="158">
        <f>SUM(Y334:Y340)</f>
        <v>9.7120000000000001E-3</v>
      </c>
      <c r="Z333" s="154"/>
      <c r="AA333" s="159">
        <f>SUM(AA334:AA340)</f>
        <v>0</v>
      </c>
      <c r="AR333" s="160" t="s">
        <v>135</v>
      </c>
      <c r="AT333" s="161" t="s">
        <v>78</v>
      </c>
      <c r="AU333" s="161" t="s">
        <v>84</v>
      </c>
      <c r="AY333" s="160" t="s">
        <v>156</v>
      </c>
      <c r="BK333" s="162">
        <f>SUM(BK334:BK340)</f>
        <v>0</v>
      </c>
    </row>
    <row r="334" spans="2:65" s="1" customFormat="1" ht="25.5" customHeight="1">
      <c r="B334" s="37"/>
      <c r="C334" s="164" t="s">
        <v>689</v>
      </c>
      <c r="D334" s="164" t="s">
        <v>157</v>
      </c>
      <c r="E334" s="165" t="s">
        <v>690</v>
      </c>
      <c r="F334" s="263" t="s">
        <v>691</v>
      </c>
      <c r="G334" s="263"/>
      <c r="H334" s="263"/>
      <c r="I334" s="263"/>
      <c r="J334" s="166" t="s">
        <v>165</v>
      </c>
      <c r="K334" s="167">
        <v>2.2000000000000002</v>
      </c>
      <c r="L334" s="264">
        <v>0</v>
      </c>
      <c r="M334" s="265"/>
      <c r="N334" s="266">
        <f>ROUND(L334*K334,2)</f>
        <v>0</v>
      </c>
      <c r="O334" s="266"/>
      <c r="P334" s="266"/>
      <c r="Q334" s="266"/>
      <c r="R334" s="39"/>
      <c r="T334" s="168" t="s">
        <v>22</v>
      </c>
      <c r="U334" s="46" t="s">
        <v>46</v>
      </c>
      <c r="V334" s="38"/>
      <c r="W334" s="169">
        <f>V334*K334</f>
        <v>0</v>
      </c>
      <c r="X334" s="169">
        <v>0</v>
      </c>
      <c r="Y334" s="169">
        <f>X334*K334</f>
        <v>0</v>
      </c>
      <c r="Z334" s="169">
        <v>0</v>
      </c>
      <c r="AA334" s="170">
        <f>Z334*K334</f>
        <v>0</v>
      </c>
      <c r="AR334" s="21" t="s">
        <v>234</v>
      </c>
      <c r="AT334" s="21" t="s">
        <v>157</v>
      </c>
      <c r="AU334" s="21" t="s">
        <v>135</v>
      </c>
      <c r="AY334" s="21" t="s">
        <v>156</v>
      </c>
      <c r="BE334" s="107">
        <f>IF(U334="základní",N334,0)</f>
        <v>0</v>
      </c>
      <c r="BF334" s="107">
        <f>IF(U334="snížená",N334,0)</f>
        <v>0</v>
      </c>
      <c r="BG334" s="107">
        <f>IF(U334="zákl. přenesená",N334,0)</f>
        <v>0</v>
      </c>
      <c r="BH334" s="107">
        <f>IF(U334="sníž. přenesená",N334,0)</f>
        <v>0</v>
      </c>
      <c r="BI334" s="107">
        <f>IF(U334="nulová",N334,0)</f>
        <v>0</v>
      </c>
      <c r="BJ334" s="21" t="s">
        <v>135</v>
      </c>
      <c r="BK334" s="107">
        <f>ROUND(L334*K334,2)</f>
        <v>0</v>
      </c>
      <c r="BL334" s="21" t="s">
        <v>234</v>
      </c>
      <c r="BM334" s="21" t="s">
        <v>692</v>
      </c>
    </row>
    <row r="335" spans="2:65" s="11" customFormat="1" ht="16.5" customHeight="1">
      <c r="B335" s="179"/>
      <c r="C335" s="180"/>
      <c r="D335" s="180"/>
      <c r="E335" s="181" t="s">
        <v>22</v>
      </c>
      <c r="F335" s="269" t="s">
        <v>693</v>
      </c>
      <c r="G335" s="270"/>
      <c r="H335" s="270"/>
      <c r="I335" s="270"/>
      <c r="J335" s="180"/>
      <c r="K335" s="181" t="s">
        <v>22</v>
      </c>
      <c r="L335" s="180"/>
      <c r="M335" s="180"/>
      <c r="N335" s="180"/>
      <c r="O335" s="180"/>
      <c r="P335" s="180"/>
      <c r="Q335" s="180"/>
      <c r="R335" s="182"/>
      <c r="T335" s="183"/>
      <c r="U335" s="180"/>
      <c r="V335" s="180"/>
      <c r="W335" s="180"/>
      <c r="X335" s="180"/>
      <c r="Y335" s="180"/>
      <c r="Z335" s="180"/>
      <c r="AA335" s="184"/>
      <c r="AT335" s="185" t="s">
        <v>168</v>
      </c>
      <c r="AU335" s="185" t="s">
        <v>135</v>
      </c>
      <c r="AV335" s="11" t="s">
        <v>84</v>
      </c>
      <c r="AW335" s="11" t="s">
        <v>36</v>
      </c>
      <c r="AX335" s="11" t="s">
        <v>79</v>
      </c>
      <c r="AY335" s="185" t="s">
        <v>156</v>
      </c>
    </row>
    <row r="336" spans="2:65" s="10" customFormat="1" ht="16.5" customHeight="1">
      <c r="B336" s="171"/>
      <c r="C336" s="172"/>
      <c r="D336" s="172"/>
      <c r="E336" s="173" t="s">
        <v>22</v>
      </c>
      <c r="F336" s="271" t="s">
        <v>694</v>
      </c>
      <c r="G336" s="272"/>
      <c r="H336" s="272"/>
      <c r="I336" s="272"/>
      <c r="J336" s="172"/>
      <c r="K336" s="174">
        <v>2.2000000000000002</v>
      </c>
      <c r="L336" s="172"/>
      <c r="M336" s="172"/>
      <c r="N336" s="172"/>
      <c r="O336" s="172"/>
      <c r="P336" s="172"/>
      <c r="Q336" s="172"/>
      <c r="R336" s="175"/>
      <c r="T336" s="176"/>
      <c r="U336" s="172"/>
      <c r="V336" s="172"/>
      <c r="W336" s="172"/>
      <c r="X336" s="172"/>
      <c r="Y336" s="172"/>
      <c r="Z336" s="172"/>
      <c r="AA336" s="177"/>
      <c r="AT336" s="178" t="s">
        <v>168</v>
      </c>
      <c r="AU336" s="178" t="s">
        <v>135</v>
      </c>
      <c r="AV336" s="10" t="s">
        <v>135</v>
      </c>
      <c r="AW336" s="10" t="s">
        <v>36</v>
      </c>
      <c r="AX336" s="10" t="s">
        <v>84</v>
      </c>
      <c r="AY336" s="178" t="s">
        <v>156</v>
      </c>
    </row>
    <row r="337" spans="2:65" s="1" customFormat="1" ht="38.25" customHeight="1">
      <c r="B337" s="37"/>
      <c r="C337" s="164" t="s">
        <v>695</v>
      </c>
      <c r="D337" s="164" t="s">
        <v>157</v>
      </c>
      <c r="E337" s="165" t="s">
        <v>696</v>
      </c>
      <c r="F337" s="263" t="s">
        <v>697</v>
      </c>
      <c r="G337" s="263"/>
      <c r="H337" s="263"/>
      <c r="I337" s="263"/>
      <c r="J337" s="166" t="s">
        <v>165</v>
      </c>
      <c r="K337" s="167">
        <v>4.4000000000000004</v>
      </c>
      <c r="L337" s="264">
        <v>0</v>
      </c>
      <c r="M337" s="265"/>
      <c r="N337" s="266">
        <f>ROUND(L337*K337,2)</f>
        <v>0</v>
      </c>
      <c r="O337" s="266"/>
      <c r="P337" s="266"/>
      <c r="Q337" s="266"/>
      <c r="R337" s="39"/>
      <c r="T337" s="168" t="s">
        <v>22</v>
      </c>
      <c r="U337" s="46" t="s">
        <v>46</v>
      </c>
      <c r="V337" s="38"/>
      <c r="W337" s="169">
        <f>V337*K337</f>
        <v>0</v>
      </c>
      <c r="X337" s="169">
        <v>2.3000000000000001E-4</v>
      </c>
      <c r="Y337" s="169">
        <f>X337*K337</f>
        <v>1.0120000000000001E-3</v>
      </c>
      <c r="Z337" s="169">
        <v>0</v>
      </c>
      <c r="AA337" s="170">
        <f>Z337*K337</f>
        <v>0</v>
      </c>
      <c r="AR337" s="21" t="s">
        <v>234</v>
      </c>
      <c r="AT337" s="21" t="s">
        <v>157</v>
      </c>
      <c r="AU337" s="21" t="s">
        <v>135</v>
      </c>
      <c r="AY337" s="21" t="s">
        <v>156</v>
      </c>
      <c r="BE337" s="107">
        <f>IF(U337="základní",N337,0)</f>
        <v>0</v>
      </c>
      <c r="BF337" s="107">
        <f>IF(U337="snížená",N337,0)</f>
        <v>0</v>
      </c>
      <c r="BG337" s="107">
        <f>IF(U337="zákl. přenesená",N337,0)</f>
        <v>0</v>
      </c>
      <c r="BH337" s="107">
        <f>IF(U337="sníž. přenesená",N337,0)</f>
        <v>0</v>
      </c>
      <c r="BI337" s="107">
        <f>IF(U337="nulová",N337,0)</f>
        <v>0</v>
      </c>
      <c r="BJ337" s="21" t="s">
        <v>135</v>
      </c>
      <c r="BK337" s="107">
        <f>ROUND(L337*K337,2)</f>
        <v>0</v>
      </c>
      <c r="BL337" s="21" t="s">
        <v>234</v>
      </c>
      <c r="BM337" s="21" t="s">
        <v>698</v>
      </c>
    </row>
    <row r="338" spans="2:65" s="11" customFormat="1" ht="16.5" customHeight="1">
      <c r="B338" s="179"/>
      <c r="C338" s="180"/>
      <c r="D338" s="180"/>
      <c r="E338" s="181" t="s">
        <v>22</v>
      </c>
      <c r="F338" s="269" t="s">
        <v>699</v>
      </c>
      <c r="G338" s="270"/>
      <c r="H338" s="270"/>
      <c r="I338" s="270"/>
      <c r="J338" s="180"/>
      <c r="K338" s="181" t="s">
        <v>22</v>
      </c>
      <c r="L338" s="180"/>
      <c r="M338" s="180"/>
      <c r="N338" s="180"/>
      <c r="O338" s="180"/>
      <c r="P338" s="180"/>
      <c r="Q338" s="180"/>
      <c r="R338" s="182"/>
      <c r="T338" s="183"/>
      <c r="U338" s="180"/>
      <c r="V338" s="180"/>
      <c r="W338" s="180"/>
      <c r="X338" s="180"/>
      <c r="Y338" s="180"/>
      <c r="Z338" s="180"/>
      <c r="AA338" s="184"/>
      <c r="AT338" s="185" t="s">
        <v>168</v>
      </c>
      <c r="AU338" s="185" t="s">
        <v>135</v>
      </c>
      <c r="AV338" s="11" t="s">
        <v>84</v>
      </c>
      <c r="AW338" s="11" t="s">
        <v>36</v>
      </c>
      <c r="AX338" s="11" t="s">
        <v>79</v>
      </c>
      <c r="AY338" s="185" t="s">
        <v>156</v>
      </c>
    </row>
    <row r="339" spans="2:65" s="10" customFormat="1" ht="16.5" customHeight="1">
      <c r="B339" s="171"/>
      <c r="C339" s="172"/>
      <c r="D339" s="172"/>
      <c r="E339" s="173" t="s">
        <v>22</v>
      </c>
      <c r="F339" s="271" t="s">
        <v>700</v>
      </c>
      <c r="G339" s="272"/>
      <c r="H339" s="272"/>
      <c r="I339" s="272"/>
      <c r="J339" s="172"/>
      <c r="K339" s="174">
        <v>4.4000000000000004</v>
      </c>
      <c r="L339" s="172"/>
      <c r="M339" s="172"/>
      <c r="N339" s="172"/>
      <c r="O339" s="172"/>
      <c r="P339" s="172"/>
      <c r="Q339" s="172"/>
      <c r="R339" s="175"/>
      <c r="T339" s="176"/>
      <c r="U339" s="172"/>
      <c r="V339" s="172"/>
      <c r="W339" s="172"/>
      <c r="X339" s="172"/>
      <c r="Y339" s="172"/>
      <c r="Z339" s="172"/>
      <c r="AA339" s="177"/>
      <c r="AT339" s="178" t="s">
        <v>168</v>
      </c>
      <c r="AU339" s="178" t="s">
        <v>135</v>
      </c>
      <c r="AV339" s="10" t="s">
        <v>135</v>
      </c>
      <c r="AW339" s="10" t="s">
        <v>36</v>
      </c>
      <c r="AX339" s="10" t="s">
        <v>84</v>
      </c>
      <c r="AY339" s="178" t="s">
        <v>156</v>
      </c>
    </row>
    <row r="340" spans="2:65" s="1" customFormat="1" ht="25.5" customHeight="1">
      <c r="B340" s="37"/>
      <c r="C340" s="164" t="s">
        <v>701</v>
      </c>
      <c r="D340" s="164" t="s">
        <v>157</v>
      </c>
      <c r="E340" s="165" t="s">
        <v>702</v>
      </c>
      <c r="F340" s="263" t="s">
        <v>703</v>
      </c>
      <c r="G340" s="263"/>
      <c r="H340" s="263"/>
      <c r="I340" s="263"/>
      <c r="J340" s="166" t="s">
        <v>165</v>
      </c>
      <c r="K340" s="167">
        <v>15</v>
      </c>
      <c r="L340" s="264">
        <v>0</v>
      </c>
      <c r="M340" s="265"/>
      <c r="N340" s="266">
        <f>ROUND(L340*K340,2)</f>
        <v>0</v>
      </c>
      <c r="O340" s="266"/>
      <c r="P340" s="266"/>
      <c r="Q340" s="266"/>
      <c r="R340" s="39"/>
      <c r="T340" s="168" t="s">
        <v>22</v>
      </c>
      <c r="U340" s="46" t="s">
        <v>46</v>
      </c>
      <c r="V340" s="38"/>
      <c r="W340" s="169">
        <f>V340*K340</f>
        <v>0</v>
      </c>
      <c r="X340" s="169">
        <v>5.8E-4</v>
      </c>
      <c r="Y340" s="169">
        <f>X340*K340</f>
        <v>8.6999999999999994E-3</v>
      </c>
      <c r="Z340" s="169">
        <v>0</v>
      </c>
      <c r="AA340" s="170">
        <f>Z340*K340</f>
        <v>0</v>
      </c>
      <c r="AR340" s="21" t="s">
        <v>234</v>
      </c>
      <c r="AT340" s="21" t="s">
        <v>157</v>
      </c>
      <c r="AU340" s="21" t="s">
        <v>135</v>
      </c>
      <c r="AY340" s="21" t="s">
        <v>156</v>
      </c>
      <c r="BE340" s="107">
        <f>IF(U340="základní",N340,0)</f>
        <v>0</v>
      </c>
      <c r="BF340" s="107">
        <f>IF(U340="snížená",N340,0)</f>
        <v>0</v>
      </c>
      <c r="BG340" s="107">
        <f>IF(U340="zákl. přenesená",N340,0)</f>
        <v>0</v>
      </c>
      <c r="BH340" s="107">
        <f>IF(U340="sníž. přenesená",N340,0)</f>
        <v>0</v>
      </c>
      <c r="BI340" s="107">
        <f>IF(U340="nulová",N340,0)</f>
        <v>0</v>
      </c>
      <c r="BJ340" s="21" t="s">
        <v>135</v>
      </c>
      <c r="BK340" s="107">
        <f>ROUND(L340*K340,2)</f>
        <v>0</v>
      </c>
      <c r="BL340" s="21" t="s">
        <v>234</v>
      </c>
      <c r="BM340" s="21" t="s">
        <v>704</v>
      </c>
    </row>
    <row r="341" spans="2:65" s="9" customFormat="1" ht="29.85" customHeight="1">
      <c r="B341" s="153"/>
      <c r="C341" s="154"/>
      <c r="D341" s="163" t="s">
        <v>127</v>
      </c>
      <c r="E341" s="163"/>
      <c r="F341" s="163"/>
      <c r="G341" s="163"/>
      <c r="H341" s="163"/>
      <c r="I341" s="163"/>
      <c r="J341" s="163"/>
      <c r="K341" s="163"/>
      <c r="L341" s="163"/>
      <c r="M341" s="163"/>
      <c r="N341" s="284">
        <f>BK341</f>
        <v>0</v>
      </c>
      <c r="O341" s="285"/>
      <c r="P341" s="285"/>
      <c r="Q341" s="285"/>
      <c r="R341" s="156"/>
      <c r="T341" s="157"/>
      <c r="U341" s="154"/>
      <c r="V341" s="154"/>
      <c r="W341" s="158">
        <f>SUM(W342:W357)</f>
        <v>0</v>
      </c>
      <c r="X341" s="154"/>
      <c r="Y341" s="158">
        <f>SUM(Y342:Y357)</f>
        <v>6.2520186000000005E-2</v>
      </c>
      <c r="Z341" s="154"/>
      <c r="AA341" s="159">
        <f>SUM(AA342:AA357)</f>
        <v>1.9763699999999999E-2</v>
      </c>
      <c r="AR341" s="160" t="s">
        <v>135</v>
      </c>
      <c r="AT341" s="161" t="s">
        <v>78</v>
      </c>
      <c r="AU341" s="161" t="s">
        <v>84</v>
      </c>
      <c r="AY341" s="160" t="s">
        <v>156</v>
      </c>
      <c r="BK341" s="162">
        <f>SUM(BK342:BK357)</f>
        <v>0</v>
      </c>
    </row>
    <row r="342" spans="2:65" s="1" customFormat="1" ht="25.5" customHeight="1">
      <c r="B342" s="37"/>
      <c r="C342" s="164" t="s">
        <v>705</v>
      </c>
      <c r="D342" s="164" t="s">
        <v>157</v>
      </c>
      <c r="E342" s="165" t="s">
        <v>706</v>
      </c>
      <c r="F342" s="263" t="s">
        <v>707</v>
      </c>
      <c r="G342" s="263"/>
      <c r="H342" s="263"/>
      <c r="I342" s="263"/>
      <c r="J342" s="166" t="s">
        <v>165</v>
      </c>
      <c r="K342" s="167">
        <v>58.988999999999997</v>
      </c>
      <c r="L342" s="264">
        <v>0</v>
      </c>
      <c r="M342" s="265"/>
      <c r="N342" s="266">
        <f>ROUND(L342*K342,2)</f>
        <v>0</v>
      </c>
      <c r="O342" s="266"/>
      <c r="P342" s="266"/>
      <c r="Q342" s="266"/>
      <c r="R342" s="39"/>
      <c r="T342" s="168" t="s">
        <v>22</v>
      </c>
      <c r="U342" s="46" t="s">
        <v>46</v>
      </c>
      <c r="V342" s="38"/>
      <c r="W342" s="169">
        <f>V342*K342</f>
        <v>0</v>
      </c>
      <c r="X342" s="169">
        <v>0</v>
      </c>
      <c r="Y342" s="169">
        <f>X342*K342</f>
        <v>0</v>
      </c>
      <c r="Z342" s="169">
        <v>1.4999999999999999E-4</v>
      </c>
      <c r="AA342" s="170">
        <f>Z342*K342</f>
        <v>8.8483499999999996E-3</v>
      </c>
      <c r="AR342" s="21" t="s">
        <v>234</v>
      </c>
      <c r="AT342" s="21" t="s">
        <v>157</v>
      </c>
      <c r="AU342" s="21" t="s">
        <v>135</v>
      </c>
      <c r="AY342" s="21" t="s">
        <v>156</v>
      </c>
      <c r="BE342" s="107">
        <f>IF(U342="základní",N342,0)</f>
        <v>0</v>
      </c>
      <c r="BF342" s="107">
        <f>IF(U342="snížená",N342,0)</f>
        <v>0</v>
      </c>
      <c r="BG342" s="107">
        <f>IF(U342="zákl. přenesená",N342,0)</f>
        <v>0</v>
      </c>
      <c r="BH342" s="107">
        <f>IF(U342="sníž. přenesená",N342,0)</f>
        <v>0</v>
      </c>
      <c r="BI342" s="107">
        <f>IF(U342="nulová",N342,0)</f>
        <v>0</v>
      </c>
      <c r="BJ342" s="21" t="s">
        <v>135</v>
      </c>
      <c r="BK342" s="107">
        <f>ROUND(L342*K342,2)</f>
        <v>0</v>
      </c>
      <c r="BL342" s="21" t="s">
        <v>234</v>
      </c>
      <c r="BM342" s="21" t="s">
        <v>708</v>
      </c>
    </row>
    <row r="343" spans="2:65" s="11" customFormat="1" ht="16.5" customHeight="1">
      <c r="B343" s="179"/>
      <c r="C343" s="180"/>
      <c r="D343" s="180"/>
      <c r="E343" s="181" t="s">
        <v>22</v>
      </c>
      <c r="F343" s="269" t="s">
        <v>709</v>
      </c>
      <c r="G343" s="270"/>
      <c r="H343" s="270"/>
      <c r="I343" s="270"/>
      <c r="J343" s="180"/>
      <c r="K343" s="181" t="s">
        <v>22</v>
      </c>
      <c r="L343" s="180"/>
      <c r="M343" s="180"/>
      <c r="N343" s="180"/>
      <c r="O343" s="180"/>
      <c r="P343" s="180"/>
      <c r="Q343" s="180"/>
      <c r="R343" s="182"/>
      <c r="T343" s="183"/>
      <c r="U343" s="180"/>
      <c r="V343" s="180"/>
      <c r="W343" s="180"/>
      <c r="X343" s="180"/>
      <c r="Y343" s="180"/>
      <c r="Z343" s="180"/>
      <c r="AA343" s="184"/>
      <c r="AT343" s="185" t="s">
        <v>168</v>
      </c>
      <c r="AU343" s="185" t="s">
        <v>135</v>
      </c>
      <c r="AV343" s="11" t="s">
        <v>84</v>
      </c>
      <c r="AW343" s="11" t="s">
        <v>36</v>
      </c>
      <c r="AX343" s="11" t="s">
        <v>79</v>
      </c>
      <c r="AY343" s="185" t="s">
        <v>156</v>
      </c>
    </row>
    <row r="344" spans="2:65" s="10" customFormat="1" ht="25.5" customHeight="1">
      <c r="B344" s="171"/>
      <c r="C344" s="172"/>
      <c r="D344" s="172"/>
      <c r="E344" s="173" t="s">
        <v>22</v>
      </c>
      <c r="F344" s="271" t="s">
        <v>710</v>
      </c>
      <c r="G344" s="272"/>
      <c r="H344" s="272"/>
      <c r="I344" s="272"/>
      <c r="J344" s="172"/>
      <c r="K344" s="174">
        <v>58.988999999999997</v>
      </c>
      <c r="L344" s="172"/>
      <c r="M344" s="172"/>
      <c r="N344" s="172"/>
      <c r="O344" s="172"/>
      <c r="P344" s="172"/>
      <c r="Q344" s="172"/>
      <c r="R344" s="175"/>
      <c r="T344" s="176"/>
      <c r="U344" s="172"/>
      <c r="V344" s="172"/>
      <c r="W344" s="172"/>
      <c r="X344" s="172"/>
      <c r="Y344" s="172"/>
      <c r="Z344" s="172"/>
      <c r="AA344" s="177"/>
      <c r="AT344" s="178" t="s">
        <v>168</v>
      </c>
      <c r="AU344" s="178" t="s">
        <v>135</v>
      </c>
      <c r="AV344" s="10" t="s">
        <v>135</v>
      </c>
      <c r="AW344" s="10" t="s">
        <v>36</v>
      </c>
      <c r="AX344" s="10" t="s">
        <v>84</v>
      </c>
      <c r="AY344" s="178" t="s">
        <v>156</v>
      </c>
    </row>
    <row r="345" spans="2:65" s="1" customFormat="1" ht="25.5" customHeight="1">
      <c r="B345" s="37"/>
      <c r="C345" s="164" t="s">
        <v>711</v>
      </c>
      <c r="D345" s="164" t="s">
        <v>157</v>
      </c>
      <c r="E345" s="165" t="s">
        <v>712</v>
      </c>
      <c r="F345" s="263" t="s">
        <v>713</v>
      </c>
      <c r="G345" s="263"/>
      <c r="H345" s="263"/>
      <c r="I345" s="263"/>
      <c r="J345" s="166" t="s">
        <v>165</v>
      </c>
      <c r="K345" s="167">
        <v>72.769000000000005</v>
      </c>
      <c r="L345" s="264">
        <v>0</v>
      </c>
      <c r="M345" s="265"/>
      <c r="N345" s="266">
        <f>ROUND(L345*K345,2)</f>
        <v>0</v>
      </c>
      <c r="O345" s="266"/>
      <c r="P345" s="266"/>
      <c r="Q345" s="266"/>
      <c r="R345" s="39"/>
      <c r="T345" s="168" t="s">
        <v>22</v>
      </c>
      <c r="U345" s="46" t="s">
        <v>46</v>
      </c>
      <c r="V345" s="38"/>
      <c r="W345" s="169">
        <f>V345*K345</f>
        <v>0</v>
      </c>
      <c r="X345" s="169">
        <v>0</v>
      </c>
      <c r="Y345" s="169">
        <f>X345*K345</f>
        <v>0</v>
      </c>
      <c r="Z345" s="169">
        <v>1.4999999999999999E-4</v>
      </c>
      <c r="AA345" s="170">
        <f>Z345*K345</f>
        <v>1.0915349999999999E-2</v>
      </c>
      <c r="AR345" s="21" t="s">
        <v>234</v>
      </c>
      <c r="AT345" s="21" t="s">
        <v>157</v>
      </c>
      <c r="AU345" s="21" t="s">
        <v>135</v>
      </c>
      <c r="AY345" s="21" t="s">
        <v>156</v>
      </c>
      <c r="BE345" s="107">
        <f>IF(U345="základní",N345,0)</f>
        <v>0</v>
      </c>
      <c r="BF345" s="107">
        <f>IF(U345="snížená",N345,0)</f>
        <v>0</v>
      </c>
      <c r="BG345" s="107">
        <f>IF(U345="zákl. přenesená",N345,0)</f>
        <v>0</v>
      </c>
      <c r="BH345" s="107">
        <f>IF(U345="sníž. přenesená",N345,0)</f>
        <v>0</v>
      </c>
      <c r="BI345" s="107">
        <f>IF(U345="nulová",N345,0)</f>
        <v>0</v>
      </c>
      <c r="BJ345" s="21" t="s">
        <v>135</v>
      </c>
      <c r="BK345" s="107">
        <f>ROUND(L345*K345,2)</f>
        <v>0</v>
      </c>
      <c r="BL345" s="21" t="s">
        <v>234</v>
      </c>
      <c r="BM345" s="21" t="s">
        <v>714</v>
      </c>
    </row>
    <row r="346" spans="2:65" s="10" customFormat="1" ht="25.5" customHeight="1">
      <c r="B346" s="171"/>
      <c r="C346" s="172"/>
      <c r="D346" s="172"/>
      <c r="E346" s="173" t="s">
        <v>22</v>
      </c>
      <c r="F346" s="267" t="s">
        <v>710</v>
      </c>
      <c r="G346" s="268"/>
      <c r="H346" s="268"/>
      <c r="I346" s="268"/>
      <c r="J346" s="172"/>
      <c r="K346" s="174">
        <v>58.988999999999997</v>
      </c>
      <c r="L346" s="172"/>
      <c r="M346" s="172"/>
      <c r="N346" s="172"/>
      <c r="O346" s="172"/>
      <c r="P346" s="172"/>
      <c r="Q346" s="172"/>
      <c r="R346" s="175"/>
      <c r="T346" s="176"/>
      <c r="U346" s="172"/>
      <c r="V346" s="172"/>
      <c r="W346" s="172"/>
      <c r="X346" s="172"/>
      <c r="Y346" s="172"/>
      <c r="Z346" s="172"/>
      <c r="AA346" s="177"/>
      <c r="AT346" s="178" t="s">
        <v>168</v>
      </c>
      <c r="AU346" s="178" t="s">
        <v>135</v>
      </c>
      <c r="AV346" s="10" t="s">
        <v>135</v>
      </c>
      <c r="AW346" s="10" t="s">
        <v>36</v>
      </c>
      <c r="AX346" s="10" t="s">
        <v>79</v>
      </c>
      <c r="AY346" s="178" t="s">
        <v>156</v>
      </c>
    </row>
    <row r="347" spans="2:65" s="10" customFormat="1" ht="16.5" customHeight="1">
      <c r="B347" s="171"/>
      <c r="C347" s="172"/>
      <c r="D347" s="172"/>
      <c r="E347" s="173" t="s">
        <v>22</v>
      </c>
      <c r="F347" s="271" t="s">
        <v>715</v>
      </c>
      <c r="G347" s="272"/>
      <c r="H347" s="272"/>
      <c r="I347" s="272"/>
      <c r="J347" s="172"/>
      <c r="K347" s="174">
        <v>13.78</v>
      </c>
      <c r="L347" s="172"/>
      <c r="M347" s="172"/>
      <c r="N347" s="172"/>
      <c r="O347" s="172"/>
      <c r="P347" s="172"/>
      <c r="Q347" s="172"/>
      <c r="R347" s="175"/>
      <c r="T347" s="176"/>
      <c r="U347" s="172"/>
      <c r="V347" s="172"/>
      <c r="W347" s="172"/>
      <c r="X347" s="172"/>
      <c r="Y347" s="172"/>
      <c r="Z347" s="172"/>
      <c r="AA347" s="177"/>
      <c r="AT347" s="178" t="s">
        <v>168</v>
      </c>
      <c r="AU347" s="178" t="s">
        <v>135</v>
      </c>
      <c r="AV347" s="10" t="s">
        <v>135</v>
      </c>
      <c r="AW347" s="10" t="s">
        <v>36</v>
      </c>
      <c r="AX347" s="10" t="s">
        <v>79</v>
      </c>
      <c r="AY347" s="178" t="s">
        <v>156</v>
      </c>
    </row>
    <row r="348" spans="2:65" s="12" customFormat="1" ht="16.5" customHeight="1">
      <c r="B348" s="186"/>
      <c r="C348" s="187"/>
      <c r="D348" s="187"/>
      <c r="E348" s="188" t="s">
        <v>22</v>
      </c>
      <c r="F348" s="273" t="s">
        <v>205</v>
      </c>
      <c r="G348" s="274"/>
      <c r="H348" s="274"/>
      <c r="I348" s="274"/>
      <c r="J348" s="187"/>
      <c r="K348" s="189">
        <v>72.769000000000005</v>
      </c>
      <c r="L348" s="187"/>
      <c r="M348" s="187"/>
      <c r="N348" s="187"/>
      <c r="O348" s="187"/>
      <c r="P348" s="187"/>
      <c r="Q348" s="187"/>
      <c r="R348" s="190"/>
      <c r="T348" s="191"/>
      <c r="U348" s="187"/>
      <c r="V348" s="187"/>
      <c r="W348" s="187"/>
      <c r="X348" s="187"/>
      <c r="Y348" s="187"/>
      <c r="Z348" s="187"/>
      <c r="AA348" s="192"/>
      <c r="AT348" s="193" t="s">
        <v>168</v>
      </c>
      <c r="AU348" s="193" t="s">
        <v>135</v>
      </c>
      <c r="AV348" s="12" t="s">
        <v>161</v>
      </c>
      <c r="AW348" s="12" t="s">
        <v>36</v>
      </c>
      <c r="AX348" s="12" t="s">
        <v>84</v>
      </c>
      <c r="AY348" s="193" t="s">
        <v>156</v>
      </c>
    </row>
    <row r="349" spans="2:65" s="1" customFormat="1" ht="25.5" customHeight="1">
      <c r="B349" s="37"/>
      <c r="C349" s="164" t="s">
        <v>716</v>
      </c>
      <c r="D349" s="164" t="s">
        <v>157</v>
      </c>
      <c r="E349" s="165" t="s">
        <v>717</v>
      </c>
      <c r="F349" s="263" t="s">
        <v>718</v>
      </c>
      <c r="G349" s="263"/>
      <c r="H349" s="263"/>
      <c r="I349" s="263"/>
      <c r="J349" s="166" t="s">
        <v>165</v>
      </c>
      <c r="K349" s="167">
        <v>6.51</v>
      </c>
      <c r="L349" s="264">
        <v>0</v>
      </c>
      <c r="M349" s="265"/>
      <c r="N349" s="266">
        <f>ROUND(L349*K349,2)</f>
        <v>0</v>
      </c>
      <c r="O349" s="266"/>
      <c r="P349" s="266"/>
      <c r="Q349" s="266"/>
      <c r="R349" s="39"/>
      <c r="T349" s="168" t="s">
        <v>22</v>
      </c>
      <c r="U349" s="46" t="s">
        <v>46</v>
      </c>
      <c r="V349" s="38"/>
      <c r="W349" s="169">
        <f>V349*K349</f>
        <v>0</v>
      </c>
      <c r="X349" s="169">
        <v>0</v>
      </c>
      <c r="Y349" s="169">
        <f>X349*K349</f>
        <v>0</v>
      </c>
      <c r="Z349" s="169">
        <v>0</v>
      </c>
      <c r="AA349" s="170">
        <f>Z349*K349</f>
        <v>0</v>
      </c>
      <c r="AR349" s="21" t="s">
        <v>234</v>
      </c>
      <c r="AT349" s="21" t="s">
        <v>157</v>
      </c>
      <c r="AU349" s="21" t="s">
        <v>135</v>
      </c>
      <c r="AY349" s="21" t="s">
        <v>156</v>
      </c>
      <c r="BE349" s="107">
        <f>IF(U349="základní",N349,0)</f>
        <v>0</v>
      </c>
      <c r="BF349" s="107">
        <f>IF(U349="snížená",N349,0)</f>
        <v>0</v>
      </c>
      <c r="BG349" s="107">
        <f>IF(U349="zákl. přenesená",N349,0)</f>
        <v>0</v>
      </c>
      <c r="BH349" s="107">
        <f>IF(U349="sníž. přenesená",N349,0)</f>
        <v>0</v>
      </c>
      <c r="BI349" s="107">
        <f>IF(U349="nulová",N349,0)</f>
        <v>0</v>
      </c>
      <c r="BJ349" s="21" t="s">
        <v>135</v>
      </c>
      <c r="BK349" s="107">
        <f>ROUND(L349*K349,2)</f>
        <v>0</v>
      </c>
      <c r="BL349" s="21" t="s">
        <v>234</v>
      </c>
      <c r="BM349" s="21" t="s">
        <v>719</v>
      </c>
    </row>
    <row r="350" spans="2:65" s="10" customFormat="1" ht="16.5" customHeight="1">
      <c r="B350" s="171"/>
      <c r="C350" s="172"/>
      <c r="D350" s="172"/>
      <c r="E350" s="173" t="s">
        <v>22</v>
      </c>
      <c r="F350" s="267" t="s">
        <v>720</v>
      </c>
      <c r="G350" s="268"/>
      <c r="H350" s="268"/>
      <c r="I350" s="268"/>
      <c r="J350" s="172"/>
      <c r="K350" s="174">
        <v>6.51</v>
      </c>
      <c r="L350" s="172"/>
      <c r="M350" s="172"/>
      <c r="N350" s="172"/>
      <c r="O350" s="172"/>
      <c r="P350" s="172"/>
      <c r="Q350" s="172"/>
      <c r="R350" s="175"/>
      <c r="T350" s="176"/>
      <c r="U350" s="172"/>
      <c r="V350" s="172"/>
      <c r="W350" s="172"/>
      <c r="X350" s="172"/>
      <c r="Y350" s="172"/>
      <c r="Z350" s="172"/>
      <c r="AA350" s="177"/>
      <c r="AT350" s="178" t="s">
        <v>168</v>
      </c>
      <c r="AU350" s="178" t="s">
        <v>135</v>
      </c>
      <c r="AV350" s="10" t="s">
        <v>135</v>
      </c>
      <c r="AW350" s="10" t="s">
        <v>36</v>
      </c>
      <c r="AX350" s="10" t="s">
        <v>84</v>
      </c>
      <c r="AY350" s="178" t="s">
        <v>156</v>
      </c>
    </row>
    <row r="351" spans="2:65" s="1" customFormat="1" ht="16.5" customHeight="1">
      <c r="B351" s="37"/>
      <c r="C351" s="194" t="s">
        <v>721</v>
      </c>
      <c r="D351" s="194" t="s">
        <v>227</v>
      </c>
      <c r="E351" s="195" t="s">
        <v>722</v>
      </c>
      <c r="F351" s="275" t="s">
        <v>723</v>
      </c>
      <c r="G351" s="275"/>
      <c r="H351" s="275"/>
      <c r="I351" s="275"/>
      <c r="J351" s="196" t="s">
        <v>165</v>
      </c>
      <c r="K351" s="197">
        <v>6.8360000000000003</v>
      </c>
      <c r="L351" s="276">
        <v>0</v>
      </c>
      <c r="M351" s="277"/>
      <c r="N351" s="278">
        <f>ROUND(L351*K351,2)</f>
        <v>0</v>
      </c>
      <c r="O351" s="266"/>
      <c r="P351" s="266"/>
      <c r="Q351" s="266"/>
      <c r="R351" s="39"/>
      <c r="T351" s="168" t="s">
        <v>22</v>
      </c>
      <c r="U351" s="46" t="s">
        <v>46</v>
      </c>
      <c r="V351" s="38"/>
      <c r="W351" s="169">
        <f>V351*K351</f>
        <v>0</v>
      </c>
      <c r="X351" s="169">
        <v>9.9999999999999995E-7</v>
      </c>
      <c r="Y351" s="169">
        <f>X351*K351</f>
        <v>6.8360000000000003E-6</v>
      </c>
      <c r="Z351" s="169">
        <v>0</v>
      </c>
      <c r="AA351" s="170">
        <f>Z351*K351</f>
        <v>0</v>
      </c>
      <c r="AR351" s="21" t="s">
        <v>303</v>
      </c>
      <c r="AT351" s="21" t="s">
        <v>227</v>
      </c>
      <c r="AU351" s="21" t="s">
        <v>135</v>
      </c>
      <c r="AY351" s="21" t="s">
        <v>156</v>
      </c>
      <c r="BE351" s="107">
        <f>IF(U351="základní",N351,0)</f>
        <v>0</v>
      </c>
      <c r="BF351" s="107">
        <f>IF(U351="snížená",N351,0)</f>
        <v>0</v>
      </c>
      <c r="BG351" s="107">
        <f>IF(U351="zákl. přenesená",N351,0)</f>
        <v>0</v>
      </c>
      <c r="BH351" s="107">
        <f>IF(U351="sníž. přenesená",N351,0)</f>
        <v>0</v>
      </c>
      <c r="BI351" s="107">
        <f>IF(U351="nulová",N351,0)</f>
        <v>0</v>
      </c>
      <c r="BJ351" s="21" t="s">
        <v>135</v>
      </c>
      <c r="BK351" s="107">
        <f>ROUND(L351*K351,2)</f>
        <v>0</v>
      </c>
      <c r="BL351" s="21" t="s">
        <v>234</v>
      </c>
      <c r="BM351" s="21" t="s">
        <v>724</v>
      </c>
    </row>
    <row r="352" spans="2:65" s="1" customFormat="1" ht="25.5" customHeight="1">
      <c r="B352" s="37"/>
      <c r="C352" s="164" t="s">
        <v>725</v>
      </c>
      <c r="D352" s="164" t="s">
        <v>157</v>
      </c>
      <c r="E352" s="165" t="s">
        <v>726</v>
      </c>
      <c r="F352" s="263" t="s">
        <v>727</v>
      </c>
      <c r="G352" s="263"/>
      <c r="H352" s="263"/>
      <c r="I352" s="263"/>
      <c r="J352" s="166" t="s">
        <v>165</v>
      </c>
      <c r="K352" s="167">
        <v>168.95500000000001</v>
      </c>
      <c r="L352" s="264">
        <v>0</v>
      </c>
      <c r="M352" s="265"/>
      <c r="N352" s="266">
        <f>ROUND(L352*K352,2)</f>
        <v>0</v>
      </c>
      <c r="O352" s="266"/>
      <c r="P352" s="266"/>
      <c r="Q352" s="266"/>
      <c r="R352" s="39"/>
      <c r="T352" s="168" t="s">
        <v>22</v>
      </c>
      <c r="U352" s="46" t="s">
        <v>46</v>
      </c>
      <c r="V352" s="38"/>
      <c r="W352" s="169">
        <f>V352*K352</f>
        <v>0</v>
      </c>
      <c r="X352" s="169">
        <v>2.0000000000000001E-4</v>
      </c>
      <c r="Y352" s="169">
        <f>X352*K352</f>
        <v>3.3791000000000002E-2</v>
      </c>
      <c r="Z352" s="169">
        <v>0</v>
      </c>
      <c r="AA352" s="170">
        <f>Z352*K352</f>
        <v>0</v>
      </c>
      <c r="AR352" s="21" t="s">
        <v>234</v>
      </c>
      <c r="AT352" s="21" t="s">
        <v>157</v>
      </c>
      <c r="AU352" s="21" t="s">
        <v>135</v>
      </c>
      <c r="AY352" s="21" t="s">
        <v>156</v>
      </c>
      <c r="BE352" s="107">
        <f>IF(U352="základní",N352,0)</f>
        <v>0</v>
      </c>
      <c r="BF352" s="107">
        <f>IF(U352="snížená",N352,0)</f>
        <v>0</v>
      </c>
      <c r="BG352" s="107">
        <f>IF(U352="zákl. přenesená",N352,0)</f>
        <v>0</v>
      </c>
      <c r="BH352" s="107">
        <f>IF(U352="sníž. přenesená",N352,0)</f>
        <v>0</v>
      </c>
      <c r="BI352" s="107">
        <f>IF(U352="nulová",N352,0)</f>
        <v>0</v>
      </c>
      <c r="BJ352" s="21" t="s">
        <v>135</v>
      </c>
      <c r="BK352" s="107">
        <f>ROUND(L352*K352,2)</f>
        <v>0</v>
      </c>
      <c r="BL352" s="21" t="s">
        <v>234</v>
      </c>
      <c r="BM352" s="21" t="s">
        <v>728</v>
      </c>
    </row>
    <row r="353" spans="2:65" s="10" customFormat="1" ht="16.5" customHeight="1">
      <c r="B353" s="171"/>
      <c r="C353" s="172"/>
      <c r="D353" s="172"/>
      <c r="E353" s="173" t="s">
        <v>22</v>
      </c>
      <c r="F353" s="267" t="s">
        <v>729</v>
      </c>
      <c r="G353" s="268"/>
      <c r="H353" s="268"/>
      <c r="I353" s="268"/>
      <c r="J353" s="172"/>
      <c r="K353" s="174">
        <v>168.95500000000001</v>
      </c>
      <c r="L353" s="172"/>
      <c r="M353" s="172"/>
      <c r="N353" s="172"/>
      <c r="O353" s="172"/>
      <c r="P353" s="172"/>
      <c r="Q353" s="172"/>
      <c r="R353" s="175"/>
      <c r="T353" s="176"/>
      <c r="U353" s="172"/>
      <c r="V353" s="172"/>
      <c r="W353" s="172"/>
      <c r="X353" s="172"/>
      <c r="Y353" s="172"/>
      <c r="Z353" s="172"/>
      <c r="AA353" s="177"/>
      <c r="AT353" s="178" t="s">
        <v>168</v>
      </c>
      <c r="AU353" s="178" t="s">
        <v>135</v>
      </c>
      <c r="AV353" s="10" t="s">
        <v>135</v>
      </c>
      <c r="AW353" s="10" t="s">
        <v>36</v>
      </c>
      <c r="AX353" s="10" t="s">
        <v>84</v>
      </c>
      <c r="AY353" s="178" t="s">
        <v>156</v>
      </c>
    </row>
    <row r="354" spans="2:65" s="1" customFormat="1" ht="38.25" customHeight="1">
      <c r="B354" s="37"/>
      <c r="C354" s="164" t="s">
        <v>730</v>
      </c>
      <c r="D354" s="164" t="s">
        <v>157</v>
      </c>
      <c r="E354" s="165" t="s">
        <v>731</v>
      </c>
      <c r="F354" s="263" t="s">
        <v>732</v>
      </c>
      <c r="G354" s="263"/>
      <c r="H354" s="263"/>
      <c r="I354" s="263"/>
      <c r="J354" s="166" t="s">
        <v>165</v>
      </c>
      <c r="K354" s="167">
        <v>168.95500000000001</v>
      </c>
      <c r="L354" s="264">
        <v>0</v>
      </c>
      <c r="M354" s="265"/>
      <c r="N354" s="266">
        <f>ROUND(L354*K354,2)</f>
        <v>0</v>
      </c>
      <c r="O354" s="266"/>
      <c r="P354" s="266"/>
      <c r="Q354" s="266"/>
      <c r="R354" s="39"/>
      <c r="T354" s="168" t="s">
        <v>22</v>
      </c>
      <c r="U354" s="46" t="s">
        <v>46</v>
      </c>
      <c r="V354" s="38"/>
      <c r="W354" s="169">
        <f>V354*K354</f>
        <v>0</v>
      </c>
      <c r="X354" s="169">
        <v>1.7000000000000001E-4</v>
      </c>
      <c r="Y354" s="169">
        <f>X354*K354</f>
        <v>2.8722350000000004E-2</v>
      </c>
      <c r="Z354" s="169">
        <v>0</v>
      </c>
      <c r="AA354" s="170">
        <f>Z354*K354</f>
        <v>0</v>
      </c>
      <c r="AR354" s="21" t="s">
        <v>234</v>
      </c>
      <c r="AT354" s="21" t="s">
        <v>157</v>
      </c>
      <c r="AU354" s="21" t="s">
        <v>135</v>
      </c>
      <c r="AY354" s="21" t="s">
        <v>156</v>
      </c>
      <c r="BE354" s="107">
        <f>IF(U354="základní",N354,0)</f>
        <v>0</v>
      </c>
      <c r="BF354" s="107">
        <f>IF(U354="snížená",N354,0)</f>
        <v>0</v>
      </c>
      <c r="BG354" s="107">
        <f>IF(U354="zákl. přenesená",N354,0)</f>
        <v>0</v>
      </c>
      <c r="BH354" s="107">
        <f>IF(U354="sníž. přenesená",N354,0)</f>
        <v>0</v>
      </c>
      <c r="BI354" s="107">
        <f>IF(U354="nulová",N354,0)</f>
        <v>0</v>
      </c>
      <c r="BJ354" s="21" t="s">
        <v>135</v>
      </c>
      <c r="BK354" s="107">
        <f>ROUND(L354*K354,2)</f>
        <v>0</v>
      </c>
      <c r="BL354" s="21" t="s">
        <v>234</v>
      </c>
      <c r="BM354" s="21" t="s">
        <v>733</v>
      </c>
    </row>
    <row r="355" spans="2:65" s="10" customFormat="1" ht="16.5" customHeight="1">
      <c r="B355" s="171"/>
      <c r="C355" s="172"/>
      <c r="D355" s="172"/>
      <c r="E355" s="173" t="s">
        <v>22</v>
      </c>
      <c r="F355" s="267" t="s">
        <v>734</v>
      </c>
      <c r="G355" s="268"/>
      <c r="H355" s="268"/>
      <c r="I355" s="268"/>
      <c r="J355" s="172"/>
      <c r="K355" s="174">
        <v>168.95500000000001</v>
      </c>
      <c r="L355" s="172"/>
      <c r="M355" s="172"/>
      <c r="N355" s="172"/>
      <c r="O355" s="172"/>
      <c r="P355" s="172"/>
      <c r="Q355" s="172"/>
      <c r="R355" s="175"/>
      <c r="T355" s="176"/>
      <c r="U355" s="172"/>
      <c r="V355" s="172"/>
      <c r="W355" s="172"/>
      <c r="X355" s="172"/>
      <c r="Y355" s="172"/>
      <c r="Z355" s="172"/>
      <c r="AA355" s="177"/>
      <c r="AT355" s="178" t="s">
        <v>168</v>
      </c>
      <c r="AU355" s="178" t="s">
        <v>135</v>
      </c>
      <c r="AV355" s="10" t="s">
        <v>135</v>
      </c>
      <c r="AW355" s="10" t="s">
        <v>36</v>
      </c>
      <c r="AX355" s="10" t="s">
        <v>84</v>
      </c>
      <c r="AY355" s="178" t="s">
        <v>156</v>
      </c>
    </row>
    <row r="356" spans="2:65" s="1" customFormat="1" ht="25.5" customHeight="1">
      <c r="B356" s="37"/>
      <c r="C356" s="164" t="s">
        <v>735</v>
      </c>
      <c r="D356" s="164" t="s">
        <v>157</v>
      </c>
      <c r="E356" s="165" t="s">
        <v>736</v>
      </c>
      <c r="F356" s="263" t="s">
        <v>737</v>
      </c>
      <c r="G356" s="263"/>
      <c r="H356" s="263"/>
      <c r="I356" s="263"/>
      <c r="J356" s="166" t="s">
        <v>165</v>
      </c>
      <c r="K356" s="167">
        <v>29.55</v>
      </c>
      <c r="L356" s="264">
        <v>0</v>
      </c>
      <c r="M356" s="265"/>
      <c r="N356" s="266">
        <f>ROUND(L356*K356,2)</f>
        <v>0</v>
      </c>
      <c r="O356" s="266"/>
      <c r="P356" s="266"/>
      <c r="Q356" s="266"/>
      <c r="R356" s="39"/>
      <c r="T356" s="168" t="s">
        <v>22</v>
      </c>
      <c r="U356" s="46" t="s">
        <v>46</v>
      </c>
      <c r="V356" s="38"/>
      <c r="W356" s="169">
        <f>V356*K356</f>
        <v>0</v>
      </c>
      <c r="X356" s="169">
        <v>0</v>
      </c>
      <c r="Y356" s="169">
        <f>X356*K356</f>
        <v>0</v>
      </c>
      <c r="Z356" s="169">
        <v>0</v>
      </c>
      <c r="AA356" s="170">
        <f>Z356*K356</f>
        <v>0</v>
      </c>
      <c r="AR356" s="21" t="s">
        <v>234</v>
      </c>
      <c r="AT356" s="21" t="s">
        <v>157</v>
      </c>
      <c r="AU356" s="21" t="s">
        <v>135</v>
      </c>
      <c r="AY356" s="21" t="s">
        <v>156</v>
      </c>
      <c r="BE356" s="107">
        <f>IF(U356="základní",N356,0)</f>
        <v>0</v>
      </c>
      <c r="BF356" s="107">
        <f>IF(U356="snížená",N356,0)</f>
        <v>0</v>
      </c>
      <c r="BG356" s="107">
        <f>IF(U356="zákl. přenesená",N356,0)</f>
        <v>0</v>
      </c>
      <c r="BH356" s="107">
        <f>IF(U356="sníž. přenesená",N356,0)</f>
        <v>0</v>
      </c>
      <c r="BI356" s="107">
        <f>IF(U356="nulová",N356,0)</f>
        <v>0</v>
      </c>
      <c r="BJ356" s="21" t="s">
        <v>135</v>
      </c>
      <c r="BK356" s="107">
        <f>ROUND(L356*K356,2)</f>
        <v>0</v>
      </c>
      <c r="BL356" s="21" t="s">
        <v>234</v>
      </c>
      <c r="BM356" s="21" t="s">
        <v>738</v>
      </c>
    </row>
    <row r="357" spans="2:65" s="10" customFormat="1" ht="16.5" customHeight="1">
      <c r="B357" s="171"/>
      <c r="C357" s="172"/>
      <c r="D357" s="172"/>
      <c r="E357" s="173" t="s">
        <v>22</v>
      </c>
      <c r="F357" s="267" t="s">
        <v>188</v>
      </c>
      <c r="G357" s="268"/>
      <c r="H357" s="268"/>
      <c r="I357" s="268"/>
      <c r="J357" s="172"/>
      <c r="K357" s="174">
        <v>29.55</v>
      </c>
      <c r="L357" s="172"/>
      <c r="M357" s="172"/>
      <c r="N357" s="172"/>
      <c r="O357" s="172"/>
      <c r="P357" s="172"/>
      <c r="Q357" s="172"/>
      <c r="R357" s="175"/>
      <c r="T357" s="176"/>
      <c r="U357" s="172"/>
      <c r="V357" s="172"/>
      <c r="W357" s="172"/>
      <c r="X357" s="172"/>
      <c r="Y357" s="172"/>
      <c r="Z357" s="172"/>
      <c r="AA357" s="177"/>
      <c r="AT357" s="178" t="s">
        <v>168</v>
      </c>
      <c r="AU357" s="178" t="s">
        <v>135</v>
      </c>
      <c r="AV357" s="10" t="s">
        <v>135</v>
      </c>
      <c r="AW357" s="10" t="s">
        <v>36</v>
      </c>
      <c r="AX357" s="10" t="s">
        <v>84</v>
      </c>
      <c r="AY357" s="178" t="s">
        <v>156</v>
      </c>
    </row>
    <row r="358" spans="2:65" s="9" customFormat="1" ht="29.85" customHeight="1">
      <c r="B358" s="153"/>
      <c r="C358" s="154"/>
      <c r="D358" s="163" t="s">
        <v>128</v>
      </c>
      <c r="E358" s="163"/>
      <c r="F358" s="163"/>
      <c r="G358" s="163"/>
      <c r="H358" s="163"/>
      <c r="I358" s="163"/>
      <c r="J358" s="163"/>
      <c r="K358" s="163"/>
      <c r="L358" s="163"/>
      <c r="M358" s="163"/>
      <c r="N358" s="282">
        <f>BK358</f>
        <v>0</v>
      </c>
      <c r="O358" s="283"/>
      <c r="P358" s="283"/>
      <c r="Q358" s="283"/>
      <c r="R358" s="156"/>
      <c r="T358" s="157"/>
      <c r="U358" s="154"/>
      <c r="V358" s="154"/>
      <c r="W358" s="158">
        <f>SUM(W359:W362)</f>
        <v>0</v>
      </c>
      <c r="X358" s="154"/>
      <c r="Y358" s="158">
        <f>SUM(Y359:Y362)</f>
        <v>8.463E-3</v>
      </c>
      <c r="Z358" s="154"/>
      <c r="AA358" s="159">
        <f>SUM(AA359:AA362)</f>
        <v>0</v>
      </c>
      <c r="AR358" s="160" t="s">
        <v>135</v>
      </c>
      <c r="AT358" s="161" t="s">
        <v>78</v>
      </c>
      <c r="AU358" s="161" t="s">
        <v>84</v>
      </c>
      <c r="AY358" s="160" t="s">
        <v>156</v>
      </c>
      <c r="BK358" s="162">
        <f>SUM(BK359:BK362)</f>
        <v>0</v>
      </c>
    </row>
    <row r="359" spans="2:65" s="1" customFormat="1" ht="38.25" customHeight="1">
      <c r="B359" s="37"/>
      <c r="C359" s="164" t="s">
        <v>739</v>
      </c>
      <c r="D359" s="164" t="s">
        <v>157</v>
      </c>
      <c r="E359" s="165" t="s">
        <v>740</v>
      </c>
      <c r="F359" s="263" t="s">
        <v>741</v>
      </c>
      <c r="G359" s="263"/>
      <c r="H359" s="263"/>
      <c r="I359" s="263"/>
      <c r="J359" s="166" t="s">
        <v>165</v>
      </c>
      <c r="K359" s="167">
        <v>6.51</v>
      </c>
      <c r="L359" s="264">
        <v>0</v>
      </c>
      <c r="M359" s="265"/>
      <c r="N359" s="266">
        <f>ROUND(L359*K359,2)</f>
        <v>0</v>
      </c>
      <c r="O359" s="266"/>
      <c r="P359" s="266"/>
      <c r="Q359" s="266"/>
      <c r="R359" s="39"/>
      <c r="T359" s="168" t="s">
        <v>22</v>
      </c>
      <c r="U359" s="46" t="s">
        <v>46</v>
      </c>
      <c r="V359" s="38"/>
      <c r="W359" s="169">
        <f>V359*K359</f>
        <v>0</v>
      </c>
      <c r="X359" s="169">
        <v>0</v>
      </c>
      <c r="Y359" s="169">
        <f>X359*K359</f>
        <v>0</v>
      </c>
      <c r="Z359" s="169">
        <v>0</v>
      </c>
      <c r="AA359" s="170">
        <f>Z359*K359</f>
        <v>0</v>
      </c>
      <c r="AR359" s="21" t="s">
        <v>234</v>
      </c>
      <c r="AT359" s="21" t="s">
        <v>157</v>
      </c>
      <c r="AU359" s="21" t="s">
        <v>135</v>
      </c>
      <c r="AY359" s="21" t="s">
        <v>156</v>
      </c>
      <c r="BE359" s="107">
        <f>IF(U359="základní",N359,0)</f>
        <v>0</v>
      </c>
      <c r="BF359" s="107">
        <f>IF(U359="snížená",N359,0)</f>
        <v>0</v>
      </c>
      <c r="BG359" s="107">
        <f>IF(U359="zákl. přenesená",N359,0)</f>
        <v>0</v>
      </c>
      <c r="BH359" s="107">
        <f>IF(U359="sníž. přenesená",N359,0)</f>
        <v>0</v>
      </c>
      <c r="BI359" s="107">
        <f>IF(U359="nulová",N359,0)</f>
        <v>0</v>
      </c>
      <c r="BJ359" s="21" t="s">
        <v>135</v>
      </c>
      <c r="BK359" s="107">
        <f>ROUND(L359*K359,2)</f>
        <v>0</v>
      </c>
      <c r="BL359" s="21" t="s">
        <v>234</v>
      </c>
      <c r="BM359" s="21" t="s">
        <v>742</v>
      </c>
    </row>
    <row r="360" spans="2:65" s="10" customFormat="1" ht="16.5" customHeight="1">
      <c r="B360" s="171"/>
      <c r="C360" s="172"/>
      <c r="D360" s="172"/>
      <c r="E360" s="173" t="s">
        <v>22</v>
      </c>
      <c r="F360" s="267" t="s">
        <v>720</v>
      </c>
      <c r="G360" s="268"/>
      <c r="H360" s="268"/>
      <c r="I360" s="268"/>
      <c r="J360" s="172"/>
      <c r="K360" s="174">
        <v>6.51</v>
      </c>
      <c r="L360" s="172"/>
      <c r="M360" s="172"/>
      <c r="N360" s="172"/>
      <c r="O360" s="172"/>
      <c r="P360" s="172"/>
      <c r="Q360" s="172"/>
      <c r="R360" s="175"/>
      <c r="T360" s="176"/>
      <c r="U360" s="172"/>
      <c r="V360" s="172"/>
      <c r="W360" s="172"/>
      <c r="X360" s="172"/>
      <c r="Y360" s="172"/>
      <c r="Z360" s="172"/>
      <c r="AA360" s="177"/>
      <c r="AT360" s="178" t="s">
        <v>168</v>
      </c>
      <c r="AU360" s="178" t="s">
        <v>135</v>
      </c>
      <c r="AV360" s="10" t="s">
        <v>135</v>
      </c>
      <c r="AW360" s="10" t="s">
        <v>36</v>
      </c>
      <c r="AX360" s="10" t="s">
        <v>84</v>
      </c>
      <c r="AY360" s="178" t="s">
        <v>156</v>
      </c>
    </row>
    <row r="361" spans="2:65" s="1" customFormat="1" ht="16.5" customHeight="1">
      <c r="B361" s="37"/>
      <c r="C361" s="194" t="s">
        <v>743</v>
      </c>
      <c r="D361" s="194" t="s">
        <v>227</v>
      </c>
      <c r="E361" s="195" t="s">
        <v>744</v>
      </c>
      <c r="F361" s="275" t="s">
        <v>745</v>
      </c>
      <c r="G361" s="275"/>
      <c r="H361" s="275"/>
      <c r="I361" s="275"/>
      <c r="J361" s="196" t="s">
        <v>165</v>
      </c>
      <c r="K361" s="197">
        <v>6.51</v>
      </c>
      <c r="L361" s="276">
        <v>0</v>
      </c>
      <c r="M361" s="277"/>
      <c r="N361" s="278">
        <f>ROUND(L361*K361,2)</f>
        <v>0</v>
      </c>
      <c r="O361" s="266"/>
      <c r="P361" s="266"/>
      <c r="Q361" s="266"/>
      <c r="R361" s="39"/>
      <c r="T361" s="168" t="s">
        <v>22</v>
      </c>
      <c r="U361" s="46" t="s">
        <v>46</v>
      </c>
      <c r="V361" s="38"/>
      <c r="W361" s="169">
        <f>V361*K361</f>
        <v>0</v>
      </c>
      <c r="X361" s="169">
        <v>1.2999999999999999E-3</v>
      </c>
      <c r="Y361" s="169">
        <f>X361*K361</f>
        <v>8.463E-3</v>
      </c>
      <c r="Z361" s="169">
        <v>0</v>
      </c>
      <c r="AA361" s="170">
        <f>Z361*K361</f>
        <v>0</v>
      </c>
      <c r="AR361" s="21" t="s">
        <v>303</v>
      </c>
      <c r="AT361" s="21" t="s">
        <v>227</v>
      </c>
      <c r="AU361" s="21" t="s">
        <v>135</v>
      </c>
      <c r="AY361" s="21" t="s">
        <v>156</v>
      </c>
      <c r="BE361" s="107">
        <f>IF(U361="základní",N361,0)</f>
        <v>0</v>
      </c>
      <c r="BF361" s="107">
        <f>IF(U361="snížená",N361,0)</f>
        <v>0</v>
      </c>
      <c r="BG361" s="107">
        <f>IF(U361="zákl. přenesená",N361,0)</f>
        <v>0</v>
      </c>
      <c r="BH361" s="107">
        <f>IF(U361="sníž. přenesená",N361,0)</f>
        <v>0</v>
      </c>
      <c r="BI361" s="107">
        <f>IF(U361="nulová",N361,0)</f>
        <v>0</v>
      </c>
      <c r="BJ361" s="21" t="s">
        <v>135</v>
      </c>
      <c r="BK361" s="107">
        <f>ROUND(L361*K361,2)</f>
        <v>0</v>
      </c>
      <c r="BL361" s="21" t="s">
        <v>234</v>
      </c>
      <c r="BM361" s="21" t="s">
        <v>746</v>
      </c>
    </row>
    <row r="362" spans="2:65" s="1" customFormat="1" ht="16.5" customHeight="1">
      <c r="B362" s="37"/>
      <c r="C362" s="164" t="s">
        <v>747</v>
      </c>
      <c r="D362" s="164" t="s">
        <v>157</v>
      </c>
      <c r="E362" s="165" t="s">
        <v>748</v>
      </c>
      <c r="F362" s="263" t="s">
        <v>749</v>
      </c>
      <c r="G362" s="263"/>
      <c r="H362" s="263"/>
      <c r="I362" s="263"/>
      <c r="J362" s="166" t="s">
        <v>165</v>
      </c>
      <c r="K362" s="167">
        <v>6.51</v>
      </c>
      <c r="L362" s="264">
        <v>0</v>
      </c>
      <c r="M362" s="265"/>
      <c r="N362" s="266">
        <f>ROUND(L362*K362,2)</f>
        <v>0</v>
      </c>
      <c r="O362" s="266"/>
      <c r="P362" s="266"/>
      <c r="Q362" s="266"/>
      <c r="R362" s="39"/>
      <c r="T362" s="168" t="s">
        <v>22</v>
      </c>
      <c r="U362" s="46" t="s">
        <v>46</v>
      </c>
      <c r="V362" s="38"/>
      <c r="W362" s="169">
        <f>V362*K362</f>
        <v>0</v>
      </c>
      <c r="X362" s="169">
        <v>0</v>
      </c>
      <c r="Y362" s="169">
        <f>X362*K362</f>
        <v>0</v>
      </c>
      <c r="Z362" s="169">
        <v>0</v>
      </c>
      <c r="AA362" s="170">
        <f>Z362*K362</f>
        <v>0</v>
      </c>
      <c r="AR362" s="21" t="s">
        <v>234</v>
      </c>
      <c r="AT362" s="21" t="s">
        <v>157</v>
      </c>
      <c r="AU362" s="21" t="s">
        <v>135</v>
      </c>
      <c r="AY362" s="21" t="s">
        <v>156</v>
      </c>
      <c r="BE362" s="107">
        <f>IF(U362="základní",N362,0)</f>
        <v>0</v>
      </c>
      <c r="BF362" s="107">
        <f>IF(U362="snížená",N362,0)</f>
        <v>0</v>
      </c>
      <c r="BG362" s="107">
        <f>IF(U362="zákl. přenesená",N362,0)</f>
        <v>0</v>
      </c>
      <c r="BH362" s="107">
        <f>IF(U362="sníž. přenesená",N362,0)</f>
        <v>0</v>
      </c>
      <c r="BI362" s="107">
        <f>IF(U362="nulová",N362,0)</f>
        <v>0</v>
      </c>
      <c r="BJ362" s="21" t="s">
        <v>135</v>
      </c>
      <c r="BK362" s="107">
        <f>ROUND(L362*K362,2)</f>
        <v>0</v>
      </c>
      <c r="BL362" s="21" t="s">
        <v>234</v>
      </c>
      <c r="BM362" s="21" t="s">
        <v>750</v>
      </c>
    </row>
    <row r="363" spans="2:65" s="9" customFormat="1" ht="37.35" customHeight="1">
      <c r="B363" s="153"/>
      <c r="C363" s="154"/>
      <c r="D363" s="155" t="s">
        <v>129</v>
      </c>
      <c r="E363" s="155"/>
      <c r="F363" s="155"/>
      <c r="G363" s="155"/>
      <c r="H363" s="155"/>
      <c r="I363" s="155"/>
      <c r="J363" s="155"/>
      <c r="K363" s="155"/>
      <c r="L363" s="155"/>
      <c r="M363" s="155"/>
      <c r="N363" s="286">
        <f>BK363</f>
        <v>0</v>
      </c>
      <c r="O363" s="287"/>
      <c r="P363" s="287"/>
      <c r="Q363" s="287"/>
      <c r="R363" s="156"/>
      <c r="T363" s="157"/>
      <c r="U363" s="154"/>
      <c r="V363" s="154"/>
      <c r="W363" s="158">
        <f>W364+W404</f>
        <v>0</v>
      </c>
      <c r="X363" s="154"/>
      <c r="Y363" s="158">
        <f>Y364+Y404</f>
        <v>0</v>
      </c>
      <c r="Z363" s="154"/>
      <c r="AA363" s="159">
        <f>AA364+AA404</f>
        <v>0</v>
      </c>
      <c r="AR363" s="160" t="s">
        <v>169</v>
      </c>
      <c r="AT363" s="161" t="s">
        <v>78</v>
      </c>
      <c r="AU363" s="161" t="s">
        <v>79</v>
      </c>
      <c r="AY363" s="160" t="s">
        <v>156</v>
      </c>
      <c r="BK363" s="162">
        <f>BK364+BK404</f>
        <v>0</v>
      </c>
    </row>
    <row r="364" spans="2:65" s="9" customFormat="1" ht="19.95" customHeight="1">
      <c r="B364" s="153"/>
      <c r="C364" s="154"/>
      <c r="D364" s="163" t="s">
        <v>130</v>
      </c>
      <c r="E364" s="163"/>
      <c r="F364" s="163"/>
      <c r="G364" s="163"/>
      <c r="H364" s="163"/>
      <c r="I364" s="163"/>
      <c r="J364" s="163"/>
      <c r="K364" s="163"/>
      <c r="L364" s="163"/>
      <c r="M364" s="163"/>
      <c r="N364" s="282">
        <f>BK364</f>
        <v>0</v>
      </c>
      <c r="O364" s="283"/>
      <c r="P364" s="283"/>
      <c r="Q364" s="283"/>
      <c r="R364" s="156"/>
      <c r="T364" s="157"/>
      <c r="U364" s="154"/>
      <c r="V364" s="154"/>
      <c r="W364" s="158">
        <f>SUM(W365:W403)</f>
        <v>0</v>
      </c>
      <c r="X364" s="154"/>
      <c r="Y364" s="158">
        <f>SUM(Y365:Y403)</f>
        <v>0</v>
      </c>
      <c r="Z364" s="154"/>
      <c r="AA364" s="159">
        <f>SUM(AA365:AA403)</f>
        <v>0</v>
      </c>
      <c r="AR364" s="160" t="s">
        <v>169</v>
      </c>
      <c r="AT364" s="161" t="s">
        <v>78</v>
      </c>
      <c r="AU364" s="161" t="s">
        <v>84</v>
      </c>
      <c r="AY364" s="160" t="s">
        <v>156</v>
      </c>
      <c r="BK364" s="162">
        <f>SUM(BK365:BK403)</f>
        <v>0</v>
      </c>
    </row>
    <row r="365" spans="2:65" s="1" customFormat="1" ht="16.5" customHeight="1">
      <c r="B365" s="37"/>
      <c r="C365" s="164" t="s">
        <v>751</v>
      </c>
      <c r="D365" s="164" t="s">
        <v>157</v>
      </c>
      <c r="E365" s="165" t="s">
        <v>752</v>
      </c>
      <c r="F365" s="263" t="s">
        <v>753</v>
      </c>
      <c r="G365" s="263"/>
      <c r="H365" s="263"/>
      <c r="I365" s="263"/>
      <c r="J365" s="166" t="s">
        <v>327</v>
      </c>
      <c r="K365" s="167">
        <v>1</v>
      </c>
      <c r="L365" s="264">
        <v>0</v>
      </c>
      <c r="M365" s="265"/>
      <c r="N365" s="266">
        <f t="shared" ref="N365:N403" si="55">ROUND(L365*K365,2)</f>
        <v>0</v>
      </c>
      <c r="O365" s="266"/>
      <c r="P365" s="266"/>
      <c r="Q365" s="266"/>
      <c r="R365" s="39"/>
      <c r="T365" s="168" t="s">
        <v>22</v>
      </c>
      <c r="U365" s="46" t="s">
        <v>46</v>
      </c>
      <c r="V365" s="38"/>
      <c r="W365" s="169">
        <f t="shared" ref="W365:W403" si="56">V365*K365</f>
        <v>0</v>
      </c>
      <c r="X365" s="169">
        <v>0</v>
      </c>
      <c r="Y365" s="169">
        <f t="shared" ref="Y365:Y403" si="57">X365*K365</f>
        <v>0</v>
      </c>
      <c r="Z365" s="169">
        <v>0</v>
      </c>
      <c r="AA365" s="170">
        <f t="shared" ref="AA365:AA403" si="58">Z365*K365</f>
        <v>0</v>
      </c>
      <c r="AR365" s="21" t="s">
        <v>443</v>
      </c>
      <c r="AT365" s="21" t="s">
        <v>157</v>
      </c>
      <c r="AU365" s="21" t="s">
        <v>135</v>
      </c>
      <c r="AY365" s="21" t="s">
        <v>156</v>
      </c>
      <c r="BE365" s="107">
        <f t="shared" ref="BE365:BE403" si="59">IF(U365="základní",N365,0)</f>
        <v>0</v>
      </c>
      <c r="BF365" s="107">
        <f t="shared" ref="BF365:BF403" si="60">IF(U365="snížená",N365,0)</f>
        <v>0</v>
      </c>
      <c r="BG365" s="107">
        <f t="shared" ref="BG365:BG403" si="61">IF(U365="zákl. přenesená",N365,0)</f>
        <v>0</v>
      </c>
      <c r="BH365" s="107">
        <f t="shared" ref="BH365:BH403" si="62">IF(U365="sníž. přenesená",N365,0)</f>
        <v>0</v>
      </c>
      <c r="BI365" s="107">
        <f t="shared" ref="BI365:BI403" si="63">IF(U365="nulová",N365,0)</f>
        <v>0</v>
      </c>
      <c r="BJ365" s="21" t="s">
        <v>135</v>
      </c>
      <c r="BK365" s="107">
        <f t="shared" ref="BK365:BK403" si="64">ROUND(L365*K365,2)</f>
        <v>0</v>
      </c>
      <c r="BL365" s="21" t="s">
        <v>443</v>
      </c>
      <c r="BM365" s="21" t="s">
        <v>754</v>
      </c>
    </row>
    <row r="366" spans="2:65" s="1" customFormat="1" ht="16.5" customHeight="1">
      <c r="B366" s="37"/>
      <c r="C366" s="164" t="s">
        <v>755</v>
      </c>
      <c r="D366" s="164" t="s">
        <v>157</v>
      </c>
      <c r="E366" s="165" t="s">
        <v>756</v>
      </c>
      <c r="F366" s="263" t="s">
        <v>757</v>
      </c>
      <c r="G366" s="263"/>
      <c r="H366" s="263"/>
      <c r="I366" s="263"/>
      <c r="J366" s="166" t="s">
        <v>327</v>
      </c>
      <c r="K366" s="167">
        <v>1</v>
      </c>
      <c r="L366" s="264">
        <v>0</v>
      </c>
      <c r="M366" s="265"/>
      <c r="N366" s="266">
        <f t="shared" si="55"/>
        <v>0</v>
      </c>
      <c r="O366" s="266"/>
      <c r="P366" s="266"/>
      <c r="Q366" s="266"/>
      <c r="R366" s="39"/>
      <c r="T366" s="168" t="s">
        <v>22</v>
      </c>
      <c r="U366" s="46" t="s">
        <v>46</v>
      </c>
      <c r="V366" s="38"/>
      <c r="W366" s="169">
        <f t="shared" si="56"/>
        <v>0</v>
      </c>
      <c r="X366" s="169">
        <v>0</v>
      </c>
      <c r="Y366" s="169">
        <f t="shared" si="57"/>
        <v>0</v>
      </c>
      <c r="Z366" s="169">
        <v>0</v>
      </c>
      <c r="AA366" s="170">
        <f t="shared" si="58"/>
        <v>0</v>
      </c>
      <c r="AR366" s="21" t="s">
        <v>443</v>
      </c>
      <c r="AT366" s="21" t="s">
        <v>157</v>
      </c>
      <c r="AU366" s="21" t="s">
        <v>135</v>
      </c>
      <c r="AY366" s="21" t="s">
        <v>156</v>
      </c>
      <c r="BE366" s="107">
        <f t="shared" si="59"/>
        <v>0</v>
      </c>
      <c r="BF366" s="107">
        <f t="shared" si="60"/>
        <v>0</v>
      </c>
      <c r="BG366" s="107">
        <f t="shared" si="61"/>
        <v>0</v>
      </c>
      <c r="BH366" s="107">
        <f t="shared" si="62"/>
        <v>0</v>
      </c>
      <c r="BI366" s="107">
        <f t="shared" si="63"/>
        <v>0</v>
      </c>
      <c r="BJ366" s="21" t="s">
        <v>135</v>
      </c>
      <c r="BK366" s="107">
        <f t="shared" si="64"/>
        <v>0</v>
      </c>
      <c r="BL366" s="21" t="s">
        <v>443</v>
      </c>
      <c r="BM366" s="21" t="s">
        <v>758</v>
      </c>
    </row>
    <row r="367" spans="2:65" s="1" customFormat="1" ht="25.5" customHeight="1">
      <c r="B367" s="37"/>
      <c r="C367" s="164" t="s">
        <v>759</v>
      </c>
      <c r="D367" s="164" t="s">
        <v>157</v>
      </c>
      <c r="E367" s="165" t="s">
        <v>760</v>
      </c>
      <c r="F367" s="263" t="s">
        <v>761</v>
      </c>
      <c r="G367" s="263"/>
      <c r="H367" s="263"/>
      <c r="I367" s="263"/>
      <c r="J367" s="166" t="s">
        <v>327</v>
      </c>
      <c r="K367" s="167">
        <v>1</v>
      </c>
      <c r="L367" s="264">
        <v>0</v>
      </c>
      <c r="M367" s="265"/>
      <c r="N367" s="266">
        <f t="shared" si="55"/>
        <v>0</v>
      </c>
      <c r="O367" s="266"/>
      <c r="P367" s="266"/>
      <c r="Q367" s="266"/>
      <c r="R367" s="39"/>
      <c r="T367" s="168" t="s">
        <v>22</v>
      </c>
      <c r="U367" s="46" t="s">
        <v>46</v>
      </c>
      <c r="V367" s="38"/>
      <c r="W367" s="169">
        <f t="shared" si="56"/>
        <v>0</v>
      </c>
      <c r="X367" s="169">
        <v>0</v>
      </c>
      <c r="Y367" s="169">
        <f t="shared" si="57"/>
        <v>0</v>
      </c>
      <c r="Z367" s="169">
        <v>0</v>
      </c>
      <c r="AA367" s="170">
        <f t="shared" si="58"/>
        <v>0</v>
      </c>
      <c r="AR367" s="21" t="s">
        <v>443</v>
      </c>
      <c r="AT367" s="21" t="s">
        <v>157</v>
      </c>
      <c r="AU367" s="21" t="s">
        <v>135</v>
      </c>
      <c r="AY367" s="21" t="s">
        <v>156</v>
      </c>
      <c r="BE367" s="107">
        <f t="shared" si="59"/>
        <v>0</v>
      </c>
      <c r="BF367" s="107">
        <f t="shared" si="60"/>
        <v>0</v>
      </c>
      <c r="BG367" s="107">
        <f t="shared" si="61"/>
        <v>0</v>
      </c>
      <c r="BH367" s="107">
        <f t="shared" si="62"/>
        <v>0</v>
      </c>
      <c r="BI367" s="107">
        <f t="shared" si="63"/>
        <v>0</v>
      </c>
      <c r="BJ367" s="21" t="s">
        <v>135</v>
      </c>
      <c r="BK367" s="107">
        <f t="shared" si="64"/>
        <v>0</v>
      </c>
      <c r="BL367" s="21" t="s">
        <v>443</v>
      </c>
      <c r="BM367" s="21" t="s">
        <v>762</v>
      </c>
    </row>
    <row r="368" spans="2:65" s="1" customFormat="1" ht="16.5" customHeight="1">
      <c r="B368" s="37"/>
      <c r="C368" s="164" t="s">
        <v>763</v>
      </c>
      <c r="D368" s="164" t="s">
        <v>157</v>
      </c>
      <c r="E368" s="165" t="s">
        <v>764</v>
      </c>
      <c r="F368" s="263" t="s">
        <v>765</v>
      </c>
      <c r="G368" s="263"/>
      <c r="H368" s="263"/>
      <c r="I368" s="263"/>
      <c r="J368" s="166" t="s">
        <v>327</v>
      </c>
      <c r="K368" s="167">
        <v>1</v>
      </c>
      <c r="L368" s="264">
        <v>0</v>
      </c>
      <c r="M368" s="265"/>
      <c r="N368" s="266">
        <f t="shared" si="55"/>
        <v>0</v>
      </c>
      <c r="O368" s="266"/>
      <c r="P368" s="266"/>
      <c r="Q368" s="266"/>
      <c r="R368" s="39"/>
      <c r="T368" s="168" t="s">
        <v>22</v>
      </c>
      <c r="U368" s="46" t="s">
        <v>46</v>
      </c>
      <c r="V368" s="38"/>
      <c r="W368" s="169">
        <f t="shared" si="56"/>
        <v>0</v>
      </c>
      <c r="X368" s="169">
        <v>0</v>
      </c>
      <c r="Y368" s="169">
        <f t="shared" si="57"/>
        <v>0</v>
      </c>
      <c r="Z368" s="169">
        <v>0</v>
      </c>
      <c r="AA368" s="170">
        <f t="shared" si="58"/>
        <v>0</v>
      </c>
      <c r="AR368" s="21" t="s">
        <v>443</v>
      </c>
      <c r="AT368" s="21" t="s">
        <v>157</v>
      </c>
      <c r="AU368" s="21" t="s">
        <v>135</v>
      </c>
      <c r="AY368" s="21" t="s">
        <v>156</v>
      </c>
      <c r="BE368" s="107">
        <f t="shared" si="59"/>
        <v>0</v>
      </c>
      <c r="BF368" s="107">
        <f t="shared" si="60"/>
        <v>0</v>
      </c>
      <c r="BG368" s="107">
        <f t="shared" si="61"/>
        <v>0</v>
      </c>
      <c r="BH368" s="107">
        <f t="shared" si="62"/>
        <v>0</v>
      </c>
      <c r="BI368" s="107">
        <f t="shared" si="63"/>
        <v>0</v>
      </c>
      <c r="BJ368" s="21" t="s">
        <v>135</v>
      </c>
      <c r="BK368" s="107">
        <f t="shared" si="64"/>
        <v>0</v>
      </c>
      <c r="BL368" s="21" t="s">
        <v>443</v>
      </c>
      <c r="BM368" s="21" t="s">
        <v>766</v>
      </c>
    </row>
    <row r="369" spans="2:65" s="1" customFormat="1" ht="16.5" customHeight="1">
      <c r="B369" s="37"/>
      <c r="C369" s="164" t="s">
        <v>767</v>
      </c>
      <c r="D369" s="164" t="s">
        <v>157</v>
      </c>
      <c r="E369" s="165" t="s">
        <v>768</v>
      </c>
      <c r="F369" s="263" t="s">
        <v>769</v>
      </c>
      <c r="G369" s="263"/>
      <c r="H369" s="263"/>
      <c r="I369" s="263"/>
      <c r="J369" s="166" t="s">
        <v>327</v>
      </c>
      <c r="K369" s="167">
        <v>1</v>
      </c>
      <c r="L369" s="264">
        <v>0</v>
      </c>
      <c r="M369" s="265"/>
      <c r="N369" s="266">
        <f t="shared" si="55"/>
        <v>0</v>
      </c>
      <c r="O369" s="266"/>
      <c r="P369" s="266"/>
      <c r="Q369" s="266"/>
      <c r="R369" s="39"/>
      <c r="T369" s="168" t="s">
        <v>22</v>
      </c>
      <c r="U369" s="46" t="s">
        <v>46</v>
      </c>
      <c r="V369" s="38"/>
      <c r="W369" s="169">
        <f t="shared" si="56"/>
        <v>0</v>
      </c>
      <c r="X369" s="169">
        <v>0</v>
      </c>
      <c r="Y369" s="169">
        <f t="shared" si="57"/>
        <v>0</v>
      </c>
      <c r="Z369" s="169">
        <v>0</v>
      </c>
      <c r="AA369" s="170">
        <f t="shared" si="58"/>
        <v>0</v>
      </c>
      <c r="AR369" s="21" t="s">
        <v>443</v>
      </c>
      <c r="AT369" s="21" t="s">
        <v>157</v>
      </c>
      <c r="AU369" s="21" t="s">
        <v>135</v>
      </c>
      <c r="AY369" s="21" t="s">
        <v>156</v>
      </c>
      <c r="BE369" s="107">
        <f t="shared" si="59"/>
        <v>0</v>
      </c>
      <c r="BF369" s="107">
        <f t="shared" si="60"/>
        <v>0</v>
      </c>
      <c r="BG369" s="107">
        <f t="shared" si="61"/>
        <v>0</v>
      </c>
      <c r="BH369" s="107">
        <f t="shared" si="62"/>
        <v>0</v>
      </c>
      <c r="BI369" s="107">
        <f t="shared" si="63"/>
        <v>0</v>
      </c>
      <c r="BJ369" s="21" t="s">
        <v>135</v>
      </c>
      <c r="BK369" s="107">
        <f t="shared" si="64"/>
        <v>0</v>
      </c>
      <c r="BL369" s="21" t="s">
        <v>443</v>
      </c>
      <c r="BM369" s="21" t="s">
        <v>770</v>
      </c>
    </row>
    <row r="370" spans="2:65" s="1" customFormat="1" ht="38.25" customHeight="1">
      <c r="B370" s="37"/>
      <c r="C370" s="164" t="s">
        <v>771</v>
      </c>
      <c r="D370" s="164" t="s">
        <v>157</v>
      </c>
      <c r="E370" s="165" t="s">
        <v>772</v>
      </c>
      <c r="F370" s="263" t="s">
        <v>773</v>
      </c>
      <c r="G370" s="263"/>
      <c r="H370" s="263"/>
      <c r="I370" s="263"/>
      <c r="J370" s="166" t="s">
        <v>172</v>
      </c>
      <c r="K370" s="167">
        <v>55</v>
      </c>
      <c r="L370" s="264">
        <v>0</v>
      </c>
      <c r="M370" s="265"/>
      <c r="N370" s="266">
        <f t="shared" si="55"/>
        <v>0</v>
      </c>
      <c r="O370" s="266"/>
      <c r="P370" s="266"/>
      <c r="Q370" s="266"/>
      <c r="R370" s="39"/>
      <c r="T370" s="168" t="s">
        <v>22</v>
      </c>
      <c r="U370" s="46" t="s">
        <v>46</v>
      </c>
      <c r="V370" s="38"/>
      <c r="W370" s="169">
        <f t="shared" si="56"/>
        <v>0</v>
      </c>
      <c r="X370" s="169">
        <v>0</v>
      </c>
      <c r="Y370" s="169">
        <f t="shared" si="57"/>
        <v>0</v>
      </c>
      <c r="Z370" s="169">
        <v>0</v>
      </c>
      <c r="AA370" s="170">
        <f t="shared" si="58"/>
        <v>0</v>
      </c>
      <c r="AR370" s="21" t="s">
        <v>443</v>
      </c>
      <c r="AT370" s="21" t="s">
        <v>157</v>
      </c>
      <c r="AU370" s="21" t="s">
        <v>135</v>
      </c>
      <c r="AY370" s="21" t="s">
        <v>156</v>
      </c>
      <c r="BE370" s="107">
        <f t="shared" si="59"/>
        <v>0</v>
      </c>
      <c r="BF370" s="107">
        <f t="shared" si="60"/>
        <v>0</v>
      </c>
      <c r="BG370" s="107">
        <f t="shared" si="61"/>
        <v>0</v>
      </c>
      <c r="BH370" s="107">
        <f t="shared" si="62"/>
        <v>0</v>
      </c>
      <c r="BI370" s="107">
        <f t="shared" si="63"/>
        <v>0</v>
      </c>
      <c r="BJ370" s="21" t="s">
        <v>135</v>
      </c>
      <c r="BK370" s="107">
        <f t="shared" si="64"/>
        <v>0</v>
      </c>
      <c r="BL370" s="21" t="s">
        <v>443</v>
      </c>
      <c r="BM370" s="21" t="s">
        <v>774</v>
      </c>
    </row>
    <row r="371" spans="2:65" s="1" customFormat="1" ht="38.25" customHeight="1">
      <c r="B371" s="37"/>
      <c r="C371" s="164" t="s">
        <v>775</v>
      </c>
      <c r="D371" s="164" t="s">
        <v>157</v>
      </c>
      <c r="E371" s="165" t="s">
        <v>776</v>
      </c>
      <c r="F371" s="263" t="s">
        <v>777</v>
      </c>
      <c r="G371" s="263"/>
      <c r="H371" s="263"/>
      <c r="I371" s="263"/>
      <c r="J371" s="166" t="s">
        <v>172</v>
      </c>
      <c r="K371" s="167">
        <v>105</v>
      </c>
      <c r="L371" s="264">
        <v>0</v>
      </c>
      <c r="M371" s="265"/>
      <c r="N371" s="266">
        <f t="shared" si="55"/>
        <v>0</v>
      </c>
      <c r="O371" s="266"/>
      <c r="P371" s="266"/>
      <c r="Q371" s="266"/>
      <c r="R371" s="39"/>
      <c r="T371" s="168" t="s">
        <v>22</v>
      </c>
      <c r="U371" s="46" t="s">
        <v>46</v>
      </c>
      <c r="V371" s="38"/>
      <c r="W371" s="169">
        <f t="shared" si="56"/>
        <v>0</v>
      </c>
      <c r="X371" s="169">
        <v>0</v>
      </c>
      <c r="Y371" s="169">
        <f t="shared" si="57"/>
        <v>0</v>
      </c>
      <c r="Z371" s="169">
        <v>0</v>
      </c>
      <c r="AA371" s="170">
        <f t="shared" si="58"/>
        <v>0</v>
      </c>
      <c r="AR371" s="21" t="s">
        <v>443</v>
      </c>
      <c r="AT371" s="21" t="s">
        <v>157</v>
      </c>
      <c r="AU371" s="21" t="s">
        <v>135</v>
      </c>
      <c r="AY371" s="21" t="s">
        <v>156</v>
      </c>
      <c r="BE371" s="107">
        <f t="shared" si="59"/>
        <v>0</v>
      </c>
      <c r="BF371" s="107">
        <f t="shared" si="60"/>
        <v>0</v>
      </c>
      <c r="BG371" s="107">
        <f t="shared" si="61"/>
        <v>0</v>
      </c>
      <c r="BH371" s="107">
        <f t="shared" si="62"/>
        <v>0</v>
      </c>
      <c r="BI371" s="107">
        <f t="shared" si="63"/>
        <v>0</v>
      </c>
      <c r="BJ371" s="21" t="s">
        <v>135</v>
      </c>
      <c r="BK371" s="107">
        <f t="shared" si="64"/>
        <v>0</v>
      </c>
      <c r="BL371" s="21" t="s">
        <v>443</v>
      </c>
      <c r="BM371" s="21" t="s">
        <v>778</v>
      </c>
    </row>
    <row r="372" spans="2:65" s="1" customFormat="1" ht="16.5" customHeight="1">
      <c r="B372" s="37"/>
      <c r="C372" s="164" t="s">
        <v>779</v>
      </c>
      <c r="D372" s="164" t="s">
        <v>157</v>
      </c>
      <c r="E372" s="165" t="s">
        <v>780</v>
      </c>
      <c r="F372" s="263" t="s">
        <v>781</v>
      </c>
      <c r="G372" s="263"/>
      <c r="H372" s="263"/>
      <c r="I372" s="263"/>
      <c r="J372" s="166" t="s">
        <v>172</v>
      </c>
      <c r="K372" s="167">
        <v>15</v>
      </c>
      <c r="L372" s="264">
        <v>0</v>
      </c>
      <c r="M372" s="265"/>
      <c r="N372" s="266">
        <f t="shared" si="55"/>
        <v>0</v>
      </c>
      <c r="O372" s="266"/>
      <c r="P372" s="266"/>
      <c r="Q372" s="266"/>
      <c r="R372" s="39"/>
      <c r="T372" s="168" t="s">
        <v>22</v>
      </c>
      <c r="U372" s="46" t="s">
        <v>46</v>
      </c>
      <c r="V372" s="38"/>
      <c r="W372" s="169">
        <f t="shared" si="56"/>
        <v>0</v>
      </c>
      <c r="X372" s="169">
        <v>0</v>
      </c>
      <c r="Y372" s="169">
        <f t="shared" si="57"/>
        <v>0</v>
      </c>
      <c r="Z372" s="169">
        <v>0</v>
      </c>
      <c r="AA372" s="170">
        <f t="shared" si="58"/>
        <v>0</v>
      </c>
      <c r="AR372" s="21" t="s">
        <v>443</v>
      </c>
      <c r="AT372" s="21" t="s">
        <v>157</v>
      </c>
      <c r="AU372" s="21" t="s">
        <v>135</v>
      </c>
      <c r="AY372" s="21" t="s">
        <v>156</v>
      </c>
      <c r="BE372" s="107">
        <f t="shared" si="59"/>
        <v>0</v>
      </c>
      <c r="BF372" s="107">
        <f t="shared" si="60"/>
        <v>0</v>
      </c>
      <c r="BG372" s="107">
        <f t="shared" si="61"/>
        <v>0</v>
      </c>
      <c r="BH372" s="107">
        <f t="shared" si="62"/>
        <v>0</v>
      </c>
      <c r="BI372" s="107">
        <f t="shared" si="63"/>
        <v>0</v>
      </c>
      <c r="BJ372" s="21" t="s">
        <v>135</v>
      </c>
      <c r="BK372" s="107">
        <f t="shared" si="64"/>
        <v>0</v>
      </c>
      <c r="BL372" s="21" t="s">
        <v>443</v>
      </c>
      <c r="BM372" s="21" t="s">
        <v>782</v>
      </c>
    </row>
    <row r="373" spans="2:65" s="1" customFormat="1" ht="16.5" customHeight="1">
      <c r="B373" s="37"/>
      <c r="C373" s="164" t="s">
        <v>783</v>
      </c>
      <c r="D373" s="164" t="s">
        <v>157</v>
      </c>
      <c r="E373" s="165" t="s">
        <v>784</v>
      </c>
      <c r="F373" s="263" t="s">
        <v>785</v>
      </c>
      <c r="G373" s="263"/>
      <c r="H373" s="263"/>
      <c r="I373" s="263"/>
      <c r="J373" s="166" t="s">
        <v>172</v>
      </c>
      <c r="K373" s="167">
        <v>25</v>
      </c>
      <c r="L373" s="264">
        <v>0</v>
      </c>
      <c r="M373" s="265"/>
      <c r="N373" s="266">
        <f t="shared" si="55"/>
        <v>0</v>
      </c>
      <c r="O373" s="266"/>
      <c r="P373" s="266"/>
      <c r="Q373" s="266"/>
      <c r="R373" s="39"/>
      <c r="T373" s="168" t="s">
        <v>22</v>
      </c>
      <c r="U373" s="46" t="s">
        <v>46</v>
      </c>
      <c r="V373" s="38"/>
      <c r="W373" s="169">
        <f t="shared" si="56"/>
        <v>0</v>
      </c>
      <c r="X373" s="169">
        <v>0</v>
      </c>
      <c r="Y373" s="169">
        <f t="shared" si="57"/>
        <v>0</v>
      </c>
      <c r="Z373" s="169">
        <v>0</v>
      </c>
      <c r="AA373" s="170">
        <f t="shared" si="58"/>
        <v>0</v>
      </c>
      <c r="AR373" s="21" t="s">
        <v>443</v>
      </c>
      <c r="AT373" s="21" t="s">
        <v>157</v>
      </c>
      <c r="AU373" s="21" t="s">
        <v>135</v>
      </c>
      <c r="AY373" s="21" t="s">
        <v>156</v>
      </c>
      <c r="BE373" s="107">
        <f t="shared" si="59"/>
        <v>0</v>
      </c>
      <c r="BF373" s="107">
        <f t="shared" si="60"/>
        <v>0</v>
      </c>
      <c r="BG373" s="107">
        <f t="shared" si="61"/>
        <v>0</v>
      </c>
      <c r="BH373" s="107">
        <f t="shared" si="62"/>
        <v>0</v>
      </c>
      <c r="BI373" s="107">
        <f t="shared" si="63"/>
        <v>0</v>
      </c>
      <c r="BJ373" s="21" t="s">
        <v>135</v>
      </c>
      <c r="BK373" s="107">
        <f t="shared" si="64"/>
        <v>0</v>
      </c>
      <c r="BL373" s="21" t="s">
        <v>443</v>
      </c>
      <c r="BM373" s="21" t="s">
        <v>786</v>
      </c>
    </row>
    <row r="374" spans="2:65" s="1" customFormat="1" ht="16.5" customHeight="1">
      <c r="B374" s="37"/>
      <c r="C374" s="164" t="s">
        <v>787</v>
      </c>
      <c r="D374" s="164" t="s">
        <v>157</v>
      </c>
      <c r="E374" s="165" t="s">
        <v>788</v>
      </c>
      <c r="F374" s="263" t="s">
        <v>789</v>
      </c>
      <c r="G374" s="263"/>
      <c r="H374" s="263"/>
      <c r="I374" s="263"/>
      <c r="J374" s="166" t="s">
        <v>172</v>
      </c>
      <c r="K374" s="167">
        <v>6</v>
      </c>
      <c r="L374" s="264">
        <v>0</v>
      </c>
      <c r="M374" s="265"/>
      <c r="N374" s="266">
        <f t="shared" si="55"/>
        <v>0</v>
      </c>
      <c r="O374" s="266"/>
      <c r="P374" s="266"/>
      <c r="Q374" s="266"/>
      <c r="R374" s="39"/>
      <c r="T374" s="168" t="s">
        <v>22</v>
      </c>
      <c r="U374" s="46" t="s">
        <v>46</v>
      </c>
      <c r="V374" s="38"/>
      <c r="W374" s="169">
        <f t="shared" si="56"/>
        <v>0</v>
      </c>
      <c r="X374" s="169">
        <v>0</v>
      </c>
      <c r="Y374" s="169">
        <f t="shared" si="57"/>
        <v>0</v>
      </c>
      <c r="Z374" s="169">
        <v>0</v>
      </c>
      <c r="AA374" s="170">
        <f t="shared" si="58"/>
        <v>0</v>
      </c>
      <c r="AR374" s="21" t="s">
        <v>443</v>
      </c>
      <c r="AT374" s="21" t="s">
        <v>157</v>
      </c>
      <c r="AU374" s="21" t="s">
        <v>135</v>
      </c>
      <c r="AY374" s="21" t="s">
        <v>156</v>
      </c>
      <c r="BE374" s="107">
        <f t="shared" si="59"/>
        <v>0</v>
      </c>
      <c r="BF374" s="107">
        <f t="shared" si="60"/>
        <v>0</v>
      </c>
      <c r="BG374" s="107">
        <f t="shared" si="61"/>
        <v>0</v>
      </c>
      <c r="BH374" s="107">
        <f t="shared" si="62"/>
        <v>0</v>
      </c>
      <c r="BI374" s="107">
        <f t="shared" si="63"/>
        <v>0</v>
      </c>
      <c r="BJ374" s="21" t="s">
        <v>135</v>
      </c>
      <c r="BK374" s="107">
        <f t="shared" si="64"/>
        <v>0</v>
      </c>
      <c r="BL374" s="21" t="s">
        <v>443</v>
      </c>
      <c r="BM374" s="21" t="s">
        <v>790</v>
      </c>
    </row>
    <row r="375" spans="2:65" s="1" customFormat="1" ht="16.5" customHeight="1">
      <c r="B375" s="37"/>
      <c r="C375" s="164" t="s">
        <v>791</v>
      </c>
      <c r="D375" s="164" t="s">
        <v>157</v>
      </c>
      <c r="E375" s="165" t="s">
        <v>792</v>
      </c>
      <c r="F375" s="263" t="s">
        <v>793</v>
      </c>
      <c r="G375" s="263"/>
      <c r="H375" s="263"/>
      <c r="I375" s="263"/>
      <c r="J375" s="166" t="s">
        <v>172</v>
      </c>
      <c r="K375" s="167">
        <v>10</v>
      </c>
      <c r="L375" s="264">
        <v>0</v>
      </c>
      <c r="M375" s="265"/>
      <c r="N375" s="266">
        <f t="shared" si="55"/>
        <v>0</v>
      </c>
      <c r="O375" s="266"/>
      <c r="P375" s="266"/>
      <c r="Q375" s="266"/>
      <c r="R375" s="39"/>
      <c r="T375" s="168" t="s">
        <v>22</v>
      </c>
      <c r="U375" s="46" t="s">
        <v>46</v>
      </c>
      <c r="V375" s="38"/>
      <c r="W375" s="169">
        <f t="shared" si="56"/>
        <v>0</v>
      </c>
      <c r="X375" s="169">
        <v>0</v>
      </c>
      <c r="Y375" s="169">
        <f t="shared" si="57"/>
        <v>0</v>
      </c>
      <c r="Z375" s="169">
        <v>0</v>
      </c>
      <c r="AA375" s="170">
        <f t="shared" si="58"/>
        <v>0</v>
      </c>
      <c r="AR375" s="21" t="s">
        <v>443</v>
      </c>
      <c r="AT375" s="21" t="s">
        <v>157</v>
      </c>
      <c r="AU375" s="21" t="s">
        <v>135</v>
      </c>
      <c r="AY375" s="21" t="s">
        <v>156</v>
      </c>
      <c r="BE375" s="107">
        <f t="shared" si="59"/>
        <v>0</v>
      </c>
      <c r="BF375" s="107">
        <f t="shared" si="60"/>
        <v>0</v>
      </c>
      <c r="BG375" s="107">
        <f t="shared" si="61"/>
        <v>0</v>
      </c>
      <c r="BH375" s="107">
        <f t="shared" si="62"/>
        <v>0</v>
      </c>
      <c r="BI375" s="107">
        <f t="shared" si="63"/>
        <v>0</v>
      </c>
      <c r="BJ375" s="21" t="s">
        <v>135</v>
      </c>
      <c r="BK375" s="107">
        <f t="shared" si="64"/>
        <v>0</v>
      </c>
      <c r="BL375" s="21" t="s">
        <v>443</v>
      </c>
      <c r="BM375" s="21" t="s">
        <v>794</v>
      </c>
    </row>
    <row r="376" spans="2:65" s="1" customFormat="1" ht="16.5" customHeight="1">
      <c r="B376" s="37"/>
      <c r="C376" s="164" t="s">
        <v>795</v>
      </c>
      <c r="D376" s="164" t="s">
        <v>157</v>
      </c>
      <c r="E376" s="165" t="s">
        <v>796</v>
      </c>
      <c r="F376" s="263" t="s">
        <v>797</v>
      </c>
      <c r="G376" s="263"/>
      <c r="H376" s="263"/>
      <c r="I376" s="263"/>
      <c r="J376" s="166" t="s">
        <v>172</v>
      </c>
      <c r="K376" s="167">
        <v>10</v>
      </c>
      <c r="L376" s="264">
        <v>0</v>
      </c>
      <c r="M376" s="265"/>
      <c r="N376" s="266">
        <f t="shared" si="55"/>
        <v>0</v>
      </c>
      <c r="O376" s="266"/>
      <c r="P376" s="266"/>
      <c r="Q376" s="266"/>
      <c r="R376" s="39"/>
      <c r="T376" s="168" t="s">
        <v>22</v>
      </c>
      <c r="U376" s="46" t="s">
        <v>46</v>
      </c>
      <c r="V376" s="38"/>
      <c r="W376" s="169">
        <f t="shared" si="56"/>
        <v>0</v>
      </c>
      <c r="X376" s="169">
        <v>0</v>
      </c>
      <c r="Y376" s="169">
        <f t="shared" si="57"/>
        <v>0</v>
      </c>
      <c r="Z376" s="169">
        <v>0</v>
      </c>
      <c r="AA376" s="170">
        <f t="shared" si="58"/>
        <v>0</v>
      </c>
      <c r="AR376" s="21" t="s">
        <v>443</v>
      </c>
      <c r="AT376" s="21" t="s">
        <v>157</v>
      </c>
      <c r="AU376" s="21" t="s">
        <v>135</v>
      </c>
      <c r="AY376" s="21" t="s">
        <v>156</v>
      </c>
      <c r="BE376" s="107">
        <f t="shared" si="59"/>
        <v>0</v>
      </c>
      <c r="BF376" s="107">
        <f t="shared" si="60"/>
        <v>0</v>
      </c>
      <c r="BG376" s="107">
        <f t="shared" si="61"/>
        <v>0</v>
      </c>
      <c r="BH376" s="107">
        <f t="shared" si="62"/>
        <v>0</v>
      </c>
      <c r="BI376" s="107">
        <f t="shared" si="63"/>
        <v>0</v>
      </c>
      <c r="BJ376" s="21" t="s">
        <v>135</v>
      </c>
      <c r="BK376" s="107">
        <f t="shared" si="64"/>
        <v>0</v>
      </c>
      <c r="BL376" s="21" t="s">
        <v>443</v>
      </c>
      <c r="BM376" s="21" t="s">
        <v>798</v>
      </c>
    </row>
    <row r="377" spans="2:65" s="1" customFormat="1" ht="16.5" customHeight="1">
      <c r="B377" s="37"/>
      <c r="C377" s="164" t="s">
        <v>799</v>
      </c>
      <c r="D377" s="164" t="s">
        <v>157</v>
      </c>
      <c r="E377" s="165" t="s">
        <v>800</v>
      </c>
      <c r="F377" s="263" t="s">
        <v>801</v>
      </c>
      <c r="G377" s="263"/>
      <c r="H377" s="263"/>
      <c r="I377" s="263"/>
      <c r="J377" s="166" t="s">
        <v>172</v>
      </c>
      <c r="K377" s="167">
        <v>30</v>
      </c>
      <c r="L377" s="264">
        <v>0</v>
      </c>
      <c r="M377" s="265"/>
      <c r="N377" s="266">
        <f t="shared" si="55"/>
        <v>0</v>
      </c>
      <c r="O377" s="266"/>
      <c r="P377" s="266"/>
      <c r="Q377" s="266"/>
      <c r="R377" s="39"/>
      <c r="T377" s="168" t="s">
        <v>22</v>
      </c>
      <c r="U377" s="46" t="s">
        <v>46</v>
      </c>
      <c r="V377" s="38"/>
      <c r="W377" s="169">
        <f t="shared" si="56"/>
        <v>0</v>
      </c>
      <c r="X377" s="169">
        <v>0</v>
      </c>
      <c r="Y377" s="169">
        <f t="shared" si="57"/>
        <v>0</v>
      </c>
      <c r="Z377" s="169">
        <v>0</v>
      </c>
      <c r="AA377" s="170">
        <f t="shared" si="58"/>
        <v>0</v>
      </c>
      <c r="AR377" s="21" t="s">
        <v>443</v>
      </c>
      <c r="AT377" s="21" t="s">
        <v>157</v>
      </c>
      <c r="AU377" s="21" t="s">
        <v>135</v>
      </c>
      <c r="AY377" s="21" t="s">
        <v>156</v>
      </c>
      <c r="BE377" s="107">
        <f t="shared" si="59"/>
        <v>0</v>
      </c>
      <c r="BF377" s="107">
        <f t="shared" si="60"/>
        <v>0</v>
      </c>
      <c r="BG377" s="107">
        <f t="shared" si="61"/>
        <v>0</v>
      </c>
      <c r="BH377" s="107">
        <f t="shared" si="62"/>
        <v>0</v>
      </c>
      <c r="BI377" s="107">
        <f t="shared" si="63"/>
        <v>0</v>
      </c>
      <c r="BJ377" s="21" t="s">
        <v>135</v>
      </c>
      <c r="BK377" s="107">
        <f t="shared" si="64"/>
        <v>0</v>
      </c>
      <c r="BL377" s="21" t="s">
        <v>443</v>
      </c>
      <c r="BM377" s="21" t="s">
        <v>802</v>
      </c>
    </row>
    <row r="378" spans="2:65" s="1" customFormat="1" ht="16.5" customHeight="1">
      <c r="B378" s="37"/>
      <c r="C378" s="164" t="s">
        <v>803</v>
      </c>
      <c r="D378" s="164" t="s">
        <v>157</v>
      </c>
      <c r="E378" s="165" t="s">
        <v>804</v>
      </c>
      <c r="F378" s="263" t="s">
        <v>805</v>
      </c>
      <c r="G378" s="263"/>
      <c r="H378" s="263"/>
      <c r="I378" s="263"/>
      <c r="J378" s="166" t="s">
        <v>172</v>
      </c>
      <c r="K378" s="167">
        <v>20</v>
      </c>
      <c r="L378" s="264">
        <v>0</v>
      </c>
      <c r="M378" s="265"/>
      <c r="N378" s="266">
        <f t="shared" si="55"/>
        <v>0</v>
      </c>
      <c r="O378" s="266"/>
      <c r="P378" s="266"/>
      <c r="Q378" s="266"/>
      <c r="R378" s="39"/>
      <c r="T378" s="168" t="s">
        <v>22</v>
      </c>
      <c r="U378" s="46" t="s">
        <v>46</v>
      </c>
      <c r="V378" s="38"/>
      <c r="W378" s="169">
        <f t="shared" si="56"/>
        <v>0</v>
      </c>
      <c r="X378" s="169">
        <v>0</v>
      </c>
      <c r="Y378" s="169">
        <f t="shared" si="57"/>
        <v>0</v>
      </c>
      <c r="Z378" s="169">
        <v>0</v>
      </c>
      <c r="AA378" s="170">
        <f t="shared" si="58"/>
        <v>0</v>
      </c>
      <c r="AR378" s="21" t="s">
        <v>443</v>
      </c>
      <c r="AT378" s="21" t="s">
        <v>157</v>
      </c>
      <c r="AU378" s="21" t="s">
        <v>135</v>
      </c>
      <c r="AY378" s="21" t="s">
        <v>156</v>
      </c>
      <c r="BE378" s="107">
        <f t="shared" si="59"/>
        <v>0</v>
      </c>
      <c r="BF378" s="107">
        <f t="shared" si="60"/>
        <v>0</v>
      </c>
      <c r="BG378" s="107">
        <f t="shared" si="61"/>
        <v>0</v>
      </c>
      <c r="BH378" s="107">
        <f t="shared" si="62"/>
        <v>0</v>
      </c>
      <c r="BI378" s="107">
        <f t="shared" si="63"/>
        <v>0</v>
      </c>
      <c r="BJ378" s="21" t="s">
        <v>135</v>
      </c>
      <c r="BK378" s="107">
        <f t="shared" si="64"/>
        <v>0</v>
      </c>
      <c r="BL378" s="21" t="s">
        <v>443</v>
      </c>
      <c r="BM378" s="21" t="s">
        <v>806</v>
      </c>
    </row>
    <row r="379" spans="2:65" s="1" customFormat="1" ht="16.5" customHeight="1">
      <c r="B379" s="37"/>
      <c r="C379" s="164" t="s">
        <v>807</v>
      </c>
      <c r="D379" s="164" t="s">
        <v>157</v>
      </c>
      <c r="E379" s="165" t="s">
        <v>808</v>
      </c>
      <c r="F379" s="263" t="s">
        <v>809</v>
      </c>
      <c r="G379" s="263"/>
      <c r="H379" s="263"/>
      <c r="I379" s="263"/>
      <c r="J379" s="166" t="s">
        <v>327</v>
      </c>
      <c r="K379" s="167">
        <v>1</v>
      </c>
      <c r="L379" s="264">
        <v>0</v>
      </c>
      <c r="M379" s="265"/>
      <c r="N379" s="266">
        <f t="shared" si="55"/>
        <v>0</v>
      </c>
      <c r="O379" s="266"/>
      <c r="P379" s="266"/>
      <c r="Q379" s="266"/>
      <c r="R379" s="39"/>
      <c r="T379" s="168" t="s">
        <v>22</v>
      </c>
      <c r="U379" s="46" t="s">
        <v>46</v>
      </c>
      <c r="V379" s="38"/>
      <c r="W379" s="169">
        <f t="shared" si="56"/>
        <v>0</v>
      </c>
      <c r="X379" s="169">
        <v>0</v>
      </c>
      <c r="Y379" s="169">
        <f t="shared" si="57"/>
        <v>0</v>
      </c>
      <c r="Z379" s="169">
        <v>0</v>
      </c>
      <c r="AA379" s="170">
        <f t="shared" si="58"/>
        <v>0</v>
      </c>
      <c r="AR379" s="21" t="s">
        <v>443</v>
      </c>
      <c r="AT379" s="21" t="s">
        <v>157</v>
      </c>
      <c r="AU379" s="21" t="s">
        <v>135</v>
      </c>
      <c r="AY379" s="21" t="s">
        <v>156</v>
      </c>
      <c r="BE379" s="107">
        <f t="shared" si="59"/>
        <v>0</v>
      </c>
      <c r="BF379" s="107">
        <f t="shared" si="60"/>
        <v>0</v>
      </c>
      <c r="BG379" s="107">
        <f t="shared" si="61"/>
        <v>0</v>
      </c>
      <c r="BH379" s="107">
        <f t="shared" si="62"/>
        <v>0</v>
      </c>
      <c r="BI379" s="107">
        <f t="shared" si="63"/>
        <v>0</v>
      </c>
      <c r="BJ379" s="21" t="s">
        <v>135</v>
      </c>
      <c r="BK379" s="107">
        <f t="shared" si="64"/>
        <v>0</v>
      </c>
      <c r="BL379" s="21" t="s">
        <v>443</v>
      </c>
      <c r="BM379" s="21" t="s">
        <v>810</v>
      </c>
    </row>
    <row r="380" spans="2:65" s="1" customFormat="1" ht="16.5" customHeight="1">
      <c r="B380" s="37"/>
      <c r="C380" s="164" t="s">
        <v>811</v>
      </c>
      <c r="D380" s="164" t="s">
        <v>157</v>
      </c>
      <c r="E380" s="165" t="s">
        <v>812</v>
      </c>
      <c r="F380" s="263" t="s">
        <v>813</v>
      </c>
      <c r="G380" s="263"/>
      <c r="H380" s="263"/>
      <c r="I380" s="263"/>
      <c r="J380" s="166" t="s">
        <v>327</v>
      </c>
      <c r="K380" s="167">
        <v>1</v>
      </c>
      <c r="L380" s="264">
        <v>0</v>
      </c>
      <c r="M380" s="265"/>
      <c r="N380" s="266">
        <f t="shared" si="55"/>
        <v>0</v>
      </c>
      <c r="O380" s="266"/>
      <c r="P380" s="266"/>
      <c r="Q380" s="266"/>
      <c r="R380" s="39"/>
      <c r="T380" s="168" t="s">
        <v>22</v>
      </c>
      <c r="U380" s="46" t="s">
        <v>46</v>
      </c>
      <c r="V380" s="38"/>
      <c r="W380" s="169">
        <f t="shared" si="56"/>
        <v>0</v>
      </c>
      <c r="X380" s="169">
        <v>0</v>
      </c>
      <c r="Y380" s="169">
        <f t="shared" si="57"/>
        <v>0</v>
      </c>
      <c r="Z380" s="169">
        <v>0</v>
      </c>
      <c r="AA380" s="170">
        <f t="shared" si="58"/>
        <v>0</v>
      </c>
      <c r="AR380" s="21" t="s">
        <v>443</v>
      </c>
      <c r="AT380" s="21" t="s">
        <v>157</v>
      </c>
      <c r="AU380" s="21" t="s">
        <v>135</v>
      </c>
      <c r="AY380" s="21" t="s">
        <v>156</v>
      </c>
      <c r="BE380" s="107">
        <f t="shared" si="59"/>
        <v>0</v>
      </c>
      <c r="BF380" s="107">
        <f t="shared" si="60"/>
        <v>0</v>
      </c>
      <c r="BG380" s="107">
        <f t="shared" si="61"/>
        <v>0</v>
      </c>
      <c r="BH380" s="107">
        <f t="shared" si="62"/>
        <v>0</v>
      </c>
      <c r="BI380" s="107">
        <f t="shared" si="63"/>
        <v>0</v>
      </c>
      <c r="BJ380" s="21" t="s">
        <v>135</v>
      </c>
      <c r="BK380" s="107">
        <f t="shared" si="64"/>
        <v>0</v>
      </c>
      <c r="BL380" s="21" t="s">
        <v>443</v>
      </c>
      <c r="BM380" s="21" t="s">
        <v>814</v>
      </c>
    </row>
    <row r="381" spans="2:65" s="1" customFormat="1" ht="16.5" customHeight="1">
      <c r="B381" s="37"/>
      <c r="C381" s="164" t="s">
        <v>815</v>
      </c>
      <c r="D381" s="164" t="s">
        <v>157</v>
      </c>
      <c r="E381" s="165" t="s">
        <v>816</v>
      </c>
      <c r="F381" s="263" t="s">
        <v>817</v>
      </c>
      <c r="G381" s="263"/>
      <c r="H381" s="263"/>
      <c r="I381" s="263"/>
      <c r="J381" s="166" t="s">
        <v>327</v>
      </c>
      <c r="K381" s="167">
        <v>2</v>
      </c>
      <c r="L381" s="264">
        <v>0</v>
      </c>
      <c r="M381" s="265"/>
      <c r="N381" s="266">
        <f t="shared" si="55"/>
        <v>0</v>
      </c>
      <c r="O381" s="266"/>
      <c r="P381" s="266"/>
      <c r="Q381" s="266"/>
      <c r="R381" s="39"/>
      <c r="T381" s="168" t="s">
        <v>22</v>
      </c>
      <c r="U381" s="46" t="s">
        <v>46</v>
      </c>
      <c r="V381" s="38"/>
      <c r="W381" s="169">
        <f t="shared" si="56"/>
        <v>0</v>
      </c>
      <c r="X381" s="169">
        <v>0</v>
      </c>
      <c r="Y381" s="169">
        <f t="shared" si="57"/>
        <v>0</v>
      </c>
      <c r="Z381" s="169">
        <v>0</v>
      </c>
      <c r="AA381" s="170">
        <f t="shared" si="58"/>
        <v>0</v>
      </c>
      <c r="AR381" s="21" t="s">
        <v>443</v>
      </c>
      <c r="AT381" s="21" t="s">
        <v>157</v>
      </c>
      <c r="AU381" s="21" t="s">
        <v>135</v>
      </c>
      <c r="AY381" s="21" t="s">
        <v>156</v>
      </c>
      <c r="BE381" s="107">
        <f t="shared" si="59"/>
        <v>0</v>
      </c>
      <c r="BF381" s="107">
        <f t="shared" si="60"/>
        <v>0</v>
      </c>
      <c r="BG381" s="107">
        <f t="shared" si="61"/>
        <v>0</v>
      </c>
      <c r="BH381" s="107">
        <f t="shared" si="62"/>
        <v>0</v>
      </c>
      <c r="BI381" s="107">
        <f t="shared" si="63"/>
        <v>0</v>
      </c>
      <c r="BJ381" s="21" t="s">
        <v>135</v>
      </c>
      <c r="BK381" s="107">
        <f t="shared" si="64"/>
        <v>0</v>
      </c>
      <c r="BL381" s="21" t="s">
        <v>443</v>
      </c>
      <c r="BM381" s="21" t="s">
        <v>818</v>
      </c>
    </row>
    <row r="382" spans="2:65" s="1" customFormat="1" ht="16.5" customHeight="1">
      <c r="B382" s="37"/>
      <c r="C382" s="164" t="s">
        <v>819</v>
      </c>
      <c r="D382" s="164" t="s">
        <v>157</v>
      </c>
      <c r="E382" s="165" t="s">
        <v>820</v>
      </c>
      <c r="F382" s="263" t="s">
        <v>821</v>
      </c>
      <c r="G382" s="263"/>
      <c r="H382" s="263"/>
      <c r="I382" s="263"/>
      <c r="J382" s="166" t="s">
        <v>327</v>
      </c>
      <c r="K382" s="167">
        <v>9</v>
      </c>
      <c r="L382" s="264">
        <v>0</v>
      </c>
      <c r="M382" s="265"/>
      <c r="N382" s="266">
        <f t="shared" si="55"/>
        <v>0</v>
      </c>
      <c r="O382" s="266"/>
      <c r="P382" s="266"/>
      <c r="Q382" s="266"/>
      <c r="R382" s="39"/>
      <c r="T382" s="168" t="s">
        <v>22</v>
      </c>
      <c r="U382" s="46" t="s">
        <v>46</v>
      </c>
      <c r="V382" s="38"/>
      <c r="W382" s="169">
        <f t="shared" si="56"/>
        <v>0</v>
      </c>
      <c r="X382" s="169">
        <v>0</v>
      </c>
      <c r="Y382" s="169">
        <f t="shared" si="57"/>
        <v>0</v>
      </c>
      <c r="Z382" s="169">
        <v>0</v>
      </c>
      <c r="AA382" s="170">
        <f t="shared" si="58"/>
        <v>0</v>
      </c>
      <c r="AR382" s="21" t="s">
        <v>443</v>
      </c>
      <c r="AT382" s="21" t="s">
        <v>157</v>
      </c>
      <c r="AU382" s="21" t="s">
        <v>135</v>
      </c>
      <c r="AY382" s="21" t="s">
        <v>156</v>
      </c>
      <c r="BE382" s="107">
        <f t="shared" si="59"/>
        <v>0</v>
      </c>
      <c r="BF382" s="107">
        <f t="shared" si="60"/>
        <v>0</v>
      </c>
      <c r="BG382" s="107">
        <f t="shared" si="61"/>
        <v>0</v>
      </c>
      <c r="BH382" s="107">
        <f t="shared" si="62"/>
        <v>0</v>
      </c>
      <c r="BI382" s="107">
        <f t="shared" si="63"/>
        <v>0</v>
      </c>
      <c r="BJ382" s="21" t="s">
        <v>135</v>
      </c>
      <c r="BK382" s="107">
        <f t="shared" si="64"/>
        <v>0</v>
      </c>
      <c r="BL382" s="21" t="s">
        <v>443</v>
      </c>
      <c r="BM382" s="21" t="s">
        <v>822</v>
      </c>
    </row>
    <row r="383" spans="2:65" s="1" customFormat="1" ht="16.5" customHeight="1">
      <c r="B383" s="37"/>
      <c r="C383" s="164" t="s">
        <v>823</v>
      </c>
      <c r="D383" s="164" t="s">
        <v>157</v>
      </c>
      <c r="E383" s="165" t="s">
        <v>824</v>
      </c>
      <c r="F383" s="263" t="s">
        <v>825</v>
      </c>
      <c r="G383" s="263"/>
      <c r="H383" s="263"/>
      <c r="I383" s="263"/>
      <c r="J383" s="166" t="s">
        <v>327</v>
      </c>
      <c r="K383" s="167">
        <v>4</v>
      </c>
      <c r="L383" s="264">
        <v>0</v>
      </c>
      <c r="M383" s="265"/>
      <c r="N383" s="266">
        <f t="shared" si="55"/>
        <v>0</v>
      </c>
      <c r="O383" s="266"/>
      <c r="P383" s="266"/>
      <c r="Q383" s="266"/>
      <c r="R383" s="39"/>
      <c r="T383" s="168" t="s">
        <v>22</v>
      </c>
      <c r="U383" s="46" t="s">
        <v>46</v>
      </c>
      <c r="V383" s="38"/>
      <c r="W383" s="169">
        <f t="shared" si="56"/>
        <v>0</v>
      </c>
      <c r="X383" s="169">
        <v>0</v>
      </c>
      <c r="Y383" s="169">
        <f t="shared" si="57"/>
        <v>0</v>
      </c>
      <c r="Z383" s="169">
        <v>0</v>
      </c>
      <c r="AA383" s="170">
        <f t="shared" si="58"/>
        <v>0</v>
      </c>
      <c r="AR383" s="21" t="s">
        <v>443</v>
      </c>
      <c r="AT383" s="21" t="s">
        <v>157</v>
      </c>
      <c r="AU383" s="21" t="s">
        <v>135</v>
      </c>
      <c r="AY383" s="21" t="s">
        <v>156</v>
      </c>
      <c r="BE383" s="107">
        <f t="shared" si="59"/>
        <v>0</v>
      </c>
      <c r="BF383" s="107">
        <f t="shared" si="60"/>
        <v>0</v>
      </c>
      <c r="BG383" s="107">
        <f t="shared" si="61"/>
        <v>0</v>
      </c>
      <c r="BH383" s="107">
        <f t="shared" si="62"/>
        <v>0</v>
      </c>
      <c r="BI383" s="107">
        <f t="shared" si="63"/>
        <v>0</v>
      </c>
      <c r="BJ383" s="21" t="s">
        <v>135</v>
      </c>
      <c r="BK383" s="107">
        <f t="shared" si="64"/>
        <v>0</v>
      </c>
      <c r="BL383" s="21" t="s">
        <v>443</v>
      </c>
      <c r="BM383" s="21" t="s">
        <v>826</v>
      </c>
    </row>
    <row r="384" spans="2:65" s="1" customFormat="1" ht="16.5" customHeight="1">
      <c r="B384" s="37"/>
      <c r="C384" s="164" t="s">
        <v>827</v>
      </c>
      <c r="D384" s="164" t="s">
        <v>157</v>
      </c>
      <c r="E384" s="165" t="s">
        <v>828</v>
      </c>
      <c r="F384" s="263" t="s">
        <v>829</v>
      </c>
      <c r="G384" s="263"/>
      <c r="H384" s="263"/>
      <c r="I384" s="263"/>
      <c r="J384" s="166" t="s">
        <v>327</v>
      </c>
      <c r="K384" s="167">
        <v>2</v>
      </c>
      <c r="L384" s="264">
        <v>0</v>
      </c>
      <c r="M384" s="265"/>
      <c r="N384" s="266">
        <f t="shared" si="55"/>
        <v>0</v>
      </c>
      <c r="O384" s="266"/>
      <c r="P384" s="266"/>
      <c r="Q384" s="266"/>
      <c r="R384" s="39"/>
      <c r="T384" s="168" t="s">
        <v>22</v>
      </c>
      <c r="U384" s="46" t="s">
        <v>46</v>
      </c>
      <c r="V384" s="38"/>
      <c r="W384" s="169">
        <f t="shared" si="56"/>
        <v>0</v>
      </c>
      <c r="X384" s="169">
        <v>0</v>
      </c>
      <c r="Y384" s="169">
        <f t="shared" si="57"/>
        <v>0</v>
      </c>
      <c r="Z384" s="169">
        <v>0</v>
      </c>
      <c r="AA384" s="170">
        <f t="shared" si="58"/>
        <v>0</v>
      </c>
      <c r="AR384" s="21" t="s">
        <v>443</v>
      </c>
      <c r="AT384" s="21" t="s">
        <v>157</v>
      </c>
      <c r="AU384" s="21" t="s">
        <v>135</v>
      </c>
      <c r="AY384" s="21" t="s">
        <v>156</v>
      </c>
      <c r="BE384" s="107">
        <f t="shared" si="59"/>
        <v>0</v>
      </c>
      <c r="BF384" s="107">
        <f t="shared" si="60"/>
        <v>0</v>
      </c>
      <c r="BG384" s="107">
        <f t="shared" si="61"/>
        <v>0</v>
      </c>
      <c r="BH384" s="107">
        <f t="shared" si="62"/>
        <v>0</v>
      </c>
      <c r="BI384" s="107">
        <f t="shared" si="63"/>
        <v>0</v>
      </c>
      <c r="BJ384" s="21" t="s">
        <v>135</v>
      </c>
      <c r="BK384" s="107">
        <f t="shared" si="64"/>
        <v>0</v>
      </c>
      <c r="BL384" s="21" t="s">
        <v>443</v>
      </c>
      <c r="BM384" s="21" t="s">
        <v>830</v>
      </c>
    </row>
    <row r="385" spans="2:65" s="1" customFormat="1" ht="16.5" customHeight="1">
      <c r="B385" s="37"/>
      <c r="C385" s="164" t="s">
        <v>831</v>
      </c>
      <c r="D385" s="164" t="s">
        <v>157</v>
      </c>
      <c r="E385" s="165" t="s">
        <v>832</v>
      </c>
      <c r="F385" s="263" t="s">
        <v>833</v>
      </c>
      <c r="G385" s="263"/>
      <c r="H385" s="263"/>
      <c r="I385" s="263"/>
      <c r="J385" s="166" t="s">
        <v>327</v>
      </c>
      <c r="K385" s="167">
        <v>12</v>
      </c>
      <c r="L385" s="264">
        <v>0</v>
      </c>
      <c r="M385" s="265"/>
      <c r="N385" s="266">
        <f t="shared" si="55"/>
        <v>0</v>
      </c>
      <c r="O385" s="266"/>
      <c r="P385" s="266"/>
      <c r="Q385" s="266"/>
      <c r="R385" s="39"/>
      <c r="T385" s="168" t="s">
        <v>22</v>
      </c>
      <c r="U385" s="46" t="s">
        <v>46</v>
      </c>
      <c r="V385" s="38"/>
      <c r="W385" s="169">
        <f t="shared" si="56"/>
        <v>0</v>
      </c>
      <c r="X385" s="169">
        <v>0</v>
      </c>
      <c r="Y385" s="169">
        <f t="shared" si="57"/>
        <v>0</v>
      </c>
      <c r="Z385" s="169">
        <v>0</v>
      </c>
      <c r="AA385" s="170">
        <f t="shared" si="58"/>
        <v>0</v>
      </c>
      <c r="AR385" s="21" t="s">
        <v>443</v>
      </c>
      <c r="AT385" s="21" t="s">
        <v>157</v>
      </c>
      <c r="AU385" s="21" t="s">
        <v>135</v>
      </c>
      <c r="AY385" s="21" t="s">
        <v>156</v>
      </c>
      <c r="BE385" s="107">
        <f t="shared" si="59"/>
        <v>0</v>
      </c>
      <c r="BF385" s="107">
        <f t="shared" si="60"/>
        <v>0</v>
      </c>
      <c r="BG385" s="107">
        <f t="shared" si="61"/>
        <v>0</v>
      </c>
      <c r="BH385" s="107">
        <f t="shared" si="62"/>
        <v>0</v>
      </c>
      <c r="BI385" s="107">
        <f t="shared" si="63"/>
        <v>0</v>
      </c>
      <c r="BJ385" s="21" t="s">
        <v>135</v>
      </c>
      <c r="BK385" s="107">
        <f t="shared" si="64"/>
        <v>0</v>
      </c>
      <c r="BL385" s="21" t="s">
        <v>443</v>
      </c>
      <c r="BM385" s="21" t="s">
        <v>834</v>
      </c>
    </row>
    <row r="386" spans="2:65" s="1" customFormat="1" ht="16.5" customHeight="1">
      <c r="B386" s="37"/>
      <c r="C386" s="164" t="s">
        <v>835</v>
      </c>
      <c r="D386" s="164" t="s">
        <v>157</v>
      </c>
      <c r="E386" s="165" t="s">
        <v>836</v>
      </c>
      <c r="F386" s="263" t="s">
        <v>837</v>
      </c>
      <c r="G386" s="263"/>
      <c r="H386" s="263"/>
      <c r="I386" s="263"/>
      <c r="J386" s="166" t="s">
        <v>327</v>
      </c>
      <c r="K386" s="167">
        <v>1</v>
      </c>
      <c r="L386" s="264">
        <v>0</v>
      </c>
      <c r="M386" s="265"/>
      <c r="N386" s="266">
        <f t="shared" si="55"/>
        <v>0</v>
      </c>
      <c r="O386" s="266"/>
      <c r="P386" s="266"/>
      <c r="Q386" s="266"/>
      <c r="R386" s="39"/>
      <c r="T386" s="168" t="s">
        <v>22</v>
      </c>
      <c r="U386" s="46" t="s">
        <v>46</v>
      </c>
      <c r="V386" s="38"/>
      <c r="W386" s="169">
        <f t="shared" si="56"/>
        <v>0</v>
      </c>
      <c r="X386" s="169">
        <v>0</v>
      </c>
      <c r="Y386" s="169">
        <f t="shared" si="57"/>
        <v>0</v>
      </c>
      <c r="Z386" s="169">
        <v>0</v>
      </c>
      <c r="AA386" s="170">
        <f t="shared" si="58"/>
        <v>0</v>
      </c>
      <c r="AR386" s="21" t="s">
        <v>443</v>
      </c>
      <c r="AT386" s="21" t="s">
        <v>157</v>
      </c>
      <c r="AU386" s="21" t="s">
        <v>135</v>
      </c>
      <c r="AY386" s="21" t="s">
        <v>156</v>
      </c>
      <c r="BE386" s="107">
        <f t="shared" si="59"/>
        <v>0</v>
      </c>
      <c r="BF386" s="107">
        <f t="shared" si="60"/>
        <v>0</v>
      </c>
      <c r="BG386" s="107">
        <f t="shared" si="61"/>
        <v>0</v>
      </c>
      <c r="BH386" s="107">
        <f t="shared" si="62"/>
        <v>0</v>
      </c>
      <c r="BI386" s="107">
        <f t="shared" si="63"/>
        <v>0</v>
      </c>
      <c r="BJ386" s="21" t="s">
        <v>135</v>
      </c>
      <c r="BK386" s="107">
        <f t="shared" si="64"/>
        <v>0</v>
      </c>
      <c r="BL386" s="21" t="s">
        <v>443</v>
      </c>
      <c r="BM386" s="21" t="s">
        <v>838</v>
      </c>
    </row>
    <row r="387" spans="2:65" s="1" customFormat="1" ht="16.5" customHeight="1">
      <c r="B387" s="37"/>
      <c r="C387" s="164" t="s">
        <v>839</v>
      </c>
      <c r="D387" s="164" t="s">
        <v>157</v>
      </c>
      <c r="E387" s="165" t="s">
        <v>840</v>
      </c>
      <c r="F387" s="263" t="s">
        <v>841</v>
      </c>
      <c r="G387" s="263"/>
      <c r="H387" s="263"/>
      <c r="I387" s="263"/>
      <c r="J387" s="166" t="s">
        <v>327</v>
      </c>
      <c r="K387" s="167">
        <v>8</v>
      </c>
      <c r="L387" s="264">
        <v>0</v>
      </c>
      <c r="M387" s="265"/>
      <c r="N387" s="266">
        <f t="shared" si="55"/>
        <v>0</v>
      </c>
      <c r="O387" s="266"/>
      <c r="P387" s="266"/>
      <c r="Q387" s="266"/>
      <c r="R387" s="39"/>
      <c r="T387" s="168" t="s">
        <v>22</v>
      </c>
      <c r="U387" s="46" t="s">
        <v>46</v>
      </c>
      <c r="V387" s="38"/>
      <c r="W387" s="169">
        <f t="shared" si="56"/>
        <v>0</v>
      </c>
      <c r="X387" s="169">
        <v>0</v>
      </c>
      <c r="Y387" s="169">
        <f t="shared" si="57"/>
        <v>0</v>
      </c>
      <c r="Z387" s="169">
        <v>0</v>
      </c>
      <c r="AA387" s="170">
        <f t="shared" si="58"/>
        <v>0</v>
      </c>
      <c r="AR387" s="21" t="s">
        <v>443</v>
      </c>
      <c r="AT387" s="21" t="s">
        <v>157</v>
      </c>
      <c r="AU387" s="21" t="s">
        <v>135</v>
      </c>
      <c r="AY387" s="21" t="s">
        <v>156</v>
      </c>
      <c r="BE387" s="107">
        <f t="shared" si="59"/>
        <v>0</v>
      </c>
      <c r="BF387" s="107">
        <f t="shared" si="60"/>
        <v>0</v>
      </c>
      <c r="BG387" s="107">
        <f t="shared" si="61"/>
        <v>0</v>
      </c>
      <c r="BH387" s="107">
        <f t="shared" si="62"/>
        <v>0</v>
      </c>
      <c r="BI387" s="107">
        <f t="shared" si="63"/>
        <v>0</v>
      </c>
      <c r="BJ387" s="21" t="s">
        <v>135</v>
      </c>
      <c r="BK387" s="107">
        <f t="shared" si="64"/>
        <v>0</v>
      </c>
      <c r="BL387" s="21" t="s">
        <v>443</v>
      </c>
      <c r="BM387" s="21" t="s">
        <v>842</v>
      </c>
    </row>
    <row r="388" spans="2:65" s="1" customFormat="1" ht="16.5" customHeight="1">
      <c r="B388" s="37"/>
      <c r="C388" s="164" t="s">
        <v>843</v>
      </c>
      <c r="D388" s="164" t="s">
        <v>157</v>
      </c>
      <c r="E388" s="165" t="s">
        <v>844</v>
      </c>
      <c r="F388" s="263" t="s">
        <v>845</v>
      </c>
      <c r="G388" s="263"/>
      <c r="H388" s="263"/>
      <c r="I388" s="263"/>
      <c r="J388" s="166" t="s">
        <v>327</v>
      </c>
      <c r="K388" s="167">
        <v>1</v>
      </c>
      <c r="L388" s="264">
        <v>0</v>
      </c>
      <c r="M388" s="265"/>
      <c r="N388" s="266">
        <f t="shared" si="55"/>
        <v>0</v>
      </c>
      <c r="O388" s="266"/>
      <c r="P388" s="266"/>
      <c r="Q388" s="266"/>
      <c r="R388" s="39"/>
      <c r="T388" s="168" t="s">
        <v>22</v>
      </c>
      <c r="U388" s="46" t="s">
        <v>46</v>
      </c>
      <c r="V388" s="38"/>
      <c r="W388" s="169">
        <f t="shared" si="56"/>
        <v>0</v>
      </c>
      <c r="X388" s="169">
        <v>0</v>
      </c>
      <c r="Y388" s="169">
        <f t="shared" si="57"/>
        <v>0</v>
      </c>
      <c r="Z388" s="169">
        <v>0</v>
      </c>
      <c r="AA388" s="170">
        <f t="shared" si="58"/>
        <v>0</v>
      </c>
      <c r="AR388" s="21" t="s">
        <v>443</v>
      </c>
      <c r="AT388" s="21" t="s">
        <v>157</v>
      </c>
      <c r="AU388" s="21" t="s">
        <v>135</v>
      </c>
      <c r="AY388" s="21" t="s">
        <v>156</v>
      </c>
      <c r="BE388" s="107">
        <f t="shared" si="59"/>
        <v>0</v>
      </c>
      <c r="BF388" s="107">
        <f t="shared" si="60"/>
        <v>0</v>
      </c>
      <c r="BG388" s="107">
        <f t="shared" si="61"/>
        <v>0</v>
      </c>
      <c r="BH388" s="107">
        <f t="shared" si="62"/>
        <v>0</v>
      </c>
      <c r="BI388" s="107">
        <f t="shared" si="63"/>
        <v>0</v>
      </c>
      <c r="BJ388" s="21" t="s">
        <v>135</v>
      </c>
      <c r="BK388" s="107">
        <f t="shared" si="64"/>
        <v>0</v>
      </c>
      <c r="BL388" s="21" t="s">
        <v>443</v>
      </c>
      <c r="BM388" s="21" t="s">
        <v>846</v>
      </c>
    </row>
    <row r="389" spans="2:65" s="1" customFormat="1" ht="16.5" customHeight="1">
      <c r="B389" s="37"/>
      <c r="C389" s="164" t="s">
        <v>847</v>
      </c>
      <c r="D389" s="164" t="s">
        <v>157</v>
      </c>
      <c r="E389" s="165" t="s">
        <v>848</v>
      </c>
      <c r="F389" s="263" t="s">
        <v>849</v>
      </c>
      <c r="G389" s="263"/>
      <c r="H389" s="263"/>
      <c r="I389" s="263"/>
      <c r="J389" s="166" t="s">
        <v>327</v>
      </c>
      <c r="K389" s="167">
        <v>1</v>
      </c>
      <c r="L389" s="264">
        <v>0</v>
      </c>
      <c r="M389" s="265"/>
      <c r="N389" s="266">
        <f t="shared" si="55"/>
        <v>0</v>
      </c>
      <c r="O389" s="266"/>
      <c r="P389" s="266"/>
      <c r="Q389" s="266"/>
      <c r="R389" s="39"/>
      <c r="T389" s="168" t="s">
        <v>22</v>
      </c>
      <c r="U389" s="46" t="s">
        <v>46</v>
      </c>
      <c r="V389" s="38"/>
      <c r="W389" s="169">
        <f t="shared" si="56"/>
        <v>0</v>
      </c>
      <c r="X389" s="169">
        <v>0</v>
      </c>
      <c r="Y389" s="169">
        <f t="shared" si="57"/>
        <v>0</v>
      </c>
      <c r="Z389" s="169">
        <v>0</v>
      </c>
      <c r="AA389" s="170">
        <f t="shared" si="58"/>
        <v>0</v>
      </c>
      <c r="AR389" s="21" t="s">
        <v>443</v>
      </c>
      <c r="AT389" s="21" t="s">
        <v>157</v>
      </c>
      <c r="AU389" s="21" t="s">
        <v>135</v>
      </c>
      <c r="AY389" s="21" t="s">
        <v>156</v>
      </c>
      <c r="BE389" s="107">
        <f t="shared" si="59"/>
        <v>0</v>
      </c>
      <c r="BF389" s="107">
        <f t="shared" si="60"/>
        <v>0</v>
      </c>
      <c r="BG389" s="107">
        <f t="shared" si="61"/>
        <v>0</v>
      </c>
      <c r="BH389" s="107">
        <f t="shared" si="62"/>
        <v>0</v>
      </c>
      <c r="BI389" s="107">
        <f t="shared" si="63"/>
        <v>0</v>
      </c>
      <c r="BJ389" s="21" t="s">
        <v>135</v>
      </c>
      <c r="BK389" s="107">
        <f t="shared" si="64"/>
        <v>0</v>
      </c>
      <c r="BL389" s="21" t="s">
        <v>443</v>
      </c>
      <c r="BM389" s="21" t="s">
        <v>850</v>
      </c>
    </row>
    <row r="390" spans="2:65" s="1" customFormat="1" ht="16.5" customHeight="1">
      <c r="B390" s="37"/>
      <c r="C390" s="164" t="s">
        <v>851</v>
      </c>
      <c r="D390" s="164" t="s">
        <v>157</v>
      </c>
      <c r="E390" s="165" t="s">
        <v>852</v>
      </c>
      <c r="F390" s="263" t="s">
        <v>853</v>
      </c>
      <c r="G390" s="263"/>
      <c r="H390" s="263"/>
      <c r="I390" s="263"/>
      <c r="J390" s="166" t="s">
        <v>327</v>
      </c>
      <c r="K390" s="167">
        <v>1</v>
      </c>
      <c r="L390" s="264">
        <v>0</v>
      </c>
      <c r="M390" s="265"/>
      <c r="N390" s="266">
        <f t="shared" si="55"/>
        <v>0</v>
      </c>
      <c r="O390" s="266"/>
      <c r="P390" s="266"/>
      <c r="Q390" s="266"/>
      <c r="R390" s="39"/>
      <c r="T390" s="168" t="s">
        <v>22</v>
      </c>
      <c r="U390" s="46" t="s">
        <v>46</v>
      </c>
      <c r="V390" s="38"/>
      <c r="W390" s="169">
        <f t="shared" si="56"/>
        <v>0</v>
      </c>
      <c r="X390" s="169">
        <v>0</v>
      </c>
      <c r="Y390" s="169">
        <f t="shared" si="57"/>
        <v>0</v>
      </c>
      <c r="Z390" s="169">
        <v>0</v>
      </c>
      <c r="AA390" s="170">
        <f t="shared" si="58"/>
        <v>0</v>
      </c>
      <c r="AR390" s="21" t="s">
        <v>443</v>
      </c>
      <c r="AT390" s="21" t="s">
        <v>157</v>
      </c>
      <c r="AU390" s="21" t="s">
        <v>135</v>
      </c>
      <c r="AY390" s="21" t="s">
        <v>156</v>
      </c>
      <c r="BE390" s="107">
        <f t="shared" si="59"/>
        <v>0</v>
      </c>
      <c r="BF390" s="107">
        <f t="shared" si="60"/>
        <v>0</v>
      </c>
      <c r="BG390" s="107">
        <f t="shared" si="61"/>
        <v>0</v>
      </c>
      <c r="BH390" s="107">
        <f t="shared" si="62"/>
        <v>0</v>
      </c>
      <c r="BI390" s="107">
        <f t="shared" si="63"/>
        <v>0</v>
      </c>
      <c r="BJ390" s="21" t="s">
        <v>135</v>
      </c>
      <c r="BK390" s="107">
        <f t="shared" si="64"/>
        <v>0</v>
      </c>
      <c r="BL390" s="21" t="s">
        <v>443</v>
      </c>
      <c r="BM390" s="21" t="s">
        <v>854</v>
      </c>
    </row>
    <row r="391" spans="2:65" s="1" customFormat="1" ht="16.5" customHeight="1">
      <c r="B391" s="37"/>
      <c r="C391" s="164" t="s">
        <v>855</v>
      </c>
      <c r="D391" s="164" t="s">
        <v>157</v>
      </c>
      <c r="E391" s="165" t="s">
        <v>856</v>
      </c>
      <c r="F391" s="263" t="s">
        <v>857</v>
      </c>
      <c r="G391" s="263"/>
      <c r="H391" s="263"/>
      <c r="I391" s="263"/>
      <c r="J391" s="166" t="s">
        <v>327</v>
      </c>
      <c r="K391" s="167">
        <v>1</v>
      </c>
      <c r="L391" s="264">
        <v>0</v>
      </c>
      <c r="M391" s="265"/>
      <c r="N391" s="266">
        <f t="shared" si="55"/>
        <v>0</v>
      </c>
      <c r="O391" s="266"/>
      <c r="P391" s="266"/>
      <c r="Q391" s="266"/>
      <c r="R391" s="39"/>
      <c r="T391" s="168" t="s">
        <v>22</v>
      </c>
      <c r="U391" s="46" t="s">
        <v>46</v>
      </c>
      <c r="V391" s="38"/>
      <c r="W391" s="169">
        <f t="shared" si="56"/>
        <v>0</v>
      </c>
      <c r="X391" s="169">
        <v>0</v>
      </c>
      <c r="Y391" s="169">
        <f t="shared" si="57"/>
        <v>0</v>
      </c>
      <c r="Z391" s="169">
        <v>0</v>
      </c>
      <c r="AA391" s="170">
        <f t="shared" si="58"/>
        <v>0</v>
      </c>
      <c r="AR391" s="21" t="s">
        <v>443</v>
      </c>
      <c r="AT391" s="21" t="s">
        <v>157</v>
      </c>
      <c r="AU391" s="21" t="s">
        <v>135</v>
      </c>
      <c r="AY391" s="21" t="s">
        <v>156</v>
      </c>
      <c r="BE391" s="107">
        <f t="shared" si="59"/>
        <v>0</v>
      </c>
      <c r="BF391" s="107">
        <f t="shared" si="60"/>
        <v>0</v>
      </c>
      <c r="BG391" s="107">
        <f t="shared" si="61"/>
        <v>0</v>
      </c>
      <c r="BH391" s="107">
        <f t="shared" si="62"/>
        <v>0</v>
      </c>
      <c r="BI391" s="107">
        <f t="shared" si="63"/>
        <v>0</v>
      </c>
      <c r="BJ391" s="21" t="s">
        <v>135</v>
      </c>
      <c r="BK391" s="107">
        <f t="shared" si="64"/>
        <v>0</v>
      </c>
      <c r="BL391" s="21" t="s">
        <v>443</v>
      </c>
      <c r="BM391" s="21" t="s">
        <v>858</v>
      </c>
    </row>
    <row r="392" spans="2:65" s="1" customFormat="1" ht="16.5" customHeight="1">
      <c r="B392" s="37"/>
      <c r="C392" s="164" t="s">
        <v>859</v>
      </c>
      <c r="D392" s="164" t="s">
        <v>157</v>
      </c>
      <c r="E392" s="165" t="s">
        <v>860</v>
      </c>
      <c r="F392" s="263" t="s">
        <v>861</v>
      </c>
      <c r="G392" s="263"/>
      <c r="H392" s="263"/>
      <c r="I392" s="263"/>
      <c r="J392" s="166" t="s">
        <v>327</v>
      </c>
      <c r="K392" s="167">
        <v>3</v>
      </c>
      <c r="L392" s="264">
        <v>0</v>
      </c>
      <c r="M392" s="265"/>
      <c r="N392" s="266">
        <f t="shared" si="55"/>
        <v>0</v>
      </c>
      <c r="O392" s="266"/>
      <c r="P392" s="266"/>
      <c r="Q392" s="266"/>
      <c r="R392" s="39"/>
      <c r="T392" s="168" t="s">
        <v>22</v>
      </c>
      <c r="U392" s="46" t="s">
        <v>46</v>
      </c>
      <c r="V392" s="38"/>
      <c r="W392" s="169">
        <f t="shared" si="56"/>
        <v>0</v>
      </c>
      <c r="X392" s="169">
        <v>0</v>
      </c>
      <c r="Y392" s="169">
        <f t="shared" si="57"/>
        <v>0</v>
      </c>
      <c r="Z392" s="169">
        <v>0</v>
      </c>
      <c r="AA392" s="170">
        <f t="shared" si="58"/>
        <v>0</v>
      </c>
      <c r="AR392" s="21" t="s">
        <v>443</v>
      </c>
      <c r="AT392" s="21" t="s">
        <v>157</v>
      </c>
      <c r="AU392" s="21" t="s">
        <v>135</v>
      </c>
      <c r="AY392" s="21" t="s">
        <v>156</v>
      </c>
      <c r="BE392" s="107">
        <f t="shared" si="59"/>
        <v>0</v>
      </c>
      <c r="BF392" s="107">
        <f t="shared" si="60"/>
        <v>0</v>
      </c>
      <c r="BG392" s="107">
        <f t="shared" si="61"/>
        <v>0</v>
      </c>
      <c r="BH392" s="107">
        <f t="shared" si="62"/>
        <v>0</v>
      </c>
      <c r="BI392" s="107">
        <f t="shared" si="63"/>
        <v>0</v>
      </c>
      <c r="BJ392" s="21" t="s">
        <v>135</v>
      </c>
      <c r="BK392" s="107">
        <f t="shared" si="64"/>
        <v>0</v>
      </c>
      <c r="BL392" s="21" t="s">
        <v>443</v>
      </c>
      <c r="BM392" s="21" t="s">
        <v>862</v>
      </c>
    </row>
    <row r="393" spans="2:65" s="1" customFormat="1" ht="16.5" customHeight="1">
      <c r="B393" s="37"/>
      <c r="C393" s="164" t="s">
        <v>863</v>
      </c>
      <c r="D393" s="164" t="s">
        <v>157</v>
      </c>
      <c r="E393" s="165" t="s">
        <v>864</v>
      </c>
      <c r="F393" s="263" t="s">
        <v>865</v>
      </c>
      <c r="G393" s="263"/>
      <c r="H393" s="263"/>
      <c r="I393" s="263"/>
      <c r="J393" s="166" t="s">
        <v>327</v>
      </c>
      <c r="K393" s="167">
        <v>11</v>
      </c>
      <c r="L393" s="264">
        <v>0</v>
      </c>
      <c r="M393" s="265"/>
      <c r="N393" s="266">
        <f t="shared" si="55"/>
        <v>0</v>
      </c>
      <c r="O393" s="266"/>
      <c r="P393" s="266"/>
      <c r="Q393" s="266"/>
      <c r="R393" s="39"/>
      <c r="T393" s="168" t="s">
        <v>22</v>
      </c>
      <c r="U393" s="46" t="s">
        <v>46</v>
      </c>
      <c r="V393" s="38"/>
      <c r="W393" s="169">
        <f t="shared" si="56"/>
        <v>0</v>
      </c>
      <c r="X393" s="169">
        <v>0</v>
      </c>
      <c r="Y393" s="169">
        <f t="shared" si="57"/>
        <v>0</v>
      </c>
      <c r="Z393" s="169">
        <v>0</v>
      </c>
      <c r="AA393" s="170">
        <f t="shared" si="58"/>
        <v>0</v>
      </c>
      <c r="AR393" s="21" t="s">
        <v>443</v>
      </c>
      <c r="AT393" s="21" t="s">
        <v>157</v>
      </c>
      <c r="AU393" s="21" t="s">
        <v>135</v>
      </c>
      <c r="AY393" s="21" t="s">
        <v>156</v>
      </c>
      <c r="BE393" s="107">
        <f t="shared" si="59"/>
        <v>0</v>
      </c>
      <c r="BF393" s="107">
        <f t="shared" si="60"/>
        <v>0</v>
      </c>
      <c r="BG393" s="107">
        <f t="shared" si="61"/>
        <v>0</v>
      </c>
      <c r="BH393" s="107">
        <f t="shared" si="62"/>
        <v>0</v>
      </c>
      <c r="BI393" s="107">
        <f t="shared" si="63"/>
        <v>0</v>
      </c>
      <c r="BJ393" s="21" t="s">
        <v>135</v>
      </c>
      <c r="BK393" s="107">
        <f t="shared" si="64"/>
        <v>0</v>
      </c>
      <c r="BL393" s="21" t="s">
        <v>443</v>
      </c>
      <c r="BM393" s="21" t="s">
        <v>866</v>
      </c>
    </row>
    <row r="394" spans="2:65" s="1" customFormat="1" ht="16.5" customHeight="1">
      <c r="B394" s="37"/>
      <c r="C394" s="164" t="s">
        <v>867</v>
      </c>
      <c r="D394" s="164" t="s">
        <v>157</v>
      </c>
      <c r="E394" s="165" t="s">
        <v>868</v>
      </c>
      <c r="F394" s="263" t="s">
        <v>869</v>
      </c>
      <c r="G394" s="263"/>
      <c r="H394" s="263"/>
      <c r="I394" s="263"/>
      <c r="J394" s="166" t="s">
        <v>327</v>
      </c>
      <c r="K394" s="167">
        <v>14</v>
      </c>
      <c r="L394" s="264">
        <v>0</v>
      </c>
      <c r="M394" s="265"/>
      <c r="N394" s="266">
        <f t="shared" si="55"/>
        <v>0</v>
      </c>
      <c r="O394" s="266"/>
      <c r="P394" s="266"/>
      <c r="Q394" s="266"/>
      <c r="R394" s="39"/>
      <c r="T394" s="168" t="s">
        <v>22</v>
      </c>
      <c r="U394" s="46" t="s">
        <v>46</v>
      </c>
      <c r="V394" s="38"/>
      <c r="W394" s="169">
        <f t="shared" si="56"/>
        <v>0</v>
      </c>
      <c r="X394" s="169">
        <v>0</v>
      </c>
      <c r="Y394" s="169">
        <f t="shared" si="57"/>
        <v>0</v>
      </c>
      <c r="Z394" s="169">
        <v>0</v>
      </c>
      <c r="AA394" s="170">
        <f t="shared" si="58"/>
        <v>0</v>
      </c>
      <c r="AR394" s="21" t="s">
        <v>443</v>
      </c>
      <c r="AT394" s="21" t="s">
        <v>157</v>
      </c>
      <c r="AU394" s="21" t="s">
        <v>135</v>
      </c>
      <c r="AY394" s="21" t="s">
        <v>156</v>
      </c>
      <c r="BE394" s="107">
        <f t="shared" si="59"/>
        <v>0</v>
      </c>
      <c r="BF394" s="107">
        <f t="shared" si="60"/>
        <v>0</v>
      </c>
      <c r="BG394" s="107">
        <f t="shared" si="61"/>
        <v>0</v>
      </c>
      <c r="BH394" s="107">
        <f t="shared" si="62"/>
        <v>0</v>
      </c>
      <c r="BI394" s="107">
        <f t="shared" si="63"/>
        <v>0</v>
      </c>
      <c r="BJ394" s="21" t="s">
        <v>135</v>
      </c>
      <c r="BK394" s="107">
        <f t="shared" si="64"/>
        <v>0</v>
      </c>
      <c r="BL394" s="21" t="s">
        <v>443</v>
      </c>
      <c r="BM394" s="21" t="s">
        <v>870</v>
      </c>
    </row>
    <row r="395" spans="2:65" s="1" customFormat="1" ht="38.25" customHeight="1">
      <c r="B395" s="37"/>
      <c r="C395" s="164" t="s">
        <v>871</v>
      </c>
      <c r="D395" s="164" t="s">
        <v>157</v>
      </c>
      <c r="E395" s="165" t="s">
        <v>872</v>
      </c>
      <c r="F395" s="263" t="s">
        <v>873</v>
      </c>
      <c r="G395" s="263"/>
      <c r="H395" s="263"/>
      <c r="I395" s="263"/>
      <c r="J395" s="166" t="s">
        <v>160</v>
      </c>
      <c r="K395" s="167">
        <v>3</v>
      </c>
      <c r="L395" s="264">
        <v>0</v>
      </c>
      <c r="M395" s="265"/>
      <c r="N395" s="266">
        <f t="shared" si="55"/>
        <v>0</v>
      </c>
      <c r="O395" s="266"/>
      <c r="P395" s="266"/>
      <c r="Q395" s="266"/>
      <c r="R395" s="39"/>
      <c r="T395" s="168" t="s">
        <v>22</v>
      </c>
      <c r="U395" s="46" t="s">
        <v>46</v>
      </c>
      <c r="V395" s="38"/>
      <c r="W395" s="169">
        <f t="shared" si="56"/>
        <v>0</v>
      </c>
      <c r="X395" s="169">
        <v>0</v>
      </c>
      <c r="Y395" s="169">
        <f t="shared" si="57"/>
        <v>0</v>
      </c>
      <c r="Z395" s="169">
        <v>0</v>
      </c>
      <c r="AA395" s="170">
        <f t="shared" si="58"/>
        <v>0</v>
      </c>
      <c r="AR395" s="21" t="s">
        <v>443</v>
      </c>
      <c r="AT395" s="21" t="s">
        <v>157</v>
      </c>
      <c r="AU395" s="21" t="s">
        <v>135</v>
      </c>
      <c r="AY395" s="21" t="s">
        <v>156</v>
      </c>
      <c r="BE395" s="107">
        <f t="shared" si="59"/>
        <v>0</v>
      </c>
      <c r="BF395" s="107">
        <f t="shared" si="60"/>
        <v>0</v>
      </c>
      <c r="BG395" s="107">
        <f t="shared" si="61"/>
        <v>0</v>
      </c>
      <c r="BH395" s="107">
        <f t="shared" si="62"/>
        <v>0</v>
      </c>
      <c r="BI395" s="107">
        <f t="shared" si="63"/>
        <v>0</v>
      </c>
      <c r="BJ395" s="21" t="s">
        <v>135</v>
      </c>
      <c r="BK395" s="107">
        <f t="shared" si="64"/>
        <v>0</v>
      </c>
      <c r="BL395" s="21" t="s">
        <v>443</v>
      </c>
      <c r="BM395" s="21" t="s">
        <v>874</v>
      </c>
    </row>
    <row r="396" spans="2:65" s="1" customFormat="1" ht="38.25" customHeight="1">
      <c r="B396" s="37"/>
      <c r="C396" s="164" t="s">
        <v>875</v>
      </c>
      <c r="D396" s="164" t="s">
        <v>157</v>
      </c>
      <c r="E396" s="165" t="s">
        <v>876</v>
      </c>
      <c r="F396" s="263" t="s">
        <v>877</v>
      </c>
      <c r="G396" s="263"/>
      <c r="H396" s="263"/>
      <c r="I396" s="263"/>
      <c r="J396" s="166" t="s">
        <v>160</v>
      </c>
      <c r="K396" s="167">
        <v>1</v>
      </c>
      <c r="L396" s="264">
        <v>0</v>
      </c>
      <c r="M396" s="265"/>
      <c r="N396" s="266">
        <f t="shared" si="55"/>
        <v>0</v>
      </c>
      <c r="O396" s="266"/>
      <c r="P396" s="266"/>
      <c r="Q396" s="266"/>
      <c r="R396" s="39"/>
      <c r="T396" s="168" t="s">
        <v>22</v>
      </c>
      <c r="U396" s="46" t="s">
        <v>46</v>
      </c>
      <c r="V396" s="38"/>
      <c r="W396" s="169">
        <f t="shared" si="56"/>
        <v>0</v>
      </c>
      <c r="X396" s="169">
        <v>0</v>
      </c>
      <c r="Y396" s="169">
        <f t="shared" si="57"/>
        <v>0</v>
      </c>
      <c r="Z396" s="169">
        <v>0</v>
      </c>
      <c r="AA396" s="170">
        <f t="shared" si="58"/>
        <v>0</v>
      </c>
      <c r="AR396" s="21" t="s">
        <v>443</v>
      </c>
      <c r="AT396" s="21" t="s">
        <v>157</v>
      </c>
      <c r="AU396" s="21" t="s">
        <v>135</v>
      </c>
      <c r="AY396" s="21" t="s">
        <v>156</v>
      </c>
      <c r="BE396" s="107">
        <f t="shared" si="59"/>
        <v>0</v>
      </c>
      <c r="BF396" s="107">
        <f t="shared" si="60"/>
        <v>0</v>
      </c>
      <c r="BG396" s="107">
        <f t="shared" si="61"/>
        <v>0</v>
      </c>
      <c r="BH396" s="107">
        <f t="shared" si="62"/>
        <v>0</v>
      </c>
      <c r="BI396" s="107">
        <f t="shared" si="63"/>
        <v>0</v>
      </c>
      <c r="BJ396" s="21" t="s">
        <v>135</v>
      </c>
      <c r="BK396" s="107">
        <f t="shared" si="64"/>
        <v>0</v>
      </c>
      <c r="BL396" s="21" t="s">
        <v>443</v>
      </c>
      <c r="BM396" s="21" t="s">
        <v>878</v>
      </c>
    </row>
    <row r="397" spans="2:65" s="1" customFormat="1" ht="38.25" customHeight="1">
      <c r="B397" s="37"/>
      <c r="C397" s="164" t="s">
        <v>879</v>
      </c>
      <c r="D397" s="164" t="s">
        <v>157</v>
      </c>
      <c r="E397" s="165" t="s">
        <v>880</v>
      </c>
      <c r="F397" s="263" t="s">
        <v>881</v>
      </c>
      <c r="G397" s="263"/>
      <c r="H397" s="263"/>
      <c r="I397" s="263"/>
      <c r="J397" s="166" t="s">
        <v>160</v>
      </c>
      <c r="K397" s="167">
        <v>1</v>
      </c>
      <c r="L397" s="264">
        <v>0</v>
      </c>
      <c r="M397" s="265"/>
      <c r="N397" s="266">
        <f t="shared" si="55"/>
        <v>0</v>
      </c>
      <c r="O397" s="266"/>
      <c r="P397" s="266"/>
      <c r="Q397" s="266"/>
      <c r="R397" s="39"/>
      <c r="T397" s="168" t="s">
        <v>22</v>
      </c>
      <c r="U397" s="46" t="s">
        <v>46</v>
      </c>
      <c r="V397" s="38"/>
      <c r="W397" s="169">
        <f t="shared" si="56"/>
        <v>0</v>
      </c>
      <c r="X397" s="169">
        <v>0</v>
      </c>
      <c r="Y397" s="169">
        <f t="shared" si="57"/>
        <v>0</v>
      </c>
      <c r="Z397" s="169">
        <v>0</v>
      </c>
      <c r="AA397" s="170">
        <f t="shared" si="58"/>
        <v>0</v>
      </c>
      <c r="AR397" s="21" t="s">
        <v>443</v>
      </c>
      <c r="AT397" s="21" t="s">
        <v>157</v>
      </c>
      <c r="AU397" s="21" t="s">
        <v>135</v>
      </c>
      <c r="AY397" s="21" t="s">
        <v>156</v>
      </c>
      <c r="BE397" s="107">
        <f t="shared" si="59"/>
        <v>0</v>
      </c>
      <c r="BF397" s="107">
        <f t="shared" si="60"/>
        <v>0</v>
      </c>
      <c r="BG397" s="107">
        <f t="shared" si="61"/>
        <v>0</v>
      </c>
      <c r="BH397" s="107">
        <f t="shared" si="62"/>
        <v>0</v>
      </c>
      <c r="BI397" s="107">
        <f t="shared" si="63"/>
        <v>0</v>
      </c>
      <c r="BJ397" s="21" t="s">
        <v>135</v>
      </c>
      <c r="BK397" s="107">
        <f t="shared" si="64"/>
        <v>0</v>
      </c>
      <c r="BL397" s="21" t="s">
        <v>443</v>
      </c>
      <c r="BM397" s="21" t="s">
        <v>882</v>
      </c>
    </row>
    <row r="398" spans="2:65" s="1" customFormat="1" ht="38.25" customHeight="1">
      <c r="B398" s="37"/>
      <c r="C398" s="164" t="s">
        <v>883</v>
      </c>
      <c r="D398" s="164" t="s">
        <v>157</v>
      </c>
      <c r="E398" s="165" t="s">
        <v>884</v>
      </c>
      <c r="F398" s="263" t="s">
        <v>885</v>
      </c>
      <c r="G398" s="263"/>
      <c r="H398" s="263"/>
      <c r="I398" s="263"/>
      <c r="J398" s="166" t="s">
        <v>160</v>
      </c>
      <c r="K398" s="167">
        <v>1</v>
      </c>
      <c r="L398" s="264">
        <v>0</v>
      </c>
      <c r="M398" s="265"/>
      <c r="N398" s="266">
        <f t="shared" si="55"/>
        <v>0</v>
      </c>
      <c r="O398" s="266"/>
      <c r="P398" s="266"/>
      <c r="Q398" s="266"/>
      <c r="R398" s="39"/>
      <c r="T398" s="168" t="s">
        <v>22</v>
      </c>
      <c r="U398" s="46" t="s">
        <v>46</v>
      </c>
      <c r="V398" s="38"/>
      <c r="W398" s="169">
        <f t="shared" si="56"/>
        <v>0</v>
      </c>
      <c r="X398" s="169">
        <v>0</v>
      </c>
      <c r="Y398" s="169">
        <f t="shared" si="57"/>
        <v>0</v>
      </c>
      <c r="Z398" s="169">
        <v>0</v>
      </c>
      <c r="AA398" s="170">
        <f t="shared" si="58"/>
        <v>0</v>
      </c>
      <c r="AR398" s="21" t="s">
        <v>443</v>
      </c>
      <c r="AT398" s="21" t="s">
        <v>157</v>
      </c>
      <c r="AU398" s="21" t="s">
        <v>135</v>
      </c>
      <c r="AY398" s="21" t="s">
        <v>156</v>
      </c>
      <c r="BE398" s="107">
        <f t="shared" si="59"/>
        <v>0</v>
      </c>
      <c r="BF398" s="107">
        <f t="shared" si="60"/>
        <v>0</v>
      </c>
      <c r="BG398" s="107">
        <f t="shared" si="61"/>
        <v>0</v>
      </c>
      <c r="BH398" s="107">
        <f t="shared" si="62"/>
        <v>0</v>
      </c>
      <c r="BI398" s="107">
        <f t="shared" si="63"/>
        <v>0</v>
      </c>
      <c r="BJ398" s="21" t="s">
        <v>135</v>
      </c>
      <c r="BK398" s="107">
        <f t="shared" si="64"/>
        <v>0</v>
      </c>
      <c r="BL398" s="21" t="s">
        <v>443</v>
      </c>
      <c r="BM398" s="21" t="s">
        <v>886</v>
      </c>
    </row>
    <row r="399" spans="2:65" s="1" customFormat="1" ht="16.5" customHeight="1">
      <c r="B399" s="37"/>
      <c r="C399" s="164" t="s">
        <v>887</v>
      </c>
      <c r="D399" s="164" t="s">
        <v>157</v>
      </c>
      <c r="E399" s="165" t="s">
        <v>888</v>
      </c>
      <c r="F399" s="263" t="s">
        <v>889</v>
      </c>
      <c r="G399" s="263"/>
      <c r="H399" s="263"/>
      <c r="I399" s="263"/>
      <c r="J399" s="166" t="s">
        <v>327</v>
      </c>
      <c r="K399" s="167">
        <v>1</v>
      </c>
      <c r="L399" s="264">
        <v>0</v>
      </c>
      <c r="M399" s="265"/>
      <c r="N399" s="266">
        <f t="shared" si="55"/>
        <v>0</v>
      </c>
      <c r="O399" s="266"/>
      <c r="P399" s="266"/>
      <c r="Q399" s="266"/>
      <c r="R399" s="39"/>
      <c r="T399" s="168" t="s">
        <v>22</v>
      </c>
      <c r="U399" s="46" t="s">
        <v>46</v>
      </c>
      <c r="V399" s="38"/>
      <c r="W399" s="169">
        <f t="shared" si="56"/>
        <v>0</v>
      </c>
      <c r="X399" s="169">
        <v>0</v>
      </c>
      <c r="Y399" s="169">
        <f t="shared" si="57"/>
        <v>0</v>
      </c>
      <c r="Z399" s="169">
        <v>0</v>
      </c>
      <c r="AA399" s="170">
        <f t="shared" si="58"/>
        <v>0</v>
      </c>
      <c r="AR399" s="21" t="s">
        <v>443</v>
      </c>
      <c r="AT399" s="21" t="s">
        <v>157</v>
      </c>
      <c r="AU399" s="21" t="s">
        <v>135</v>
      </c>
      <c r="AY399" s="21" t="s">
        <v>156</v>
      </c>
      <c r="BE399" s="107">
        <f t="shared" si="59"/>
        <v>0</v>
      </c>
      <c r="BF399" s="107">
        <f t="shared" si="60"/>
        <v>0</v>
      </c>
      <c r="BG399" s="107">
        <f t="shared" si="61"/>
        <v>0</v>
      </c>
      <c r="BH399" s="107">
        <f t="shared" si="62"/>
        <v>0</v>
      </c>
      <c r="BI399" s="107">
        <f t="shared" si="63"/>
        <v>0</v>
      </c>
      <c r="BJ399" s="21" t="s">
        <v>135</v>
      </c>
      <c r="BK399" s="107">
        <f t="shared" si="64"/>
        <v>0</v>
      </c>
      <c r="BL399" s="21" t="s">
        <v>443</v>
      </c>
      <c r="BM399" s="21" t="s">
        <v>890</v>
      </c>
    </row>
    <row r="400" spans="2:65" s="1" customFormat="1" ht="16.5" customHeight="1">
      <c r="B400" s="37"/>
      <c r="C400" s="164" t="s">
        <v>891</v>
      </c>
      <c r="D400" s="164" t="s">
        <v>157</v>
      </c>
      <c r="E400" s="165" t="s">
        <v>892</v>
      </c>
      <c r="F400" s="263" t="s">
        <v>893</v>
      </c>
      <c r="G400" s="263"/>
      <c r="H400" s="263"/>
      <c r="I400" s="263"/>
      <c r="J400" s="166" t="s">
        <v>327</v>
      </c>
      <c r="K400" s="167">
        <v>1</v>
      </c>
      <c r="L400" s="264">
        <v>0</v>
      </c>
      <c r="M400" s="265"/>
      <c r="N400" s="266">
        <f t="shared" si="55"/>
        <v>0</v>
      </c>
      <c r="O400" s="266"/>
      <c r="P400" s="266"/>
      <c r="Q400" s="266"/>
      <c r="R400" s="39"/>
      <c r="T400" s="168" t="s">
        <v>22</v>
      </c>
      <c r="U400" s="46" t="s">
        <v>46</v>
      </c>
      <c r="V400" s="38"/>
      <c r="W400" s="169">
        <f t="shared" si="56"/>
        <v>0</v>
      </c>
      <c r="X400" s="169">
        <v>0</v>
      </c>
      <c r="Y400" s="169">
        <f t="shared" si="57"/>
        <v>0</v>
      </c>
      <c r="Z400" s="169">
        <v>0</v>
      </c>
      <c r="AA400" s="170">
        <f t="shared" si="58"/>
        <v>0</v>
      </c>
      <c r="AR400" s="21" t="s">
        <v>443</v>
      </c>
      <c r="AT400" s="21" t="s">
        <v>157</v>
      </c>
      <c r="AU400" s="21" t="s">
        <v>135</v>
      </c>
      <c r="AY400" s="21" t="s">
        <v>156</v>
      </c>
      <c r="BE400" s="107">
        <f t="shared" si="59"/>
        <v>0</v>
      </c>
      <c r="BF400" s="107">
        <f t="shared" si="60"/>
        <v>0</v>
      </c>
      <c r="BG400" s="107">
        <f t="shared" si="61"/>
        <v>0</v>
      </c>
      <c r="BH400" s="107">
        <f t="shared" si="62"/>
        <v>0</v>
      </c>
      <c r="BI400" s="107">
        <f t="shared" si="63"/>
        <v>0</v>
      </c>
      <c r="BJ400" s="21" t="s">
        <v>135</v>
      </c>
      <c r="BK400" s="107">
        <f t="shared" si="64"/>
        <v>0</v>
      </c>
      <c r="BL400" s="21" t="s">
        <v>443</v>
      </c>
      <c r="BM400" s="21" t="s">
        <v>894</v>
      </c>
    </row>
    <row r="401" spans="2:65" s="1" customFormat="1" ht="16.5" customHeight="1">
      <c r="B401" s="37"/>
      <c r="C401" s="164" t="s">
        <v>895</v>
      </c>
      <c r="D401" s="164" t="s">
        <v>157</v>
      </c>
      <c r="E401" s="165" t="s">
        <v>896</v>
      </c>
      <c r="F401" s="263" t="s">
        <v>897</v>
      </c>
      <c r="G401" s="263"/>
      <c r="H401" s="263"/>
      <c r="I401" s="263"/>
      <c r="J401" s="166" t="s">
        <v>327</v>
      </c>
      <c r="K401" s="167">
        <v>1</v>
      </c>
      <c r="L401" s="264">
        <v>0</v>
      </c>
      <c r="M401" s="265"/>
      <c r="N401" s="266">
        <f t="shared" si="55"/>
        <v>0</v>
      </c>
      <c r="O401" s="266"/>
      <c r="P401" s="266"/>
      <c r="Q401" s="266"/>
      <c r="R401" s="39"/>
      <c r="T401" s="168" t="s">
        <v>22</v>
      </c>
      <c r="U401" s="46" t="s">
        <v>46</v>
      </c>
      <c r="V401" s="38"/>
      <c r="W401" s="169">
        <f t="shared" si="56"/>
        <v>0</v>
      </c>
      <c r="X401" s="169">
        <v>0</v>
      </c>
      <c r="Y401" s="169">
        <f t="shared" si="57"/>
        <v>0</v>
      </c>
      <c r="Z401" s="169">
        <v>0</v>
      </c>
      <c r="AA401" s="170">
        <f t="shared" si="58"/>
        <v>0</v>
      </c>
      <c r="AR401" s="21" t="s">
        <v>443</v>
      </c>
      <c r="AT401" s="21" t="s">
        <v>157</v>
      </c>
      <c r="AU401" s="21" t="s">
        <v>135</v>
      </c>
      <c r="AY401" s="21" t="s">
        <v>156</v>
      </c>
      <c r="BE401" s="107">
        <f t="shared" si="59"/>
        <v>0</v>
      </c>
      <c r="BF401" s="107">
        <f t="shared" si="60"/>
        <v>0</v>
      </c>
      <c r="BG401" s="107">
        <f t="shared" si="61"/>
        <v>0</v>
      </c>
      <c r="BH401" s="107">
        <f t="shared" si="62"/>
        <v>0</v>
      </c>
      <c r="BI401" s="107">
        <f t="shared" si="63"/>
        <v>0</v>
      </c>
      <c r="BJ401" s="21" t="s">
        <v>135</v>
      </c>
      <c r="BK401" s="107">
        <f t="shared" si="64"/>
        <v>0</v>
      </c>
      <c r="BL401" s="21" t="s">
        <v>443</v>
      </c>
      <c r="BM401" s="21" t="s">
        <v>898</v>
      </c>
    </row>
    <row r="402" spans="2:65" s="1" customFormat="1" ht="16.5" customHeight="1">
      <c r="B402" s="37"/>
      <c r="C402" s="164" t="s">
        <v>899</v>
      </c>
      <c r="D402" s="164" t="s">
        <v>157</v>
      </c>
      <c r="E402" s="165" t="s">
        <v>900</v>
      </c>
      <c r="F402" s="263" t="s">
        <v>901</v>
      </c>
      <c r="G402" s="263"/>
      <c r="H402" s="263"/>
      <c r="I402" s="263"/>
      <c r="J402" s="166" t="s">
        <v>327</v>
      </c>
      <c r="K402" s="167">
        <v>1</v>
      </c>
      <c r="L402" s="264">
        <v>0</v>
      </c>
      <c r="M402" s="265"/>
      <c r="N402" s="266">
        <f t="shared" si="55"/>
        <v>0</v>
      </c>
      <c r="O402" s="266"/>
      <c r="P402" s="266"/>
      <c r="Q402" s="266"/>
      <c r="R402" s="39"/>
      <c r="T402" s="168" t="s">
        <v>22</v>
      </c>
      <c r="U402" s="46" t="s">
        <v>46</v>
      </c>
      <c r="V402" s="38"/>
      <c r="W402" s="169">
        <f t="shared" si="56"/>
        <v>0</v>
      </c>
      <c r="X402" s="169">
        <v>0</v>
      </c>
      <c r="Y402" s="169">
        <f t="shared" si="57"/>
        <v>0</v>
      </c>
      <c r="Z402" s="169">
        <v>0</v>
      </c>
      <c r="AA402" s="170">
        <f t="shared" si="58"/>
        <v>0</v>
      </c>
      <c r="AR402" s="21" t="s">
        <v>443</v>
      </c>
      <c r="AT402" s="21" t="s">
        <v>157</v>
      </c>
      <c r="AU402" s="21" t="s">
        <v>135</v>
      </c>
      <c r="AY402" s="21" t="s">
        <v>156</v>
      </c>
      <c r="BE402" s="107">
        <f t="shared" si="59"/>
        <v>0</v>
      </c>
      <c r="BF402" s="107">
        <f t="shared" si="60"/>
        <v>0</v>
      </c>
      <c r="BG402" s="107">
        <f t="shared" si="61"/>
        <v>0</v>
      </c>
      <c r="BH402" s="107">
        <f t="shared" si="62"/>
        <v>0</v>
      </c>
      <c r="BI402" s="107">
        <f t="shared" si="63"/>
        <v>0</v>
      </c>
      <c r="BJ402" s="21" t="s">
        <v>135</v>
      </c>
      <c r="BK402" s="107">
        <f t="shared" si="64"/>
        <v>0</v>
      </c>
      <c r="BL402" s="21" t="s">
        <v>443</v>
      </c>
      <c r="BM402" s="21" t="s">
        <v>902</v>
      </c>
    </row>
    <row r="403" spans="2:65" s="1" customFormat="1" ht="16.5" customHeight="1">
      <c r="B403" s="37"/>
      <c r="C403" s="164" t="s">
        <v>903</v>
      </c>
      <c r="D403" s="164" t="s">
        <v>157</v>
      </c>
      <c r="E403" s="165" t="s">
        <v>904</v>
      </c>
      <c r="F403" s="263" t="s">
        <v>905</v>
      </c>
      <c r="G403" s="263"/>
      <c r="H403" s="263"/>
      <c r="I403" s="263"/>
      <c r="J403" s="166" t="s">
        <v>327</v>
      </c>
      <c r="K403" s="167">
        <v>1</v>
      </c>
      <c r="L403" s="264">
        <v>0</v>
      </c>
      <c r="M403" s="265"/>
      <c r="N403" s="266">
        <f t="shared" si="55"/>
        <v>0</v>
      </c>
      <c r="O403" s="266"/>
      <c r="P403" s="266"/>
      <c r="Q403" s="266"/>
      <c r="R403" s="39"/>
      <c r="T403" s="168" t="s">
        <v>22</v>
      </c>
      <c r="U403" s="46" t="s">
        <v>46</v>
      </c>
      <c r="V403" s="38"/>
      <c r="W403" s="169">
        <f t="shared" si="56"/>
        <v>0</v>
      </c>
      <c r="X403" s="169">
        <v>0</v>
      </c>
      <c r="Y403" s="169">
        <f t="shared" si="57"/>
        <v>0</v>
      </c>
      <c r="Z403" s="169">
        <v>0</v>
      </c>
      <c r="AA403" s="170">
        <f t="shared" si="58"/>
        <v>0</v>
      </c>
      <c r="AR403" s="21" t="s">
        <v>443</v>
      </c>
      <c r="AT403" s="21" t="s">
        <v>157</v>
      </c>
      <c r="AU403" s="21" t="s">
        <v>135</v>
      </c>
      <c r="AY403" s="21" t="s">
        <v>156</v>
      </c>
      <c r="BE403" s="107">
        <f t="shared" si="59"/>
        <v>0</v>
      </c>
      <c r="BF403" s="107">
        <f t="shared" si="60"/>
        <v>0</v>
      </c>
      <c r="BG403" s="107">
        <f t="shared" si="61"/>
        <v>0</v>
      </c>
      <c r="BH403" s="107">
        <f t="shared" si="62"/>
        <v>0</v>
      </c>
      <c r="BI403" s="107">
        <f t="shared" si="63"/>
        <v>0</v>
      </c>
      <c r="BJ403" s="21" t="s">
        <v>135</v>
      </c>
      <c r="BK403" s="107">
        <f t="shared" si="64"/>
        <v>0</v>
      </c>
      <c r="BL403" s="21" t="s">
        <v>443</v>
      </c>
      <c r="BM403" s="21" t="s">
        <v>906</v>
      </c>
    </row>
    <row r="404" spans="2:65" s="9" customFormat="1" ht="29.85" customHeight="1">
      <c r="B404" s="153"/>
      <c r="C404" s="154"/>
      <c r="D404" s="163" t="s">
        <v>131</v>
      </c>
      <c r="E404" s="163"/>
      <c r="F404" s="163"/>
      <c r="G404" s="163"/>
      <c r="H404" s="163"/>
      <c r="I404" s="163"/>
      <c r="J404" s="163"/>
      <c r="K404" s="163"/>
      <c r="L404" s="163"/>
      <c r="M404" s="163"/>
      <c r="N404" s="284">
        <f>BK404</f>
        <v>0</v>
      </c>
      <c r="O404" s="285"/>
      <c r="P404" s="285"/>
      <c r="Q404" s="285"/>
      <c r="R404" s="156"/>
      <c r="T404" s="157"/>
      <c r="U404" s="154"/>
      <c r="V404" s="154"/>
      <c r="W404" s="158">
        <f>SUM(W405:W408)</f>
        <v>0</v>
      </c>
      <c r="X404" s="154"/>
      <c r="Y404" s="158">
        <f>SUM(Y405:Y408)</f>
        <v>0</v>
      </c>
      <c r="Z404" s="154"/>
      <c r="AA404" s="159">
        <f>SUM(AA405:AA408)</f>
        <v>0</v>
      </c>
      <c r="AR404" s="160" t="s">
        <v>169</v>
      </c>
      <c r="AT404" s="161" t="s">
        <v>78</v>
      </c>
      <c r="AU404" s="161" t="s">
        <v>84</v>
      </c>
      <c r="AY404" s="160" t="s">
        <v>156</v>
      </c>
      <c r="BK404" s="162">
        <f>SUM(BK405:BK408)</f>
        <v>0</v>
      </c>
    </row>
    <row r="405" spans="2:65" s="1" customFormat="1" ht="16.5" customHeight="1">
      <c r="B405" s="37"/>
      <c r="C405" s="164" t="s">
        <v>907</v>
      </c>
      <c r="D405" s="164" t="s">
        <v>157</v>
      </c>
      <c r="E405" s="165" t="s">
        <v>908</v>
      </c>
      <c r="F405" s="263" t="s">
        <v>909</v>
      </c>
      <c r="G405" s="263"/>
      <c r="H405" s="263"/>
      <c r="I405" s="263"/>
      <c r="J405" s="166" t="s">
        <v>160</v>
      </c>
      <c r="K405" s="167">
        <v>1</v>
      </c>
      <c r="L405" s="264">
        <v>0</v>
      </c>
      <c r="M405" s="265"/>
      <c r="N405" s="266">
        <f>ROUND(L405*K405,2)</f>
        <v>0</v>
      </c>
      <c r="O405" s="266"/>
      <c r="P405" s="266"/>
      <c r="Q405" s="266"/>
      <c r="R405" s="39"/>
      <c r="T405" s="168" t="s">
        <v>22</v>
      </c>
      <c r="U405" s="46" t="s">
        <v>46</v>
      </c>
      <c r="V405" s="38"/>
      <c r="W405" s="169">
        <f>V405*K405</f>
        <v>0</v>
      </c>
      <c r="X405" s="169">
        <v>0</v>
      </c>
      <c r="Y405" s="169">
        <f>X405*K405</f>
        <v>0</v>
      </c>
      <c r="Z405" s="169">
        <v>0</v>
      </c>
      <c r="AA405" s="170">
        <f>Z405*K405</f>
        <v>0</v>
      </c>
      <c r="AR405" s="21" t="s">
        <v>443</v>
      </c>
      <c r="AT405" s="21" t="s">
        <v>157</v>
      </c>
      <c r="AU405" s="21" t="s">
        <v>135</v>
      </c>
      <c r="AY405" s="21" t="s">
        <v>156</v>
      </c>
      <c r="BE405" s="107">
        <f>IF(U405="základní",N405,0)</f>
        <v>0</v>
      </c>
      <c r="BF405" s="107">
        <f>IF(U405="snížená",N405,0)</f>
        <v>0</v>
      </c>
      <c r="BG405" s="107">
        <f>IF(U405="zákl. přenesená",N405,0)</f>
        <v>0</v>
      </c>
      <c r="BH405" s="107">
        <f>IF(U405="sníž. přenesená",N405,0)</f>
        <v>0</v>
      </c>
      <c r="BI405" s="107">
        <f>IF(U405="nulová",N405,0)</f>
        <v>0</v>
      </c>
      <c r="BJ405" s="21" t="s">
        <v>135</v>
      </c>
      <c r="BK405" s="107">
        <f>ROUND(L405*K405,2)</f>
        <v>0</v>
      </c>
      <c r="BL405" s="21" t="s">
        <v>443</v>
      </c>
      <c r="BM405" s="21" t="s">
        <v>910</v>
      </c>
    </row>
    <row r="406" spans="2:65" s="1" customFormat="1" ht="25.5" customHeight="1">
      <c r="B406" s="37"/>
      <c r="C406" s="164" t="s">
        <v>911</v>
      </c>
      <c r="D406" s="164" t="s">
        <v>157</v>
      </c>
      <c r="E406" s="165" t="s">
        <v>912</v>
      </c>
      <c r="F406" s="263" t="s">
        <v>913</v>
      </c>
      <c r="G406" s="263"/>
      <c r="H406" s="263"/>
      <c r="I406" s="263"/>
      <c r="J406" s="166" t="s">
        <v>160</v>
      </c>
      <c r="K406" s="167">
        <v>1</v>
      </c>
      <c r="L406" s="264">
        <v>0</v>
      </c>
      <c r="M406" s="265"/>
      <c r="N406" s="266">
        <f>ROUND(L406*K406,2)</f>
        <v>0</v>
      </c>
      <c r="O406" s="266"/>
      <c r="P406" s="266"/>
      <c r="Q406" s="266"/>
      <c r="R406" s="39"/>
      <c r="T406" s="168" t="s">
        <v>22</v>
      </c>
      <c r="U406" s="46" t="s">
        <v>46</v>
      </c>
      <c r="V406" s="38"/>
      <c r="W406" s="169">
        <f>V406*K406</f>
        <v>0</v>
      </c>
      <c r="X406" s="169">
        <v>0</v>
      </c>
      <c r="Y406" s="169">
        <f>X406*K406</f>
        <v>0</v>
      </c>
      <c r="Z406" s="169">
        <v>0</v>
      </c>
      <c r="AA406" s="170">
        <f>Z406*K406</f>
        <v>0</v>
      </c>
      <c r="AR406" s="21" t="s">
        <v>443</v>
      </c>
      <c r="AT406" s="21" t="s">
        <v>157</v>
      </c>
      <c r="AU406" s="21" t="s">
        <v>135</v>
      </c>
      <c r="AY406" s="21" t="s">
        <v>156</v>
      </c>
      <c r="BE406" s="107">
        <f>IF(U406="základní",N406,0)</f>
        <v>0</v>
      </c>
      <c r="BF406" s="107">
        <f>IF(U406="snížená",N406,0)</f>
        <v>0</v>
      </c>
      <c r="BG406" s="107">
        <f>IF(U406="zákl. přenesená",N406,0)</f>
        <v>0</v>
      </c>
      <c r="BH406" s="107">
        <f>IF(U406="sníž. přenesená",N406,0)</f>
        <v>0</v>
      </c>
      <c r="BI406" s="107">
        <f>IF(U406="nulová",N406,0)</f>
        <v>0</v>
      </c>
      <c r="BJ406" s="21" t="s">
        <v>135</v>
      </c>
      <c r="BK406" s="107">
        <f>ROUND(L406*K406,2)</f>
        <v>0</v>
      </c>
      <c r="BL406" s="21" t="s">
        <v>443</v>
      </c>
      <c r="BM406" s="21" t="s">
        <v>914</v>
      </c>
    </row>
    <row r="407" spans="2:65" s="1" customFormat="1" ht="16.5" customHeight="1">
      <c r="B407" s="37"/>
      <c r="C407" s="164" t="s">
        <v>915</v>
      </c>
      <c r="D407" s="164" t="s">
        <v>157</v>
      </c>
      <c r="E407" s="165" t="s">
        <v>916</v>
      </c>
      <c r="F407" s="263" t="s">
        <v>917</v>
      </c>
      <c r="G407" s="263"/>
      <c r="H407" s="263"/>
      <c r="I407" s="263"/>
      <c r="J407" s="166" t="s">
        <v>172</v>
      </c>
      <c r="K407" s="167">
        <v>1.5</v>
      </c>
      <c r="L407" s="264">
        <v>0</v>
      </c>
      <c r="M407" s="265"/>
      <c r="N407" s="266">
        <f>ROUND(L407*K407,2)</f>
        <v>0</v>
      </c>
      <c r="O407" s="266"/>
      <c r="P407" s="266"/>
      <c r="Q407" s="266"/>
      <c r="R407" s="39"/>
      <c r="T407" s="168" t="s">
        <v>22</v>
      </c>
      <c r="U407" s="46" t="s">
        <v>46</v>
      </c>
      <c r="V407" s="38"/>
      <c r="W407" s="169">
        <f>V407*K407</f>
        <v>0</v>
      </c>
      <c r="X407" s="169">
        <v>0</v>
      </c>
      <c r="Y407" s="169">
        <f>X407*K407</f>
        <v>0</v>
      </c>
      <c r="Z407" s="169">
        <v>0</v>
      </c>
      <c r="AA407" s="170">
        <f>Z407*K407</f>
        <v>0</v>
      </c>
      <c r="AR407" s="21" t="s">
        <v>443</v>
      </c>
      <c r="AT407" s="21" t="s">
        <v>157</v>
      </c>
      <c r="AU407" s="21" t="s">
        <v>135</v>
      </c>
      <c r="AY407" s="21" t="s">
        <v>156</v>
      </c>
      <c r="BE407" s="107">
        <f>IF(U407="základní",N407,0)</f>
        <v>0</v>
      </c>
      <c r="BF407" s="107">
        <f>IF(U407="snížená",N407,0)</f>
        <v>0</v>
      </c>
      <c r="BG407" s="107">
        <f>IF(U407="zákl. přenesená",N407,0)</f>
        <v>0</v>
      </c>
      <c r="BH407" s="107">
        <f>IF(U407="sníž. přenesená",N407,0)</f>
        <v>0</v>
      </c>
      <c r="BI407" s="107">
        <f>IF(U407="nulová",N407,0)</f>
        <v>0</v>
      </c>
      <c r="BJ407" s="21" t="s">
        <v>135</v>
      </c>
      <c r="BK407" s="107">
        <f>ROUND(L407*K407,2)</f>
        <v>0</v>
      </c>
      <c r="BL407" s="21" t="s">
        <v>443</v>
      </c>
      <c r="BM407" s="21" t="s">
        <v>918</v>
      </c>
    </row>
    <row r="408" spans="2:65" s="1" customFormat="1" ht="25.5" customHeight="1">
      <c r="B408" s="37"/>
      <c r="C408" s="164" t="s">
        <v>919</v>
      </c>
      <c r="D408" s="164" t="s">
        <v>157</v>
      </c>
      <c r="E408" s="165" t="s">
        <v>920</v>
      </c>
      <c r="F408" s="263" t="s">
        <v>921</v>
      </c>
      <c r="G408" s="263"/>
      <c r="H408" s="263"/>
      <c r="I408" s="263"/>
      <c r="J408" s="166" t="s">
        <v>160</v>
      </c>
      <c r="K408" s="167">
        <v>1</v>
      </c>
      <c r="L408" s="264">
        <v>0</v>
      </c>
      <c r="M408" s="265"/>
      <c r="N408" s="266">
        <f>ROUND(L408*K408,2)</f>
        <v>0</v>
      </c>
      <c r="O408" s="266"/>
      <c r="P408" s="266"/>
      <c r="Q408" s="266"/>
      <c r="R408" s="39"/>
      <c r="T408" s="168" t="s">
        <v>22</v>
      </c>
      <c r="U408" s="46" t="s">
        <v>46</v>
      </c>
      <c r="V408" s="38"/>
      <c r="W408" s="169">
        <f>V408*K408</f>
        <v>0</v>
      </c>
      <c r="X408" s="169">
        <v>0</v>
      </c>
      <c r="Y408" s="169">
        <f>X408*K408</f>
        <v>0</v>
      </c>
      <c r="Z408" s="169">
        <v>0</v>
      </c>
      <c r="AA408" s="170">
        <f>Z408*K408</f>
        <v>0</v>
      </c>
      <c r="AR408" s="21" t="s">
        <v>443</v>
      </c>
      <c r="AT408" s="21" t="s">
        <v>157</v>
      </c>
      <c r="AU408" s="21" t="s">
        <v>135</v>
      </c>
      <c r="AY408" s="21" t="s">
        <v>156</v>
      </c>
      <c r="BE408" s="107">
        <f>IF(U408="základní",N408,0)</f>
        <v>0</v>
      </c>
      <c r="BF408" s="107">
        <f>IF(U408="snížená",N408,0)</f>
        <v>0</v>
      </c>
      <c r="BG408" s="107">
        <f>IF(U408="zákl. přenesená",N408,0)</f>
        <v>0</v>
      </c>
      <c r="BH408" s="107">
        <f>IF(U408="sníž. přenesená",N408,0)</f>
        <v>0</v>
      </c>
      <c r="BI408" s="107">
        <f>IF(U408="nulová",N408,0)</f>
        <v>0</v>
      </c>
      <c r="BJ408" s="21" t="s">
        <v>135</v>
      </c>
      <c r="BK408" s="107">
        <f>ROUND(L408*K408,2)</f>
        <v>0</v>
      </c>
      <c r="BL408" s="21" t="s">
        <v>443</v>
      </c>
      <c r="BM408" s="21" t="s">
        <v>922</v>
      </c>
    </row>
    <row r="409" spans="2:65" s="1" customFormat="1" ht="49.95" hidden="1" customHeight="1">
      <c r="B409" s="37"/>
      <c r="C409" s="38"/>
      <c r="D409" s="155" t="s">
        <v>923</v>
      </c>
      <c r="E409" s="38"/>
      <c r="F409" s="38"/>
      <c r="G409" s="38"/>
      <c r="H409" s="38"/>
      <c r="I409" s="38"/>
      <c r="J409" s="38"/>
      <c r="K409" s="38"/>
      <c r="L409" s="38"/>
      <c r="M409" s="38"/>
      <c r="N409" s="286">
        <f>BK409</f>
        <v>0</v>
      </c>
      <c r="O409" s="287"/>
      <c r="P409" s="287"/>
      <c r="Q409" s="287"/>
      <c r="R409" s="39"/>
      <c r="T409" s="144"/>
      <c r="U409" s="58"/>
      <c r="V409" s="58"/>
      <c r="W409" s="58"/>
      <c r="X409" s="58"/>
      <c r="Y409" s="58"/>
      <c r="Z409" s="58"/>
      <c r="AA409" s="60"/>
      <c r="AT409" s="21" t="s">
        <v>78</v>
      </c>
      <c r="AU409" s="21" t="s">
        <v>79</v>
      </c>
      <c r="AY409" s="21" t="s">
        <v>924</v>
      </c>
      <c r="BK409" s="107">
        <v>0</v>
      </c>
    </row>
    <row r="410" spans="2:65" s="1" customFormat="1" ht="6.9" customHeight="1">
      <c r="B410" s="61"/>
      <c r="C410" s="62"/>
      <c r="D410" s="62"/>
      <c r="E410" s="62"/>
      <c r="F410" s="62"/>
      <c r="G410" s="62"/>
      <c r="H410" s="62"/>
      <c r="I410" s="62"/>
      <c r="J410" s="62"/>
      <c r="K410" s="62"/>
      <c r="L410" s="62"/>
      <c r="M410" s="62"/>
      <c r="N410" s="62"/>
      <c r="O410" s="62"/>
      <c r="P410" s="62"/>
      <c r="Q410" s="62"/>
      <c r="R410" s="63"/>
    </row>
  </sheetData>
  <sheetProtection algorithmName="SHA-512" hashValue="U/4i3KNi0XcKP3mcfDLW5vFHA75H1mz7vHf0+33d4wI7hUrwQrQv8P7+GNNOqF6cmyCO57WfKWvYwH9Iv+Qkew==" saltValue="ITQ8424GTGGg/iyiwK6QQfyYrJtG79duT/ku5rGoO2LxMsR8y96vzXehI2IQT3h0Wb4bPQyjTVO5sT23R+YxtQ==" spinCount="10" sheet="1" objects="1" scenarios="1" formatColumns="0" formatRows="0"/>
  <mergeCells count="710">
    <mergeCell ref="N341:Q341"/>
    <mergeCell ref="N358:Q358"/>
    <mergeCell ref="N363:Q363"/>
    <mergeCell ref="N364:Q364"/>
    <mergeCell ref="N404:Q404"/>
    <mergeCell ref="N409:Q409"/>
    <mergeCell ref="H1:K1"/>
    <mergeCell ref="S2:AC2"/>
    <mergeCell ref="F408:I408"/>
    <mergeCell ref="L408:M408"/>
    <mergeCell ref="N408:Q408"/>
    <mergeCell ref="N138:Q138"/>
    <mergeCell ref="N139:Q139"/>
    <mergeCell ref="N140:Q140"/>
    <mergeCell ref="N149:Q149"/>
    <mergeCell ref="N151:Q151"/>
    <mergeCell ref="N176:Q176"/>
    <mergeCell ref="N209:Q209"/>
    <mergeCell ref="N214:Q214"/>
    <mergeCell ref="N216:Q216"/>
    <mergeCell ref="N217:Q217"/>
    <mergeCell ref="N226:Q226"/>
    <mergeCell ref="N230:Q230"/>
    <mergeCell ref="N241:Q241"/>
    <mergeCell ref="N251:Q251"/>
    <mergeCell ref="N268:Q268"/>
    <mergeCell ref="N275:Q275"/>
    <mergeCell ref="N286:Q286"/>
    <mergeCell ref="N294:Q294"/>
    <mergeCell ref="N298:Q298"/>
    <mergeCell ref="N309:Q309"/>
    <mergeCell ref="N333:Q333"/>
    <mergeCell ref="F405:I405"/>
    <mergeCell ref="L405:M405"/>
    <mergeCell ref="N405:Q405"/>
    <mergeCell ref="F406:I406"/>
    <mergeCell ref="L406:M406"/>
    <mergeCell ref="N406:Q406"/>
    <mergeCell ref="F407:I407"/>
    <mergeCell ref="L407:M407"/>
    <mergeCell ref="N407:Q407"/>
    <mergeCell ref="F401:I401"/>
    <mergeCell ref="L401:M401"/>
    <mergeCell ref="N401:Q401"/>
    <mergeCell ref="F402:I402"/>
    <mergeCell ref="L402:M402"/>
    <mergeCell ref="N402:Q402"/>
    <mergeCell ref="F403:I403"/>
    <mergeCell ref="L403:M403"/>
    <mergeCell ref="N403:Q403"/>
    <mergeCell ref="F398:I398"/>
    <mergeCell ref="L398:M398"/>
    <mergeCell ref="N398:Q398"/>
    <mergeCell ref="F399:I399"/>
    <mergeCell ref="L399:M399"/>
    <mergeCell ref="N399:Q399"/>
    <mergeCell ref="F400:I400"/>
    <mergeCell ref="L400:M400"/>
    <mergeCell ref="N400:Q400"/>
    <mergeCell ref="F395:I395"/>
    <mergeCell ref="L395:M395"/>
    <mergeCell ref="N395:Q395"/>
    <mergeCell ref="F396:I396"/>
    <mergeCell ref="L396:M396"/>
    <mergeCell ref="N396:Q396"/>
    <mergeCell ref="F397:I397"/>
    <mergeCell ref="L397:M397"/>
    <mergeCell ref="N397:Q397"/>
    <mergeCell ref="F392:I392"/>
    <mergeCell ref="L392:M392"/>
    <mergeCell ref="N392:Q392"/>
    <mergeCell ref="F393:I393"/>
    <mergeCell ref="L393:M393"/>
    <mergeCell ref="N393:Q393"/>
    <mergeCell ref="F394:I394"/>
    <mergeCell ref="L394:M394"/>
    <mergeCell ref="N394:Q394"/>
    <mergeCell ref="F389:I389"/>
    <mergeCell ref="L389:M389"/>
    <mergeCell ref="N389:Q389"/>
    <mergeCell ref="F390:I390"/>
    <mergeCell ref="L390:M390"/>
    <mergeCell ref="N390:Q390"/>
    <mergeCell ref="F391:I391"/>
    <mergeCell ref="L391:M391"/>
    <mergeCell ref="N391:Q391"/>
    <mergeCell ref="F386:I386"/>
    <mergeCell ref="L386:M386"/>
    <mergeCell ref="N386:Q386"/>
    <mergeCell ref="F387:I387"/>
    <mergeCell ref="L387:M387"/>
    <mergeCell ref="N387:Q387"/>
    <mergeCell ref="F388:I388"/>
    <mergeCell ref="L388:M388"/>
    <mergeCell ref="N388:Q388"/>
    <mergeCell ref="F383:I383"/>
    <mergeCell ref="L383:M383"/>
    <mergeCell ref="N383:Q383"/>
    <mergeCell ref="F384:I384"/>
    <mergeCell ref="L384:M384"/>
    <mergeCell ref="N384:Q384"/>
    <mergeCell ref="F385:I385"/>
    <mergeCell ref="L385:M385"/>
    <mergeCell ref="N385:Q385"/>
    <mergeCell ref="F380:I380"/>
    <mergeCell ref="L380:M380"/>
    <mergeCell ref="N380:Q380"/>
    <mergeCell ref="F381:I381"/>
    <mergeCell ref="L381:M381"/>
    <mergeCell ref="N381:Q381"/>
    <mergeCell ref="F382:I382"/>
    <mergeCell ref="L382:M382"/>
    <mergeCell ref="N382:Q382"/>
    <mergeCell ref="F377:I377"/>
    <mergeCell ref="L377:M377"/>
    <mergeCell ref="N377:Q377"/>
    <mergeCell ref="F378:I378"/>
    <mergeCell ref="L378:M378"/>
    <mergeCell ref="N378:Q378"/>
    <mergeCell ref="F379:I379"/>
    <mergeCell ref="L379:M379"/>
    <mergeCell ref="N379:Q379"/>
    <mergeCell ref="F374:I374"/>
    <mergeCell ref="L374:M374"/>
    <mergeCell ref="N374:Q374"/>
    <mergeCell ref="F375:I375"/>
    <mergeCell ref="L375:M375"/>
    <mergeCell ref="N375:Q375"/>
    <mergeCell ref="F376:I376"/>
    <mergeCell ref="L376:M376"/>
    <mergeCell ref="N376:Q376"/>
    <mergeCell ref="F371:I371"/>
    <mergeCell ref="L371:M371"/>
    <mergeCell ref="N371:Q371"/>
    <mergeCell ref="F372:I372"/>
    <mergeCell ref="L372:M372"/>
    <mergeCell ref="N372:Q372"/>
    <mergeCell ref="F373:I373"/>
    <mergeCell ref="L373:M373"/>
    <mergeCell ref="N373:Q373"/>
    <mergeCell ref="F368:I368"/>
    <mergeCell ref="L368:M368"/>
    <mergeCell ref="N368:Q368"/>
    <mergeCell ref="F369:I369"/>
    <mergeCell ref="L369:M369"/>
    <mergeCell ref="N369:Q369"/>
    <mergeCell ref="F370:I370"/>
    <mergeCell ref="L370:M370"/>
    <mergeCell ref="N370:Q370"/>
    <mergeCell ref="F365:I365"/>
    <mergeCell ref="L365:M365"/>
    <mergeCell ref="N365:Q365"/>
    <mergeCell ref="F366:I366"/>
    <mergeCell ref="L366:M366"/>
    <mergeCell ref="N366:Q366"/>
    <mergeCell ref="F367:I367"/>
    <mergeCell ref="L367:M367"/>
    <mergeCell ref="N367:Q367"/>
    <mergeCell ref="F357:I357"/>
    <mergeCell ref="F359:I359"/>
    <mergeCell ref="L359:M359"/>
    <mergeCell ref="N359:Q359"/>
    <mergeCell ref="F360:I360"/>
    <mergeCell ref="F361:I361"/>
    <mergeCell ref="L361:M361"/>
    <mergeCell ref="N361:Q361"/>
    <mergeCell ref="F362:I362"/>
    <mergeCell ref="L362:M362"/>
    <mergeCell ref="N362:Q362"/>
    <mergeCell ref="F352:I352"/>
    <mergeCell ref="L352:M352"/>
    <mergeCell ref="N352:Q352"/>
    <mergeCell ref="F353:I353"/>
    <mergeCell ref="F354:I354"/>
    <mergeCell ref="L354:M354"/>
    <mergeCell ref="N354:Q354"/>
    <mergeCell ref="F355:I355"/>
    <mergeCell ref="F356:I356"/>
    <mergeCell ref="L356:M356"/>
    <mergeCell ref="N356:Q356"/>
    <mergeCell ref="F347:I347"/>
    <mergeCell ref="F348:I348"/>
    <mergeCell ref="F349:I349"/>
    <mergeCell ref="L349:M349"/>
    <mergeCell ref="N349:Q349"/>
    <mergeCell ref="F350:I350"/>
    <mergeCell ref="F351:I351"/>
    <mergeCell ref="L351:M351"/>
    <mergeCell ref="N351:Q351"/>
    <mergeCell ref="F342:I342"/>
    <mergeCell ref="L342:M342"/>
    <mergeCell ref="N342:Q342"/>
    <mergeCell ref="F343:I343"/>
    <mergeCell ref="F344:I344"/>
    <mergeCell ref="F345:I345"/>
    <mergeCell ref="L345:M345"/>
    <mergeCell ref="N345:Q345"/>
    <mergeCell ref="F346:I346"/>
    <mergeCell ref="F335:I335"/>
    <mergeCell ref="F336:I336"/>
    <mergeCell ref="F337:I337"/>
    <mergeCell ref="L337:M337"/>
    <mergeCell ref="N337:Q337"/>
    <mergeCell ref="F338:I338"/>
    <mergeCell ref="F339:I339"/>
    <mergeCell ref="F340:I340"/>
    <mergeCell ref="L340:M340"/>
    <mergeCell ref="N340:Q340"/>
    <mergeCell ref="F330:I330"/>
    <mergeCell ref="F331:I331"/>
    <mergeCell ref="L331:M331"/>
    <mergeCell ref="N331:Q331"/>
    <mergeCell ref="F332:I332"/>
    <mergeCell ref="L332:M332"/>
    <mergeCell ref="N332:Q332"/>
    <mergeCell ref="F334:I334"/>
    <mergeCell ref="L334:M334"/>
    <mergeCell ref="N334:Q334"/>
    <mergeCell ref="F323:I323"/>
    <mergeCell ref="F324:I324"/>
    <mergeCell ref="F325:I325"/>
    <mergeCell ref="F326:I326"/>
    <mergeCell ref="F327:I327"/>
    <mergeCell ref="L327:M327"/>
    <mergeCell ref="N327:Q327"/>
    <mergeCell ref="F328:I328"/>
    <mergeCell ref="F329:I329"/>
    <mergeCell ref="F317:I317"/>
    <mergeCell ref="L317:M317"/>
    <mergeCell ref="N317:Q317"/>
    <mergeCell ref="F318:I318"/>
    <mergeCell ref="F319:I319"/>
    <mergeCell ref="F320:I320"/>
    <mergeCell ref="F321:I321"/>
    <mergeCell ref="F322:I322"/>
    <mergeCell ref="L322:M322"/>
    <mergeCell ref="N322:Q322"/>
    <mergeCell ref="F311:I311"/>
    <mergeCell ref="F312:I312"/>
    <mergeCell ref="F313:I313"/>
    <mergeCell ref="F314:I314"/>
    <mergeCell ref="F315:I315"/>
    <mergeCell ref="L315:M315"/>
    <mergeCell ref="N315:Q315"/>
    <mergeCell ref="F316:I316"/>
    <mergeCell ref="L316:M316"/>
    <mergeCell ref="N316:Q316"/>
    <mergeCell ref="F307:I307"/>
    <mergeCell ref="L307:M307"/>
    <mergeCell ref="N307:Q307"/>
    <mergeCell ref="F308:I308"/>
    <mergeCell ref="L308:M308"/>
    <mergeCell ref="N308:Q308"/>
    <mergeCell ref="F310:I310"/>
    <mergeCell ref="L310:M310"/>
    <mergeCell ref="N310:Q310"/>
    <mergeCell ref="F303:I303"/>
    <mergeCell ref="F304:I304"/>
    <mergeCell ref="L304:M304"/>
    <mergeCell ref="N304:Q304"/>
    <mergeCell ref="F305:I305"/>
    <mergeCell ref="L305:M305"/>
    <mergeCell ref="N305:Q305"/>
    <mergeCell ref="F306:I306"/>
    <mergeCell ref="L306:M306"/>
    <mergeCell ref="N306:Q306"/>
    <mergeCell ref="F299:I299"/>
    <mergeCell ref="L299:M299"/>
    <mergeCell ref="N299:Q299"/>
    <mergeCell ref="F300:I300"/>
    <mergeCell ref="F301:I301"/>
    <mergeCell ref="L301:M301"/>
    <mergeCell ref="N301:Q301"/>
    <mergeCell ref="F302:I302"/>
    <mergeCell ref="L302:M302"/>
    <mergeCell ref="N302:Q302"/>
    <mergeCell ref="F293:I293"/>
    <mergeCell ref="L293:M293"/>
    <mergeCell ref="N293:Q293"/>
    <mergeCell ref="F295:I295"/>
    <mergeCell ref="L295:M295"/>
    <mergeCell ref="N295:Q295"/>
    <mergeCell ref="F296:I296"/>
    <mergeCell ref="F297:I297"/>
    <mergeCell ref="L297:M297"/>
    <mergeCell ref="N297:Q297"/>
    <mergeCell ref="F290:I290"/>
    <mergeCell ref="L290:M290"/>
    <mergeCell ref="N290:Q290"/>
    <mergeCell ref="F291:I291"/>
    <mergeCell ref="L291:M291"/>
    <mergeCell ref="N291:Q291"/>
    <mergeCell ref="F292:I292"/>
    <mergeCell ref="L292:M292"/>
    <mergeCell ref="N292:Q292"/>
    <mergeCell ref="F285:I285"/>
    <mergeCell ref="L285:M285"/>
    <mergeCell ref="N285:Q285"/>
    <mergeCell ref="F287:I287"/>
    <mergeCell ref="L287:M287"/>
    <mergeCell ref="N287:Q287"/>
    <mergeCell ref="F288:I288"/>
    <mergeCell ref="F289:I289"/>
    <mergeCell ref="L289:M289"/>
    <mergeCell ref="N289:Q289"/>
    <mergeCell ref="F282:I282"/>
    <mergeCell ref="L282:M282"/>
    <mergeCell ref="N282:Q282"/>
    <mergeCell ref="F283:I283"/>
    <mergeCell ref="L283:M283"/>
    <mergeCell ref="N283:Q283"/>
    <mergeCell ref="F284:I284"/>
    <mergeCell ref="L284:M284"/>
    <mergeCell ref="N284:Q284"/>
    <mergeCell ref="F279:I279"/>
    <mergeCell ref="L279:M279"/>
    <mergeCell ref="N279:Q279"/>
    <mergeCell ref="F280:I280"/>
    <mergeCell ref="L280:M280"/>
    <mergeCell ref="N280:Q280"/>
    <mergeCell ref="F281:I281"/>
    <mergeCell ref="L281:M281"/>
    <mergeCell ref="N281:Q281"/>
    <mergeCell ref="F276:I276"/>
    <mergeCell ref="L276:M276"/>
    <mergeCell ref="N276:Q276"/>
    <mergeCell ref="F277:I277"/>
    <mergeCell ref="L277:M277"/>
    <mergeCell ref="N277:Q277"/>
    <mergeCell ref="F278:I278"/>
    <mergeCell ref="L278:M278"/>
    <mergeCell ref="N278:Q278"/>
    <mergeCell ref="F270:I270"/>
    <mergeCell ref="F271:I271"/>
    <mergeCell ref="L271:M271"/>
    <mergeCell ref="N271:Q271"/>
    <mergeCell ref="F272:I272"/>
    <mergeCell ref="F273:I273"/>
    <mergeCell ref="L273:M273"/>
    <mergeCell ref="N273:Q273"/>
    <mergeCell ref="F274:I274"/>
    <mergeCell ref="L274:M274"/>
    <mergeCell ref="N274:Q274"/>
    <mergeCell ref="F266:I266"/>
    <mergeCell ref="L266:M266"/>
    <mergeCell ref="N266:Q266"/>
    <mergeCell ref="F267:I267"/>
    <mergeCell ref="L267:M267"/>
    <mergeCell ref="N267:Q267"/>
    <mergeCell ref="F269:I269"/>
    <mergeCell ref="L269:M269"/>
    <mergeCell ref="N269:Q269"/>
    <mergeCell ref="F263:I263"/>
    <mergeCell ref="L263:M263"/>
    <mergeCell ref="N263:Q263"/>
    <mergeCell ref="F264:I264"/>
    <mergeCell ref="L264:M264"/>
    <mergeCell ref="N264:Q264"/>
    <mergeCell ref="F265:I265"/>
    <mergeCell ref="L265:M265"/>
    <mergeCell ref="N265:Q265"/>
    <mergeCell ref="F260:I260"/>
    <mergeCell ref="L260:M260"/>
    <mergeCell ref="N260:Q260"/>
    <mergeCell ref="F261:I261"/>
    <mergeCell ref="L261:M261"/>
    <mergeCell ref="N261:Q261"/>
    <mergeCell ref="F262:I262"/>
    <mergeCell ref="L262:M262"/>
    <mergeCell ref="N262:Q262"/>
    <mergeCell ref="F257:I257"/>
    <mergeCell ref="L257:M257"/>
    <mergeCell ref="N257:Q257"/>
    <mergeCell ref="F258:I258"/>
    <mergeCell ref="L258:M258"/>
    <mergeCell ref="N258:Q258"/>
    <mergeCell ref="F259:I259"/>
    <mergeCell ref="L259:M259"/>
    <mergeCell ref="N259:Q259"/>
    <mergeCell ref="F254:I254"/>
    <mergeCell ref="L254:M254"/>
    <mergeCell ref="N254:Q254"/>
    <mergeCell ref="F255:I255"/>
    <mergeCell ref="L255:M255"/>
    <mergeCell ref="N255:Q255"/>
    <mergeCell ref="F256:I256"/>
    <mergeCell ref="L256:M256"/>
    <mergeCell ref="N256:Q256"/>
    <mergeCell ref="F250:I250"/>
    <mergeCell ref="L250:M250"/>
    <mergeCell ref="N250:Q250"/>
    <mergeCell ref="F252:I252"/>
    <mergeCell ref="L252:M252"/>
    <mergeCell ref="N252:Q252"/>
    <mergeCell ref="F253:I253"/>
    <mergeCell ref="L253:M253"/>
    <mergeCell ref="N253:Q253"/>
    <mergeCell ref="F247:I247"/>
    <mergeCell ref="L247:M247"/>
    <mergeCell ref="N247:Q247"/>
    <mergeCell ref="F248:I248"/>
    <mergeCell ref="L248:M248"/>
    <mergeCell ref="N248:Q248"/>
    <mergeCell ref="F249:I249"/>
    <mergeCell ref="L249:M249"/>
    <mergeCell ref="N249:Q249"/>
    <mergeCell ref="F244:I244"/>
    <mergeCell ref="L244:M244"/>
    <mergeCell ref="N244:Q244"/>
    <mergeCell ref="F245:I245"/>
    <mergeCell ref="L245:M245"/>
    <mergeCell ref="N245:Q245"/>
    <mergeCell ref="F246:I246"/>
    <mergeCell ref="L246:M246"/>
    <mergeCell ref="N246:Q246"/>
    <mergeCell ref="F240:I240"/>
    <mergeCell ref="L240:M240"/>
    <mergeCell ref="N240:Q240"/>
    <mergeCell ref="F242:I242"/>
    <mergeCell ref="L242:M242"/>
    <mergeCell ref="N242:Q242"/>
    <mergeCell ref="F243:I243"/>
    <mergeCell ref="L243:M243"/>
    <mergeCell ref="N243:Q243"/>
    <mergeCell ref="F236:I236"/>
    <mergeCell ref="L236:M236"/>
    <mergeCell ref="N236:Q236"/>
    <mergeCell ref="F237:I237"/>
    <mergeCell ref="F238:I238"/>
    <mergeCell ref="L238:M238"/>
    <mergeCell ref="N238:Q238"/>
    <mergeCell ref="F239:I239"/>
    <mergeCell ref="L239:M239"/>
    <mergeCell ref="N239:Q239"/>
    <mergeCell ref="F233:I233"/>
    <mergeCell ref="L233:M233"/>
    <mergeCell ref="N233:Q233"/>
    <mergeCell ref="F234:I234"/>
    <mergeCell ref="L234:M234"/>
    <mergeCell ref="N234:Q234"/>
    <mergeCell ref="F235:I235"/>
    <mergeCell ref="L235:M235"/>
    <mergeCell ref="N235:Q235"/>
    <mergeCell ref="F229:I229"/>
    <mergeCell ref="L229:M229"/>
    <mergeCell ref="N229:Q229"/>
    <mergeCell ref="F231:I231"/>
    <mergeCell ref="L231:M231"/>
    <mergeCell ref="N231:Q231"/>
    <mergeCell ref="F232:I232"/>
    <mergeCell ref="L232:M232"/>
    <mergeCell ref="N232:Q232"/>
    <mergeCell ref="F223:I223"/>
    <mergeCell ref="F224:I224"/>
    <mergeCell ref="L224:M224"/>
    <mergeCell ref="N224:Q224"/>
    <mergeCell ref="F225:I225"/>
    <mergeCell ref="F227:I227"/>
    <mergeCell ref="L227:M227"/>
    <mergeCell ref="N227:Q227"/>
    <mergeCell ref="F228:I228"/>
    <mergeCell ref="L228:M228"/>
    <mergeCell ref="N228:Q228"/>
    <mergeCell ref="F218:I218"/>
    <mergeCell ref="L218:M218"/>
    <mergeCell ref="N218:Q218"/>
    <mergeCell ref="F219:I219"/>
    <mergeCell ref="F220:I220"/>
    <mergeCell ref="L220:M220"/>
    <mergeCell ref="N220:Q220"/>
    <mergeCell ref="F221:I221"/>
    <mergeCell ref="F222:I222"/>
    <mergeCell ref="F212:I212"/>
    <mergeCell ref="L212:M212"/>
    <mergeCell ref="N212:Q212"/>
    <mergeCell ref="F213:I213"/>
    <mergeCell ref="L213:M213"/>
    <mergeCell ref="N213:Q213"/>
    <mergeCell ref="F215:I215"/>
    <mergeCell ref="L215:M215"/>
    <mergeCell ref="N215:Q215"/>
    <mergeCell ref="F207:I207"/>
    <mergeCell ref="L207:M207"/>
    <mergeCell ref="N207:Q207"/>
    <mergeCell ref="F208:I208"/>
    <mergeCell ref="F210:I210"/>
    <mergeCell ref="L210:M210"/>
    <mergeCell ref="N210:Q210"/>
    <mergeCell ref="F211:I211"/>
    <mergeCell ref="L211:M211"/>
    <mergeCell ref="N211:Q211"/>
    <mergeCell ref="F203:I203"/>
    <mergeCell ref="L203:M203"/>
    <mergeCell ref="N203:Q203"/>
    <mergeCell ref="F204:I204"/>
    <mergeCell ref="F205:I205"/>
    <mergeCell ref="L205:M205"/>
    <mergeCell ref="N205:Q205"/>
    <mergeCell ref="F206:I206"/>
    <mergeCell ref="L206:M206"/>
    <mergeCell ref="N206:Q206"/>
    <mergeCell ref="F198:I198"/>
    <mergeCell ref="F199:I199"/>
    <mergeCell ref="L199:M199"/>
    <mergeCell ref="N199:Q199"/>
    <mergeCell ref="F200:I200"/>
    <mergeCell ref="F201:I201"/>
    <mergeCell ref="L201:M201"/>
    <mergeCell ref="N201:Q201"/>
    <mergeCell ref="F202:I202"/>
    <mergeCell ref="F194:I194"/>
    <mergeCell ref="L194:M194"/>
    <mergeCell ref="N194:Q194"/>
    <mergeCell ref="F195:I195"/>
    <mergeCell ref="L195:M195"/>
    <mergeCell ref="N195:Q195"/>
    <mergeCell ref="F196:I196"/>
    <mergeCell ref="F197:I197"/>
    <mergeCell ref="L197:M197"/>
    <mergeCell ref="N197:Q197"/>
    <mergeCell ref="F188:I188"/>
    <mergeCell ref="F189:I189"/>
    <mergeCell ref="L189:M189"/>
    <mergeCell ref="N189:Q189"/>
    <mergeCell ref="F190:I190"/>
    <mergeCell ref="F191:I191"/>
    <mergeCell ref="F192:I192"/>
    <mergeCell ref="F193:I193"/>
    <mergeCell ref="L193:M193"/>
    <mergeCell ref="N193:Q193"/>
    <mergeCell ref="F184:I184"/>
    <mergeCell ref="F185:I185"/>
    <mergeCell ref="L185:M185"/>
    <mergeCell ref="N185:Q185"/>
    <mergeCell ref="F186:I186"/>
    <mergeCell ref="L186:M186"/>
    <mergeCell ref="N186:Q186"/>
    <mergeCell ref="F187:I187"/>
    <mergeCell ref="L187:M187"/>
    <mergeCell ref="N187:Q187"/>
    <mergeCell ref="F181:I181"/>
    <mergeCell ref="L181:M181"/>
    <mergeCell ref="N181:Q181"/>
    <mergeCell ref="F182:I182"/>
    <mergeCell ref="L182:M182"/>
    <mergeCell ref="N182:Q182"/>
    <mergeCell ref="F183:I183"/>
    <mergeCell ref="L183:M183"/>
    <mergeCell ref="N183:Q183"/>
    <mergeCell ref="F178:I178"/>
    <mergeCell ref="L178:M178"/>
    <mergeCell ref="N178:Q178"/>
    <mergeCell ref="F179:I179"/>
    <mergeCell ref="L179:M179"/>
    <mergeCell ref="N179:Q179"/>
    <mergeCell ref="F180:I180"/>
    <mergeCell ref="L180:M180"/>
    <mergeCell ref="N180:Q180"/>
    <mergeCell ref="F174:I174"/>
    <mergeCell ref="L174:M174"/>
    <mergeCell ref="N174:Q174"/>
    <mergeCell ref="F175:I175"/>
    <mergeCell ref="L175:M175"/>
    <mergeCell ref="N175:Q175"/>
    <mergeCell ref="F177:I177"/>
    <mergeCell ref="L177:M177"/>
    <mergeCell ref="N177:Q177"/>
    <mergeCell ref="F170:I170"/>
    <mergeCell ref="F171:I171"/>
    <mergeCell ref="L171:M171"/>
    <mergeCell ref="N171:Q171"/>
    <mergeCell ref="F172:I172"/>
    <mergeCell ref="L172:M172"/>
    <mergeCell ref="N172:Q172"/>
    <mergeCell ref="F173:I173"/>
    <mergeCell ref="L173:M173"/>
    <mergeCell ref="N173:Q173"/>
    <mergeCell ref="F163:I163"/>
    <mergeCell ref="F164:I164"/>
    <mergeCell ref="L164:M164"/>
    <mergeCell ref="N164:Q164"/>
    <mergeCell ref="F165:I165"/>
    <mergeCell ref="F166:I166"/>
    <mergeCell ref="F167:I167"/>
    <mergeCell ref="F168:I168"/>
    <mergeCell ref="F169:I169"/>
    <mergeCell ref="L169:M169"/>
    <mergeCell ref="N169:Q169"/>
    <mergeCell ref="F157:I157"/>
    <mergeCell ref="F158:I158"/>
    <mergeCell ref="L158:M158"/>
    <mergeCell ref="N158:Q158"/>
    <mergeCell ref="F159:I159"/>
    <mergeCell ref="F160:I160"/>
    <mergeCell ref="F161:I161"/>
    <mergeCell ref="F162:I162"/>
    <mergeCell ref="L162:M162"/>
    <mergeCell ref="N162:Q162"/>
    <mergeCell ref="F152:I152"/>
    <mergeCell ref="L152:M152"/>
    <mergeCell ref="N152:Q152"/>
    <mergeCell ref="F153:I153"/>
    <mergeCell ref="F154:I154"/>
    <mergeCell ref="L154:M154"/>
    <mergeCell ref="N154:Q154"/>
    <mergeCell ref="F155:I155"/>
    <mergeCell ref="F156:I156"/>
    <mergeCell ref="L156:M156"/>
    <mergeCell ref="N156:Q156"/>
    <mergeCell ref="F145:I145"/>
    <mergeCell ref="F146:I146"/>
    <mergeCell ref="F147:I147"/>
    <mergeCell ref="L147:M147"/>
    <mergeCell ref="N147:Q147"/>
    <mergeCell ref="F148:I148"/>
    <mergeCell ref="F150:I150"/>
    <mergeCell ref="L150:M150"/>
    <mergeCell ref="N150:Q150"/>
    <mergeCell ref="F141:I141"/>
    <mergeCell ref="L141:M141"/>
    <mergeCell ref="N141:Q141"/>
    <mergeCell ref="F142:I142"/>
    <mergeCell ref="L142:M142"/>
    <mergeCell ref="N142:Q142"/>
    <mergeCell ref="F143:I143"/>
    <mergeCell ref="F144:I144"/>
    <mergeCell ref="L144:M144"/>
    <mergeCell ref="N144:Q144"/>
    <mergeCell ref="L122:Q122"/>
    <mergeCell ref="C128:Q128"/>
    <mergeCell ref="F130:P130"/>
    <mergeCell ref="M132:P132"/>
    <mergeCell ref="M134:Q134"/>
    <mergeCell ref="M135:Q135"/>
    <mergeCell ref="F137:I137"/>
    <mergeCell ref="L137:M137"/>
    <mergeCell ref="N137:Q137"/>
    <mergeCell ref="D116:H116"/>
    <mergeCell ref="N116:Q116"/>
    <mergeCell ref="D117:H117"/>
    <mergeCell ref="N117:Q117"/>
    <mergeCell ref="D118:H118"/>
    <mergeCell ref="N118:Q118"/>
    <mergeCell ref="D119:H119"/>
    <mergeCell ref="N119:Q119"/>
    <mergeCell ref="N120:Q120"/>
    <mergeCell ref="N107:Q107"/>
    <mergeCell ref="N108:Q108"/>
    <mergeCell ref="N109:Q109"/>
    <mergeCell ref="N110:Q110"/>
    <mergeCell ref="N111:Q111"/>
    <mergeCell ref="N112:Q112"/>
    <mergeCell ref="N114:Q114"/>
    <mergeCell ref="D115:H115"/>
    <mergeCell ref="N115:Q115"/>
    <mergeCell ref="N98:Q98"/>
    <mergeCell ref="N99:Q99"/>
    <mergeCell ref="N100:Q100"/>
    <mergeCell ref="N101:Q101"/>
    <mergeCell ref="N102:Q102"/>
    <mergeCell ref="N103:Q103"/>
    <mergeCell ref="N104:Q104"/>
    <mergeCell ref="N105:Q105"/>
    <mergeCell ref="N106:Q106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C76:Q76"/>
    <mergeCell ref="F78:P78"/>
    <mergeCell ref="M80:P80"/>
    <mergeCell ref="M82:Q82"/>
    <mergeCell ref="M83:Q83"/>
    <mergeCell ref="C85:G85"/>
    <mergeCell ref="N85:Q85"/>
    <mergeCell ref="N87:Q87"/>
    <mergeCell ref="N88:Q88"/>
    <mergeCell ref="H32:J32"/>
    <mergeCell ref="M32:P32"/>
    <mergeCell ref="H33:J33"/>
    <mergeCell ref="M33:P33"/>
    <mergeCell ref="H34:J34"/>
    <mergeCell ref="M34:P34"/>
    <mergeCell ref="H35:J35"/>
    <mergeCell ref="M35:P35"/>
    <mergeCell ref="L37:P37"/>
    <mergeCell ref="O16:P16"/>
    <mergeCell ref="O17:P17"/>
    <mergeCell ref="O19:P19"/>
    <mergeCell ref="O20:P20"/>
    <mergeCell ref="E23:L23"/>
    <mergeCell ref="M26:P26"/>
    <mergeCell ref="M27:P27"/>
    <mergeCell ref="M29:P29"/>
    <mergeCell ref="H31:J31"/>
    <mergeCell ref="M31:P31"/>
    <mergeCell ref="C2:Q2"/>
    <mergeCell ref="C4:Q4"/>
    <mergeCell ref="F6:P6"/>
    <mergeCell ref="O8:P8"/>
    <mergeCell ref="O10:P10"/>
    <mergeCell ref="O11:P11"/>
    <mergeCell ref="O13:P13"/>
    <mergeCell ref="E14:L14"/>
    <mergeCell ref="O14:P14"/>
  </mergeCells>
  <hyperlinks>
    <hyperlink ref="F1:G1" location="C2" display="1) Krycí list rozpočtu"/>
    <hyperlink ref="H1:K1" location="C85" display="2) Rekapitulace rozpočtu"/>
    <hyperlink ref="L1" location="C137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Byt - Stavební úpravy byt...</vt:lpstr>
      <vt:lpstr>'Byt - Stavební úpravy byt...'!Názvy_tisku</vt:lpstr>
      <vt:lpstr>'Rekapitulace stavby'!Názvy_tisku</vt:lpstr>
      <vt:lpstr>'Byt - Stavební úpravy byt...'!Oblast_tisku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LENKA\Lenka Jandová</dc:creator>
  <cp:lastModifiedBy>Lenka Jandová</cp:lastModifiedBy>
  <dcterms:created xsi:type="dcterms:W3CDTF">2019-01-06T19:15:56Z</dcterms:created>
  <dcterms:modified xsi:type="dcterms:W3CDTF">2019-01-06T19:19:40Z</dcterms:modified>
</cp:coreProperties>
</file>