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_FilterDatabase" localSheetId="1" hidden="1">'Byt - Stavební úpravy byt...'!$C$96:$K$378</definedName>
    <definedName name="_xlnm.Print_Area" localSheetId="1">'Byt - Stavební úpravy byt...'!$C$4:$J$37,'Byt - Stavební úpravy byt...'!$C$43:$J$80,'Byt - Stavební úpravy byt...'!$C$86:$K$378</definedName>
    <definedName name="_xlnm.Print_Titles" localSheetId="0">'Rekapitulace stavby'!$52:$52</definedName>
    <definedName name="_xlnm.Print_Titles" localSheetId="1">'Byt - Stavební úpravy byt...'!$96:$96</definedName>
  </definedNames>
  <calcPr fullCalcOnLoad="1"/>
</workbook>
</file>

<file path=xl/sharedStrings.xml><?xml version="1.0" encoding="utf-8"?>
<sst xmlns="http://schemas.openxmlformats.org/spreadsheetml/2006/main" count="3763" uniqueCount="938">
  <si>
    <t>Export Komplet</t>
  </si>
  <si>
    <t/>
  </si>
  <si>
    <t>2.0</t>
  </si>
  <si>
    <t>ZAMOK</t>
  </si>
  <si>
    <t>False</t>
  </si>
  <si>
    <t>{2650781b-d378-4e1e-b888-0c1c7e056dc8}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</si>
  <si>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</si>
  <si>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</si>
  <si>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</si>
  <si>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</si>
  <si>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</si>
  <si>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</si>
  <si>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</si>
  <si>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</si>
  <si>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</si>
  <si>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</si>
  <si>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</si>
  <si>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Jiránkova 1135,  byt č. 66</t>
  </si>
  <si>
    <t>KSO:</t>
  </si>
  <si>
    <t>CC-CZ:</t>
  </si>
  <si>
    <t>Místo:</t>
  </si>
  <si>
    <t>Jiránkova 1135, Praha 17</t>
  </si>
  <si>
    <t>Datum:</t>
  </si>
  <si>
    <t>29. 4. 2019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</si>
  <si>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</si>
  <si>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</si>
  <si>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</si>
  <si>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</si>
  <si>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</si>
  <si>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</si>
  <si>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</si>
  <si>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</si>
  <si>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</si>
  <si>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</si>
  <si>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</si>
  <si>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</si>
  <si>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</si>
  <si>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</si>
  <si>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</si>
  <si>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</si>
  <si>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</si>
  <si>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</si>
  <si>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</si>
  <si>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</si>
  <si>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</si>
  <si>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</si>
  <si>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</si>
  <si>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</si>
  <si>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</si>
  <si>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</si>
  <si>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</si>
  <si>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</si>
  <si>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</si>
  <si>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</si>
  <si>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</si>
  <si>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</si>
  <si>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</si>
  <si>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</si>
  <si>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</si>
  <si>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</si>
  <si>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</si>
  <si>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</si>
  <si>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</si>
  <si>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</si>
  <si>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</si>
  <si>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</si>
  <si>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</si>
  <si>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</si>
  <si>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</si>
  <si>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</si>
  <si>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</si>
  <si>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</si>
  <si>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</si>
  <si>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</si>
  <si>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</si>
  <si>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</si>
  <si>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</si>
  <si>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</si>
  <si>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</si>
  <si>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</si>
  <si>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</si>
  <si>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</si>
  <si>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</si>
  <si>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</si>
  <si>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</si>
  <si>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</si>
  <si>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</si>
  <si>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</si>
  <si>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</si>
  <si>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</si>
  <si>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</si>
  <si>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</si>
  <si>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</si>
  <si>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</si>
  <si>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</si>
  <si>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M+D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</si>
  <si>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</si>
  <si>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</si>
  <si>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</si>
  <si>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</si>
  <si>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</si>
  <si>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</si>
  <si>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</si>
  <si>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</si>
  <si>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</si>
  <si>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</si>
  <si>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 /montáž vč. dodávky/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</si>
  <si>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</si>
  <si>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</si>
  <si>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</si>
  <si>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</si>
  <si>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</si>
  <si>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</si>
  <si>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</si>
  <si>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</si>
  <si>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</si>
  <si>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</si>
  <si>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</si>
  <si>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</si>
  <si>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</si>
  <si>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</si>
  <si>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</si>
  <si>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</si>
  <si>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</si>
  <si>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</si>
  <si>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</si>
  <si>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</si>
  <si>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</si>
  <si>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</si>
  <si>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</si>
  <si>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</si>
  <si>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</si>
  <si>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342272225</t>
  </si>
  <si>
    <t>Příčka z pórobetonových hladkých tvárnic na tenkovrstvou maltu tl 100 mm</t>
  </si>
  <si>
    <t>m2</t>
  </si>
  <si>
    <t>CS ÚRS 2019 01</t>
  </si>
  <si>
    <t>416975923</t>
  </si>
  <si>
    <t>VV</t>
  </si>
  <si>
    <t>(2,3*2+1,77)*2,6-0,6*2*2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</si>
  <si>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</si>
  <si>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</si>
  <si>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</si>
  <si>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</si>
  <si>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</si>
  <si>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2,3*2+1,75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</si>
  <si>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</si>
  <si>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</si>
  <si>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</si>
  <si>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</si>
  <si>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</si>
  <si>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</si>
  <si>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</si>
  <si>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</si>
  <si>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</si>
  <si>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</si>
  <si>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</si>
  <si>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</si>
  <si>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</si>
  <si>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</si>
  <si>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</si>
  <si>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</si>
  <si>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</si>
  <si>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</si>
  <si>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</si>
  <si>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</si>
  <si>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</si>
  <si>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</si>
  <si>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</si>
  <si>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</si>
  <si>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CS ÚRS 2014 01</t>
  </si>
  <si>
    <t>-377317520</t>
  </si>
  <si>
    <t>39,6</t>
  </si>
  <si>
    <t>9</t>
  </si>
  <si>
    <t>612142001</t>
  </si>
  <si>
    <t>Potažení vnitřních stěn sklovláknitým pletivem vtlačeným do tenkovrstvé hmoty</t>
  </si>
  <si>
    <t>-1012733937</t>
  </si>
  <si>
    <t>(2,3+2,25)*2,6-0,6*2*2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</si>
  <si>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</si>
  <si>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</si>
  <si>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</si>
  <si>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</si>
  <si>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</si>
  <si>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</si>
  <si>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15,454+102,551</t>
  </si>
  <si>
    <t>11</t>
  </si>
  <si>
    <t>612325412</t>
  </si>
  <si>
    <t>Oprava vnitřní vápenocementové hladké omítky stěn v rozsahu plochy do 30%</t>
  </si>
  <si>
    <t>-1131629329</t>
  </si>
  <si>
    <t>(3,42+2,4+1,12+0,7+1,7)*2,6-(0,8*2*3)</t>
  </si>
  <si>
    <t>(2,4*2+4,2*2)*2,6-(1,5*1,5+0,8*2)</t>
  </si>
  <si>
    <t>(3,35+7,7+2,16+0,6+0,05+1,9+5,4)*2,6-(2,1*1,55+0,8*2)</t>
  </si>
  <si>
    <t>(1,1+0,56)*0,6</t>
  </si>
  <si>
    <t>(1,5*3+2,1+1,5*2)*0,15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</si>
  <si>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</si>
  <si>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</si>
  <si>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</si>
  <si>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</si>
  <si>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</si>
  <si>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</si>
  <si>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</si>
  <si>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</si>
  <si>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</si>
  <si>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</si>
  <si>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</si>
  <si>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</si>
  <si>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</si>
  <si>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</si>
  <si>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</si>
  <si>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</si>
  <si>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</si>
  <si>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</si>
  <si>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</si>
  <si>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</si>
  <si>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</si>
  <si>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</si>
  <si>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</si>
  <si>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</si>
  <si>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</si>
  <si>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</si>
  <si>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</si>
  <si>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</si>
  <si>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</si>
  <si>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</si>
  <si>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</si>
  <si>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</si>
  <si>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</si>
  <si>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</si>
  <si>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</si>
  <si>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</si>
  <si>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</si>
  <si>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</si>
  <si>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</si>
  <si>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</si>
  <si>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</si>
  <si>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</si>
  <si>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</si>
  <si>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</si>
  <si>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</si>
  <si>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</si>
  <si>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</si>
  <si>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</si>
  <si>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</si>
  <si>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</si>
  <si>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</si>
  <si>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</si>
  <si>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</si>
  <si>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</si>
  <si>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</si>
  <si>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</si>
  <si>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</si>
  <si>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</si>
  <si>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</si>
  <si>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</si>
  <si>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</si>
  <si>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</si>
  <si>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</si>
  <si>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</si>
  <si>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766825811</t>
  </si>
  <si>
    <t>Demontáž truhlářských vestavěných skříní jednokřídlových</t>
  </si>
  <si>
    <t>CS ÚRS 2017 01</t>
  </si>
  <si>
    <t>1002055931</t>
  </si>
  <si>
    <t>28</t>
  </si>
  <si>
    <t>776201811</t>
  </si>
  <si>
    <t>Demontáž lepených povlakových podlah bez podložky ručně</t>
  </si>
  <si>
    <t>-159683718</t>
  </si>
  <si>
    <t>7,4+10,6+16,9+5,1+2+1</t>
  </si>
  <si>
    <t>29</t>
  </si>
  <si>
    <t>776401800</t>
  </si>
  <si>
    <t>Odstranění soklíků a lišt pryžových nebo plastových</t>
  </si>
  <si>
    <t>-539600287</t>
  </si>
  <si>
    <t>(2,6*2+3,56*2)-(0,8*3+0,6*2)</t>
  </si>
  <si>
    <t>(2,6*2+4,2*2)-0,8</t>
  </si>
  <si>
    <t>(7,7*2+3,15*2+0,7*2)-0,8</t>
  </si>
  <si>
    <t>(1,1*2+0,95*2+1,75*2+1,25*2)</t>
  </si>
  <si>
    <t>30</t>
  </si>
  <si>
    <t>776991821</t>
  </si>
  <si>
    <t>Odstranění lepidla ručně z podlah</t>
  </si>
  <si>
    <t>-649128581</t>
  </si>
  <si>
    <t>31</t>
  </si>
  <si>
    <t>952901111</t>
  </si>
  <si>
    <t>Vyčištění budov bytové a občanské výstavby při výšce podlaží do 4 m</t>
  </si>
  <si>
    <t>-988276518</t>
  </si>
  <si>
    <t>32</t>
  </si>
  <si>
    <t>962084131</t>
  </si>
  <si>
    <t>Bourání příček deskových umakartových tl do 100 mm vč.stropu</t>
  </si>
  <si>
    <t>-1690451008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</si>
  <si>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</si>
  <si>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</si>
  <si>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</si>
  <si>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</si>
  <si>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</si>
  <si>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</si>
  <si>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</si>
  <si>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34</t>
  </si>
  <si>
    <t>968072455</t>
  </si>
  <si>
    <t>Vybourání kovových dveřních zárubní pl do 2 m2</t>
  </si>
  <si>
    <t>-1528064133</t>
  </si>
  <si>
    <t>0,6*2*2+0,8*3</t>
  </si>
  <si>
    <t>35</t>
  </si>
  <si>
    <t>713110851</t>
  </si>
  <si>
    <t>Odstranění tepelné izolace stropů lepené z polystyrenu tl do 100 mm</t>
  </si>
  <si>
    <t>64</t>
  </si>
  <si>
    <t>-248392982</t>
  </si>
  <si>
    <t>1,2*1,2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</si>
  <si>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</si>
  <si>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</si>
  <si>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</si>
  <si>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</si>
  <si>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</si>
  <si>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</si>
  <si>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</si>
  <si>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</si>
  <si>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</si>
  <si>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</si>
  <si>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</si>
  <si>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</si>
  <si>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</si>
  <si>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0,75*0,75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</si>
  <si>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</si>
  <si>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</si>
  <si>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</si>
  <si>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</si>
  <si>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</si>
  <si>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</si>
  <si>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-70908545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</si>
  <si>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</si>
  <si>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</si>
  <si>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</si>
  <si>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</si>
  <si>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</si>
  <si>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</si>
  <si>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</si>
  <si>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</si>
  <si>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6,022*10 'Přepočtené koeficientem množství</t>
  </si>
  <si>
    <t>42</t>
  </si>
  <si>
    <t>997013831</t>
  </si>
  <si>
    <t>Poplatek za uložení stavebního směsného odpadu na skládce (skládkovné)</t>
  </si>
  <si>
    <t>-510486917</t>
  </si>
  <si>
    <t>998</t>
  </si>
  <si>
    <t>43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</si>
  <si>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</si>
  <si>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</si>
  <si>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</si>
  <si>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</si>
  <si>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</si>
  <si>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</si>
  <si>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</si>
  <si>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</si>
  <si>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</si>
  <si>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</si>
  <si>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210963980</t>
  </si>
  <si>
    <t>1,05+2,2</t>
  </si>
  <si>
    <t>45</t>
  </si>
  <si>
    <t>711493120</t>
  </si>
  <si>
    <t>Izolace proti  vodě svislá  těsnicí stěrkou</t>
  </si>
  <si>
    <t>-1843209327</t>
  </si>
  <si>
    <t>(1,25+0,7*2)*0,7</t>
  </si>
  <si>
    <t>(1,25+1,75*2+1,1*2+0,95*2)*0,3</t>
  </si>
  <si>
    <t>46</t>
  </si>
  <si>
    <t>711493130</t>
  </si>
  <si>
    <t>Těsnící rohová páska</t>
  </si>
  <si>
    <t>-1234814119</t>
  </si>
  <si>
    <t>(1,75*2+1,25*2+1,1*2+0,95*2)-0,6*2</t>
  </si>
  <si>
    <t>47</t>
  </si>
  <si>
    <t>998711102</t>
  </si>
  <si>
    <t>Přesun hmot tonážní pro izolace proti vodě, vlhkosti a plynům v objektech výšky do 12 m</t>
  </si>
  <si>
    <t>213143486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</si>
  <si>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</si>
  <si>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</si>
  <si>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</si>
  <si>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</si>
  <si>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</si>
  <si>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1578306790</t>
  </si>
  <si>
    <t>49</t>
  </si>
  <si>
    <t>631414301</t>
  </si>
  <si>
    <t>deska izolační podlahová 15 mm</t>
  </si>
  <si>
    <t>-1437077155</t>
  </si>
  <si>
    <t>3,25*1,02 'Přepočtené koeficientem množství</t>
  </si>
  <si>
    <t>50</t>
  </si>
  <si>
    <t>713121129</t>
  </si>
  <si>
    <t>Protipožární ucpávky kolem stoupaček</t>
  </si>
  <si>
    <t>1326991020</t>
  </si>
  <si>
    <t>721</t>
  </si>
  <si>
    <t>Zdravotechnika - vnitřní kanalizace</t>
  </si>
  <si>
    <t>51</t>
  </si>
  <si>
    <t>721173401</t>
  </si>
  <si>
    <t>Potrubí kanalizační plastové svodné systém KG DN 100</t>
  </si>
  <si>
    <t>1419894943</t>
  </si>
  <si>
    <t>52</t>
  </si>
  <si>
    <t>721174042</t>
  </si>
  <si>
    <t>Potrubí kanalizační z PP připojovací systém HT DN 40</t>
  </si>
  <si>
    <t>2008468837</t>
  </si>
  <si>
    <t>53</t>
  </si>
  <si>
    <t>721174043</t>
  </si>
  <si>
    <t>Potrubí kanalizační z PP připojovací systém HT DN 50</t>
  </si>
  <si>
    <t>431361695</t>
  </si>
  <si>
    <t>54</t>
  </si>
  <si>
    <t>721226510</t>
  </si>
  <si>
    <t>Zápachová uzávěrka umyvadlo DN 40</t>
  </si>
  <si>
    <t>1998527533</t>
  </si>
  <si>
    <t>55</t>
  </si>
  <si>
    <t>721226520</t>
  </si>
  <si>
    <t>Zápachová uzávěrka dřez DN 50</t>
  </si>
  <si>
    <t>463732864</t>
  </si>
  <si>
    <t>56</t>
  </si>
  <si>
    <t>721290111</t>
  </si>
  <si>
    <t>Zkouška těsnosti potrubí kanalizace vodou do DN 125</t>
  </si>
  <si>
    <t>-1300756417</t>
  </si>
  <si>
    <t>3,5+1,1+1</t>
  </si>
  <si>
    <t>57</t>
  </si>
  <si>
    <t>721290191</t>
  </si>
  <si>
    <t>Drobný instalační materiál</t>
  </si>
  <si>
    <t>-1518721984</t>
  </si>
  <si>
    <t>58</t>
  </si>
  <si>
    <t>721290192</t>
  </si>
  <si>
    <t>Stavební přípomoce</t>
  </si>
  <si>
    <t>1673610155</t>
  </si>
  <si>
    <t>59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</si>
  <si>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</si>
  <si>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</si>
  <si>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</si>
  <si>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</si>
  <si>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</si>
  <si>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60</t>
  </si>
  <si>
    <t>722174001</t>
  </si>
  <si>
    <t>Potrubí vodovodní plastové PPR svar polyfuze PN 16 D 16 x 2,2 mm</t>
  </si>
  <si>
    <t>-1235187027</t>
  </si>
  <si>
    <t>61</t>
  </si>
  <si>
    <t>722181221</t>
  </si>
  <si>
    <t>Ochrana vodovodního potrubí přilepenými tepelně izolačními trubicemi z PE tl do 10 mm DN do 22 mm</t>
  </si>
  <si>
    <t>1313782184</t>
  </si>
  <si>
    <t>62</t>
  </si>
  <si>
    <t>722181231</t>
  </si>
  <si>
    <t>Ochrana vodovodního potrubí přilepenými tepelně izolačními trubicemi z PE tl do 15 mm DN do 22 mm</t>
  </si>
  <si>
    <t>-634989469</t>
  </si>
  <si>
    <t>63</t>
  </si>
  <si>
    <t>722240121</t>
  </si>
  <si>
    <t>Kohout kulový plastový PPR DN 16</t>
  </si>
  <si>
    <t>-2061184977</t>
  </si>
  <si>
    <t>722290215</t>
  </si>
  <si>
    <t>Zkouška těsnosti vodovodního potrubí hrdlového nebo přírubového do DN 100</t>
  </si>
  <si>
    <t>-942365843</t>
  </si>
  <si>
    <t>65</t>
  </si>
  <si>
    <t>722290234</t>
  </si>
  <si>
    <t>Proplach a dezinfekce vodovodního potrubí do DN 80</t>
  </si>
  <si>
    <t>807872915</t>
  </si>
  <si>
    <t>66</t>
  </si>
  <si>
    <t>722290291</t>
  </si>
  <si>
    <t>854274177</t>
  </si>
  <si>
    <t>67</t>
  </si>
  <si>
    <t>722290292</t>
  </si>
  <si>
    <t>Drobý instalační materiál</t>
  </si>
  <si>
    <t>1413877169</t>
  </si>
  <si>
    <t>68</t>
  </si>
  <si>
    <t>998722102</t>
  </si>
  <si>
    <t>Přesun hmot tonážní tonážní pro vnitřní vodovod v objektech v do 12 m</t>
  </si>
  <si>
    <t>-6210674</t>
  </si>
  <si>
    <t>725</t>
  </si>
  <si>
    <t>Zdravotechnika - zařizovací předměty M+D</t>
  </si>
  <si>
    <t>69</t>
  </si>
  <si>
    <t>725112171</t>
  </si>
  <si>
    <t xml:space="preserve">Kombi klozet </t>
  </si>
  <si>
    <t>-821049463</t>
  </si>
  <si>
    <t>70</t>
  </si>
  <si>
    <t>725211621</t>
  </si>
  <si>
    <t>Umyvadlo keram</t>
  </si>
  <si>
    <t>2048952156</t>
  </si>
  <si>
    <t>71</t>
  </si>
  <si>
    <t>725311121</t>
  </si>
  <si>
    <t>Drez nerez</t>
  </si>
  <si>
    <t>1861776634</t>
  </si>
  <si>
    <t>72</t>
  </si>
  <si>
    <t>725813112</t>
  </si>
  <si>
    <t xml:space="preserve">rohový uzávěr  DN 15 </t>
  </si>
  <si>
    <t>1740639230</t>
  </si>
  <si>
    <t>73</t>
  </si>
  <si>
    <t>725813113</t>
  </si>
  <si>
    <t>Výtokový ventil T212-DN15</t>
  </si>
  <si>
    <t>112024813</t>
  </si>
  <si>
    <t>74</t>
  </si>
  <si>
    <t>725821325</t>
  </si>
  <si>
    <t>Baterie drezová</t>
  </si>
  <si>
    <t>-904734394</t>
  </si>
  <si>
    <t>75</t>
  </si>
  <si>
    <t>725822612</t>
  </si>
  <si>
    <t>Baterie umyv stoj páka+výpust</t>
  </si>
  <si>
    <t>767362022</t>
  </si>
  <si>
    <t>76</t>
  </si>
  <si>
    <t>725841311</t>
  </si>
  <si>
    <t>Baterie sprchová nástěnná</t>
  </si>
  <si>
    <t>1187999727</t>
  </si>
  <si>
    <t>77</t>
  </si>
  <si>
    <t>725860202</t>
  </si>
  <si>
    <t>Sifon dřezový HL100G</t>
  </si>
  <si>
    <t>-1950207523</t>
  </si>
  <si>
    <t>78</t>
  </si>
  <si>
    <t>725860203</t>
  </si>
  <si>
    <t>Sifon sprchový  HL 522</t>
  </si>
  <si>
    <t>575166163</t>
  </si>
  <si>
    <t>79</t>
  </si>
  <si>
    <t>725860212</t>
  </si>
  <si>
    <t>Sifon umyvadlový HL134.0 pod omítku</t>
  </si>
  <si>
    <t>-1574615380</t>
  </si>
  <si>
    <t>80</t>
  </si>
  <si>
    <t>725901</t>
  </si>
  <si>
    <t>Sporák se sklokeramickou deskou - DODÁVKA+MONTÁŽ</t>
  </si>
  <si>
    <t>1103411814</t>
  </si>
  <si>
    <t>81</t>
  </si>
  <si>
    <t>725902</t>
  </si>
  <si>
    <t>Sprchová vanička - polyban akrylát vč- zástěny 120/140</t>
  </si>
  <si>
    <t>1882125539</t>
  </si>
  <si>
    <t>82</t>
  </si>
  <si>
    <t>Pol5</t>
  </si>
  <si>
    <t>Sifon stěnový -  HL400</t>
  </si>
  <si>
    <t>1842647649</t>
  </si>
  <si>
    <t>83</t>
  </si>
  <si>
    <t>Pol7</t>
  </si>
  <si>
    <t>topný žebřík 960/450 mm- DODÁVKA+MONTÁŽ (koupelna)</t>
  </si>
  <si>
    <t>-781523148</t>
  </si>
  <si>
    <t>84</t>
  </si>
  <si>
    <t>Pol8</t>
  </si>
  <si>
    <t>Zrcadlo s poličkou   DODÁVKA+MONTÁŽ</t>
  </si>
  <si>
    <t>108078120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</si>
  <si>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</si>
  <si>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</si>
  <si>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</si>
  <si>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</si>
  <si>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</si>
  <si>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416051425</t>
  </si>
  <si>
    <t>0,95*2,6-0,8*0,8</t>
  </si>
  <si>
    <t>86</t>
  </si>
  <si>
    <t>763111717</t>
  </si>
  <si>
    <t>SDK příčka základní penetrační nátěr</t>
  </si>
  <si>
    <t>611222497</t>
  </si>
  <si>
    <t>0,95*0,6</t>
  </si>
  <si>
    <t>87</t>
  </si>
  <si>
    <t>763111771</t>
  </si>
  <si>
    <t>Příplatek k SDK příčce za rovinnost kvality Q3</t>
  </si>
  <si>
    <t>850208542</t>
  </si>
  <si>
    <t>88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</si>
  <si>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</si>
  <si>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</si>
  <si>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</si>
  <si>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</si>
  <si>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</si>
  <si>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</si>
  <si>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</si>
  <si>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</si>
  <si>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1306539201</t>
  </si>
  <si>
    <t>90</t>
  </si>
  <si>
    <t>611601260</t>
  </si>
  <si>
    <t>dveře dřevěné vnitřní hladké plné 1křídlové  60x197 cm dekor dub</t>
  </si>
  <si>
    <t>-1360922462</t>
  </si>
  <si>
    <t>91</t>
  </si>
  <si>
    <t>611601261</t>
  </si>
  <si>
    <t>dveře dřevěné vnitřní hladké 2/3 sklo 1křídlové  80x197 cm dekor dub</t>
  </si>
  <si>
    <t>-692743305</t>
  </si>
  <si>
    <t>92</t>
  </si>
  <si>
    <t>766660021</t>
  </si>
  <si>
    <t>Montáž dveřních křídel otvíravých 1křídlových š do 0,8 m požárních do ocelové zárubně</t>
  </si>
  <si>
    <t>-2038159565</t>
  </si>
  <si>
    <t>93</t>
  </si>
  <si>
    <t>611600501</t>
  </si>
  <si>
    <t>dveře vstupní 80x197 EI 30 , vč. kování, plné</t>
  </si>
  <si>
    <t>-599337846</t>
  </si>
  <si>
    <t>94</t>
  </si>
  <si>
    <t>766660722</t>
  </si>
  <si>
    <t>Montáž dveřního kování</t>
  </si>
  <si>
    <t>1306239321</t>
  </si>
  <si>
    <t>95</t>
  </si>
  <si>
    <t>549141001</t>
  </si>
  <si>
    <t>kování dveřní kovové</t>
  </si>
  <si>
    <t>1153040833</t>
  </si>
  <si>
    <t>96</t>
  </si>
  <si>
    <t>766691939</t>
  </si>
  <si>
    <t>Seřízení oken</t>
  </si>
  <si>
    <t>1198141685</t>
  </si>
  <si>
    <t>97</t>
  </si>
  <si>
    <t>766691949</t>
  </si>
  <si>
    <t>Seřízení žaluzií</t>
  </si>
  <si>
    <t>-1574471834</t>
  </si>
  <si>
    <t>98</t>
  </si>
  <si>
    <t>766811110</t>
  </si>
  <si>
    <t xml:space="preserve">Montáž a dodávka kuchyňské linky </t>
  </si>
  <si>
    <t>-1118275799</t>
  </si>
  <si>
    <t>998766102</t>
  </si>
  <si>
    <t>Přesun hmot tonážní pro konstrukce truhlářské v objektech v do 12 m</t>
  </si>
  <si>
    <t>-109458190</t>
  </si>
  <si>
    <t>771</t>
  </si>
  <si>
    <t>Podlahy z dlaždic</t>
  </si>
  <si>
    <t>100</t>
  </si>
  <si>
    <t>771574114</t>
  </si>
  <si>
    <t>Montáž podlah keramických hladkých lepených flexibilním lepidlem do 22 ks/m2</t>
  </si>
  <si>
    <t>800356541</t>
  </si>
  <si>
    <t>101</t>
  </si>
  <si>
    <t>597614081</t>
  </si>
  <si>
    <t>keramická dlažba</t>
  </si>
  <si>
    <t>-832715355</t>
  </si>
  <si>
    <t>3,25*1,1 'Přepočtené koeficientem množství</t>
  </si>
  <si>
    <t>102</t>
  </si>
  <si>
    <t>771577111</t>
  </si>
  <si>
    <t>Příplatek k montáž podlah keramických za plochu do 5 m2</t>
  </si>
  <si>
    <t>779805672</t>
  </si>
  <si>
    <t>103</t>
  </si>
  <si>
    <t>771121011</t>
  </si>
  <si>
    <t>Nátěr penetrační na podlahu</t>
  </si>
  <si>
    <t>-1477547552</t>
  </si>
  <si>
    <t>104</t>
  </si>
  <si>
    <t>771151012</t>
  </si>
  <si>
    <t>Samonivelační stěrka podlah pevnosti 20 MPa tl 5 mm</t>
  </si>
  <si>
    <t>1985791092</t>
  </si>
  <si>
    <t>105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</si>
  <si>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</si>
  <si>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</si>
  <si>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</si>
  <si>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</si>
  <si>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</si>
  <si>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106</t>
  </si>
  <si>
    <t>775429121</t>
  </si>
  <si>
    <t>Montáž podlahové lišty přechodové připevněné vruty</t>
  </si>
  <si>
    <t>459973606</t>
  </si>
  <si>
    <t>0,6*2</t>
  </si>
  <si>
    <t>107</t>
  </si>
  <si>
    <t>614181012</t>
  </si>
  <si>
    <t>lišta podlahová přechodová</t>
  </si>
  <si>
    <t>1101395363</t>
  </si>
  <si>
    <t>1,2*1,1 'Přepočtené koeficientem množství</t>
  </si>
  <si>
    <t>776</t>
  </si>
  <si>
    <t>Podlahy povlakové</t>
  </si>
  <si>
    <t>108</t>
  </si>
  <si>
    <t>776421100</t>
  </si>
  <si>
    <t>Lepení obvodových soklíků nebo lišt z měkčených plastů</t>
  </si>
  <si>
    <t>1641498117</t>
  </si>
  <si>
    <t>(2,6*2+3,56*2)-(0,6*2+0,8*3)</t>
  </si>
  <si>
    <t>(2,6*2+4,06*2)-0,8</t>
  </si>
  <si>
    <t>(3,15*2+7,7*2+0,6)-0,8</t>
  </si>
  <si>
    <t>109</t>
  </si>
  <si>
    <t>284110081</t>
  </si>
  <si>
    <t xml:space="preserve">lišta speciální soklová </t>
  </si>
  <si>
    <t>922288041</t>
  </si>
  <si>
    <t>42,74*1,04 'Přepočtené koeficientem množství</t>
  </si>
  <si>
    <t>110</t>
  </si>
  <si>
    <t>776521100</t>
  </si>
  <si>
    <t>Lepení pásů povlakových podlah plastových</t>
  </si>
  <si>
    <t>624448331</t>
  </si>
  <si>
    <t>6,6+10+18,1+4,9</t>
  </si>
  <si>
    <t>111</t>
  </si>
  <si>
    <t>284122551</t>
  </si>
  <si>
    <t>podlahovina PVC</t>
  </si>
  <si>
    <t>-759057770</t>
  </si>
  <si>
    <t>39,6*1,04 'Přepočtené koeficientem množství</t>
  </si>
  <si>
    <t>112</t>
  </si>
  <si>
    <t>776590100</t>
  </si>
  <si>
    <t>Úprava podkladu nášlapných ploch vysátím</t>
  </si>
  <si>
    <t>1330003954</t>
  </si>
  <si>
    <t>113</t>
  </si>
  <si>
    <t>776590150</t>
  </si>
  <si>
    <t>Úprava podkladu nášlapných ploch penetrací</t>
  </si>
  <si>
    <t>-1017630674</t>
  </si>
  <si>
    <t>114</t>
  </si>
  <si>
    <t>776141112</t>
  </si>
  <si>
    <t>Vyrovnání podkladu povlakových podlah stěrkou pevnosti 20 MPa tl 5 mm</t>
  </si>
  <si>
    <t>-1546007218</t>
  </si>
  <si>
    <t>115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</si>
  <si>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</si>
  <si>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</si>
  <si>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</si>
  <si>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</si>
  <si>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</si>
  <si>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116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</si>
  <si>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</si>
  <si>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</si>
  <si>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</si>
  <si>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</si>
  <si>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(1,1*2+0,95*2)*2-0,6*2</t>
  </si>
  <si>
    <t>(0,6+2,3+0,6)*1</t>
  </si>
  <si>
    <t>117</t>
  </si>
  <si>
    <t>597610000</t>
  </si>
  <si>
    <t>keramický obklad</t>
  </si>
  <si>
    <t>1538341128</t>
  </si>
  <si>
    <t>21,18*1,1 'Přepočtené koeficientem množství</t>
  </si>
  <si>
    <t>118</t>
  </si>
  <si>
    <t>781479191</t>
  </si>
  <si>
    <t>Příplatek k montáži obkladů vnitřních keramických hladkých za plochu do 10 m2</t>
  </si>
  <si>
    <t>-1806457616</t>
  </si>
  <si>
    <t>119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</si>
  <si>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</si>
  <si>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</si>
  <si>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</si>
  <si>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</si>
  <si>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</si>
  <si>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</si>
  <si>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120</t>
  </si>
  <si>
    <t>781493111</t>
  </si>
  <si>
    <t>Plastové profily rohové lepené standardním lepidlem</t>
  </si>
  <si>
    <t>1212385502</t>
  </si>
  <si>
    <t>6*2</t>
  </si>
  <si>
    <t>4*1</t>
  </si>
  <si>
    <t>121</t>
  </si>
  <si>
    <t>781493511</t>
  </si>
  <si>
    <t>Plastové profily ukončovací lepené standardním lepidlem</t>
  </si>
  <si>
    <t>-167101552</t>
  </si>
  <si>
    <t>0,95*2+1,2*2-0,6</t>
  </si>
  <si>
    <t>1,75*2+1,35*2-0,6</t>
  </si>
  <si>
    <t>122</t>
  </si>
  <si>
    <t>781495111</t>
  </si>
  <si>
    <t>penetrace podkladu</t>
  </si>
  <si>
    <t>918792925</t>
  </si>
  <si>
    <t>123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</si>
  <si>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</si>
  <si>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</si>
  <si>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</si>
  <si>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</si>
  <si>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</si>
  <si>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124</t>
  </si>
  <si>
    <t>783201811</t>
  </si>
  <si>
    <t>Odstranění nátěrů ze zámečnických konstrukcí oškrabáním</t>
  </si>
  <si>
    <t>716242305</t>
  </si>
  <si>
    <t>" stávající zárubně"</t>
  </si>
  <si>
    <t>1,1*2</t>
  </si>
  <si>
    <t>125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</si>
  <si>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</si>
  <si>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</si>
  <si>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</si>
  <si>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</si>
  <si>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</si>
  <si>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126</t>
  </si>
  <si>
    <t>783321100</t>
  </si>
  <si>
    <t>Nátěry syntetické - otopná tělesa, potrubí ÚT</t>
  </si>
  <si>
    <t>-788345065</t>
  </si>
  <si>
    <t>784</t>
  </si>
  <si>
    <t>Dokončovací práce - malby</t>
  </si>
  <si>
    <t>127</t>
  </si>
  <si>
    <t>784171111</t>
  </si>
  <si>
    <t>Zakrytí vnitřních ploch stěn v místnostech výšky do 3,80 m</t>
  </si>
  <si>
    <t>-1085941262</t>
  </si>
  <si>
    <t>1,5*1,55+2,1*1,55</t>
  </si>
  <si>
    <t>128</t>
  </si>
  <si>
    <t>581248431</t>
  </si>
  <si>
    <t>fólie pro malířské potřeby zakrývací</t>
  </si>
  <si>
    <t>1692934392</t>
  </si>
  <si>
    <t>5,58*1,05 'Přepočtené koeficientem množství</t>
  </si>
  <si>
    <t>129</t>
  </si>
  <si>
    <t>784181121</t>
  </si>
  <si>
    <t>Hloubková jednonásobná penetrace podkladu v místnostech výšky do 3,80 m</t>
  </si>
  <si>
    <t>859832571</t>
  </si>
  <si>
    <t>154,161+15,454</t>
  </si>
  <si>
    <t>130</t>
  </si>
  <si>
    <t>784221121</t>
  </si>
  <si>
    <t>Dvojnásobné bílé malby  ze směsí za sucha minimálně otěruvzdorných v místnostech do 3,80 m</t>
  </si>
  <si>
    <t>227283892</t>
  </si>
  <si>
    <t>169,615</t>
  </si>
  <si>
    <t>131</t>
  </si>
  <si>
    <t>784402801</t>
  </si>
  <si>
    <t>Odstranění maleb oškrabáním v místnostech v do 3,8 m</t>
  </si>
  <si>
    <t>-1530806316</t>
  </si>
  <si>
    <t>42,8</t>
  </si>
  <si>
    <t>Mezisoučet</t>
  </si>
  <si>
    <t>(3,42+2,4+1,12+0,7+1,7)*2,6</t>
  </si>
  <si>
    <t>(2,4*2+4,2*2)*2,6</t>
  </si>
  <si>
    <t>(3,35+7,7+2,16+0,6+0,05+1,9+5,4)*2,6-(2,1*1,55)</t>
  </si>
  <si>
    <t>Práce a dodávky M</t>
  </si>
  <si>
    <t>21-M</t>
  </si>
  <si>
    <t>Elektromontáže (montáž vč. dodávky)</t>
  </si>
  <si>
    <t>132</t>
  </si>
  <si>
    <t>210 00-01</t>
  </si>
  <si>
    <t>rozvadec RB vcet. jistice a vybavení</t>
  </si>
  <si>
    <t>-156969738</t>
  </si>
  <si>
    <t>133</t>
  </si>
  <si>
    <t>210 00-03</t>
  </si>
  <si>
    <t>zásuvka TV, SAT, VKV</t>
  </si>
  <si>
    <t>-893403711</t>
  </si>
  <si>
    <t>134</t>
  </si>
  <si>
    <t>210 00-04</t>
  </si>
  <si>
    <t>zvýšení príkonu u PRE z 1x20A na 3x25A /ceníková cena 11000/+ vyřízení</t>
  </si>
  <si>
    <t>-1028387138</t>
  </si>
  <si>
    <t>135</t>
  </si>
  <si>
    <t>210 00-05</t>
  </si>
  <si>
    <t>zkoušky, revize, príprava odberného místa</t>
  </si>
  <si>
    <t>-1786147232</t>
  </si>
  <si>
    <t>136</t>
  </si>
  <si>
    <t>210 00-06</t>
  </si>
  <si>
    <t>domovní telefon</t>
  </si>
  <si>
    <t>1202592004</t>
  </si>
  <si>
    <t>137</t>
  </si>
  <si>
    <t>210800105</t>
  </si>
  <si>
    <t>Kabel CYKY 750 V 3x1,5 mm2 uložený pod omítkou vcetne dodávky kabelu 3Cx1,5</t>
  </si>
  <si>
    <t>-841691896</t>
  </si>
  <si>
    <t>138</t>
  </si>
  <si>
    <t>210800106</t>
  </si>
  <si>
    <t>Kabel CYKY 750 V 3x2,5 mm2 uložený pod omítkou vcetne dodávky kabelu 3Cx2,5</t>
  </si>
  <si>
    <t>-490937301</t>
  </si>
  <si>
    <t>139</t>
  </si>
  <si>
    <t>Pol09</t>
  </si>
  <si>
    <t>Kabel CYKY 5Cx2,5</t>
  </si>
  <si>
    <t>1582316274</t>
  </si>
  <si>
    <t>140</t>
  </si>
  <si>
    <t>Pol10</t>
  </si>
  <si>
    <t>Kabel CYKY 3Ax1,5</t>
  </si>
  <si>
    <t>-1485668628</t>
  </si>
  <si>
    <t>141</t>
  </si>
  <si>
    <t>Pol11</t>
  </si>
  <si>
    <t>Kabel CYKY 2Ax1,5</t>
  </si>
  <si>
    <t>-520080352</t>
  </si>
  <si>
    <t>142</t>
  </si>
  <si>
    <t>Pol12</t>
  </si>
  <si>
    <t>Kabel CYKY 5Cx6</t>
  </si>
  <si>
    <t>622954843</t>
  </si>
  <si>
    <t>143</t>
  </si>
  <si>
    <t>Pol13</t>
  </si>
  <si>
    <t>Kabel CY6</t>
  </si>
  <si>
    <t>985092746</t>
  </si>
  <si>
    <t>144</t>
  </si>
  <si>
    <t>Pol14</t>
  </si>
  <si>
    <t>podlahová lišta LP35 s prísluš</t>
  </si>
  <si>
    <t>-983482542</t>
  </si>
  <si>
    <t>145</t>
  </si>
  <si>
    <t>Pol15</t>
  </si>
  <si>
    <t>koax kabel</t>
  </si>
  <si>
    <t>-944932131</t>
  </si>
  <si>
    <t>146</t>
  </si>
  <si>
    <t>Pol16</t>
  </si>
  <si>
    <t>svorkovnice 5pol</t>
  </si>
  <si>
    <t>1648338431</t>
  </si>
  <si>
    <t>147</t>
  </si>
  <si>
    <t>Pol17</t>
  </si>
  <si>
    <t>seriový prepínac</t>
  </si>
  <si>
    <t>-275157021</t>
  </si>
  <si>
    <t>148</t>
  </si>
  <si>
    <t>Pol18</t>
  </si>
  <si>
    <t>Strídavý prepinac</t>
  </si>
  <si>
    <t>728841916</t>
  </si>
  <si>
    <t>149</t>
  </si>
  <si>
    <t>Pol19</t>
  </si>
  <si>
    <t>prístrojový nosic pro LP35</t>
  </si>
  <si>
    <t>855976035</t>
  </si>
  <si>
    <t>150</t>
  </si>
  <si>
    <t>Pol20</t>
  </si>
  <si>
    <t>1pol vypinac</t>
  </si>
  <si>
    <t>685655937</t>
  </si>
  <si>
    <t>151</t>
  </si>
  <si>
    <t>Pol21</t>
  </si>
  <si>
    <t>styk. Ovladac</t>
  </si>
  <si>
    <t>419128883</t>
  </si>
  <si>
    <t>152</t>
  </si>
  <si>
    <t>Pol22</t>
  </si>
  <si>
    <t>zásuvka dvojnásobná</t>
  </si>
  <si>
    <t>155978903</t>
  </si>
  <si>
    <t>153</t>
  </si>
  <si>
    <t>Pol23</t>
  </si>
  <si>
    <t>jistic 3B25/3</t>
  </si>
  <si>
    <t>1197433614</t>
  </si>
  <si>
    <t>154</t>
  </si>
  <si>
    <t>Pol24</t>
  </si>
  <si>
    <t>LK 80x20R1</t>
  </si>
  <si>
    <t>-1178768937</t>
  </si>
  <si>
    <t>155</t>
  </si>
  <si>
    <t>Pol25</t>
  </si>
  <si>
    <t>LK 80x28 2ZK</t>
  </si>
  <si>
    <t>-729786000</t>
  </si>
  <si>
    <t>156</t>
  </si>
  <si>
    <t>Pol26</t>
  </si>
  <si>
    <t>LK 80x28 2R</t>
  </si>
  <si>
    <t>877748612</t>
  </si>
  <si>
    <t>157</t>
  </si>
  <si>
    <t>Pol27</t>
  </si>
  <si>
    <t>vícko VLK80 2R</t>
  </si>
  <si>
    <t>-1783412350</t>
  </si>
  <si>
    <t>158</t>
  </si>
  <si>
    <t>Pol28</t>
  </si>
  <si>
    <t>svorkovnice S66</t>
  </si>
  <si>
    <t>1246917384</t>
  </si>
  <si>
    <t>159</t>
  </si>
  <si>
    <t>Pol29</t>
  </si>
  <si>
    <t>LK 80R/3</t>
  </si>
  <si>
    <t>-2093597301</t>
  </si>
  <si>
    <t>160</t>
  </si>
  <si>
    <t>Pol30</t>
  </si>
  <si>
    <t>KU 1903</t>
  </si>
  <si>
    <t>709996597</t>
  </si>
  <si>
    <t>161</t>
  </si>
  <si>
    <t>Pol31</t>
  </si>
  <si>
    <t>KU 1901</t>
  </si>
  <si>
    <t>533576684</t>
  </si>
  <si>
    <t>162</t>
  </si>
  <si>
    <t>Pol32</t>
  </si>
  <si>
    <t>svítidlo kruhové- difuzér opálové sklo, 1x75 W/E27, IP20, D280-300mm, hloubka cca 100 mm, 4000k</t>
  </si>
  <si>
    <t>1208295658</t>
  </si>
  <si>
    <t>163</t>
  </si>
  <si>
    <t>Pol32-1</t>
  </si>
  <si>
    <t>svítidlo kruhové- difuzér opálové sklo, 1x75 W/E27, IP44/IP64, D280-300mm, hloubka cca 100 mm, 4000k</t>
  </si>
  <si>
    <t>904224791</t>
  </si>
  <si>
    <t>164</t>
  </si>
  <si>
    <t>Pol32-2</t>
  </si>
  <si>
    <t>nábytkové svítidlo -  1x39W/G5; IP44/IP20, délka 600 mm, hloubka 90 mm, 4000k</t>
  </si>
  <si>
    <t>2098586462</t>
  </si>
  <si>
    <t>165</t>
  </si>
  <si>
    <t>Pol33</t>
  </si>
  <si>
    <t>koupelnové přisazené nástěnné svítidlo - chrom/sklo, 2x40W/E14, IP44/IP64, šířka 300mm, výška 100 mm, 4000k</t>
  </si>
  <si>
    <t>349188787</t>
  </si>
  <si>
    <t>166</t>
  </si>
  <si>
    <t>Pol34</t>
  </si>
  <si>
    <t>požární ucpávka - hlavní přívod</t>
  </si>
  <si>
    <t>-197920865</t>
  </si>
  <si>
    <t>167</t>
  </si>
  <si>
    <t>Pol35</t>
  </si>
  <si>
    <t>kontrola a zprovoznení telefonu</t>
  </si>
  <si>
    <t>1770452602</t>
  </si>
  <si>
    <t>168</t>
  </si>
  <si>
    <t>Pol36</t>
  </si>
  <si>
    <t>kontrola a zprovoznení TV zásuvek</t>
  </si>
  <si>
    <t>-769764046</t>
  </si>
  <si>
    <t>169</t>
  </si>
  <si>
    <t>Pol37</t>
  </si>
  <si>
    <t>stavební přípomoce - sekání rýh</t>
  </si>
  <si>
    <t>1717570839</t>
  </si>
  <si>
    <t>170</t>
  </si>
  <si>
    <t>Pol38</t>
  </si>
  <si>
    <t>stavební přípomoce - zapravení rýh</t>
  </si>
  <si>
    <t>-1147979286</t>
  </si>
  <si>
    <t>24-M</t>
  </si>
  <si>
    <t>Montáže vzduchotechnických zařízení /montáž vč. dodávky/</t>
  </si>
  <si>
    <t>171</t>
  </si>
  <si>
    <t>240010212</t>
  </si>
  <si>
    <t>Malý axiální ventilátor s doběhem WC</t>
  </si>
  <si>
    <t>-2021553214</t>
  </si>
  <si>
    <t>172</t>
  </si>
  <si>
    <t>240010213</t>
  </si>
  <si>
    <t>Malý axiální ventilátor s doběhem 1x12V - kouplena</t>
  </si>
  <si>
    <t>-410016057</t>
  </si>
  <si>
    <t>173</t>
  </si>
  <si>
    <t>240080319</t>
  </si>
  <si>
    <t>Potrubí VZT flexi vč. tepelné izolace</t>
  </si>
  <si>
    <t>593203087</t>
  </si>
  <si>
    <t>174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</si>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</sst>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Byt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 xml:space="preserve">Stavební úpravy bytu - Jiránkova 1135,  byt č. 66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Jiránkova 1135, Praha 17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29. 4. 2019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Městská část Praha 17, Praha 17 - Řepy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ing. arch. Lenka David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>Lenka Jandová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69</v>
      </c>
      <c r="BT54" s="104" t="s">
        <v>70</v>
      </c>
      <c r="BV54" s="104" t="s">
        <v>71</v>
      </c>
      <c r="BW54" s="104" t="s">
        <v>5</v>
      </c>
      <c r="BX54" s="104" t="s">
        <v>72</v>
      </c>
      <c r="CL54" s="104" t="s">
        <v>1</v>
      </c>
    </row>
    <row r="55" spans="1:90" s="5" customFormat="1" ht="27" customHeight="1">
      <c r="A55" s="105" t="s">
        <v>73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'Byt - Stavební úpravy byt...'!J28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74</v>
      </c>
      <c r="AR55" s="112"/>
      <c r="AS55" s="113">
        <v>0</v>
      </c>
      <c r="AT55" s="114">
        <f>ROUND(SUM(AV55:AW55),2)</f>
        <v>0</v>
      </c>
      <c r="AU55" s="115">
        <f>'Byt - Stavební úpravy byt...'!P97</f>
        <v>0</v>
      </c>
      <c r="AV55" s="114">
        <f>'Byt - Stavební úpravy byt...'!J31</f>
        <v>0</v>
      </c>
      <c r="AW55" s="114">
        <f>'Byt - Stavební úpravy byt...'!J32</f>
        <v>0</v>
      </c>
      <c r="AX55" s="114">
        <f>'Byt - Stavební úpravy byt...'!J33</f>
        <v>0</v>
      </c>
      <c r="AY55" s="114">
        <f>'Byt - Stavební úpravy byt...'!J34</f>
        <v>0</v>
      </c>
      <c r="AZ55" s="114">
        <f>'Byt - Stavební úpravy byt...'!F31</f>
        <v>0</v>
      </c>
      <c r="BA55" s="114">
        <f>'Byt - Stavební úpravy byt...'!F32</f>
        <v>0</v>
      </c>
      <c r="BB55" s="114">
        <f>'Byt - Stavební úpravy byt...'!F33</f>
        <v>0</v>
      </c>
      <c r="BC55" s="114">
        <f>'Byt - Stavební úpravy byt...'!F34</f>
        <v>0</v>
      </c>
      <c r="BD55" s="116">
        <f>'Byt - Stavební úpravy byt...'!F35</f>
        <v>0</v>
      </c>
      <c r="BT55" s="117" t="s">
        <v>75</v>
      </c>
      <c r="BU55" s="117" t="s">
        <v>76</v>
      </c>
      <c r="BV55" s="117" t="s">
        <v>71</v>
      </c>
      <c r="BW55" s="117" t="s">
        <v>5</v>
      </c>
      <c r="BX55" s="117" t="s">
        <v>72</v>
      </c>
      <c r="CL55" s="117" t="s">
        <v>1</v>
      </c>
    </row>
    <row r="56" spans="2:44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5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19"/>
      <c r="AT3" s="16" t="s">
        <v>75</v>
      </c>
    </row>
    <row r="4" spans="2:46" ht="24.95" customHeight="1">
      <c r="B4" s="19"/>
      <c r="D4" s="122" t="s">
        <v>77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23" t="s">
        <v>16</v>
      </c>
      <c r="I6" s="124"/>
      <c r="L6" s="42"/>
    </row>
    <row r="7" spans="2:12" s="1" customFormat="1" ht="36.95" customHeight="1">
      <c r="B7" s="42"/>
      <c r="E7" s="125" t="s">
        <v>17</v>
      </c>
      <c r="F7" s="1"/>
      <c r="G7" s="1"/>
      <c r="H7" s="1"/>
      <c r="I7" s="124"/>
      <c r="L7" s="42"/>
    </row>
    <row r="8" spans="2:12" s="1" customFormat="1" ht="12">
      <c r="B8" s="42"/>
      <c r="I8" s="124"/>
      <c r="L8" s="42"/>
    </row>
    <row r="9" spans="2:12" s="1" customFormat="1" ht="12" customHeight="1">
      <c r="B9" s="42"/>
      <c r="D9" s="123" t="s">
        <v>18</v>
      </c>
      <c r="F9" s="16" t="s">
        <v>1</v>
      </c>
      <c r="I9" s="126" t="s">
        <v>19</v>
      </c>
      <c r="J9" s="16" t="s">
        <v>1</v>
      </c>
      <c r="L9" s="42"/>
    </row>
    <row r="10" spans="2:12" s="1" customFormat="1" ht="12" customHeight="1">
      <c r="B10" s="42"/>
      <c r="D10" s="123" t="s">
        <v>20</v>
      </c>
      <c r="F10" s="16" t="s">
        <v>21</v>
      </c>
      <c r="I10" s="126" t="s">
        <v>22</v>
      </c>
      <c r="J10" s="127" t="str">
        <f>'Rekapitulace stavby'!AN8</f>
        <v>29. 4. 2019</v>
      </c>
      <c r="L10" s="42"/>
    </row>
    <row r="11" spans="2:12" s="1" customFormat="1" ht="10.8" customHeight="1">
      <c r="B11" s="42"/>
      <c r="I11" s="124"/>
      <c r="L11" s="42"/>
    </row>
    <row r="12" spans="2:12" s="1" customFormat="1" ht="12" customHeight="1">
      <c r="B12" s="42"/>
      <c r="D12" s="123" t="s">
        <v>24</v>
      </c>
      <c r="I12" s="126" t="s">
        <v>25</v>
      </c>
      <c r="J12" s="16" t="s">
        <v>1</v>
      </c>
      <c r="L12" s="42"/>
    </row>
    <row r="13" spans="2:12" s="1" customFormat="1" ht="18" customHeight="1">
      <c r="B13" s="42"/>
      <c r="E13" s="16" t="s">
        <v>26</v>
      </c>
      <c r="I13" s="126" t="s">
        <v>27</v>
      </c>
      <c r="J13" s="16" t="s">
        <v>1</v>
      </c>
      <c r="L13" s="42"/>
    </row>
    <row r="14" spans="2:12" s="1" customFormat="1" ht="6.95" customHeight="1">
      <c r="B14" s="42"/>
      <c r="I14" s="124"/>
      <c r="L14" s="42"/>
    </row>
    <row r="15" spans="2:12" s="1" customFormat="1" ht="12" customHeight="1">
      <c r="B15" s="42"/>
      <c r="D15" s="123" t="s">
        <v>28</v>
      </c>
      <c r="I15" s="126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6"/>
      <c r="G16" s="16"/>
      <c r="H16" s="16"/>
      <c r="I16" s="126" t="s">
        <v>27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24"/>
      <c r="L17" s="42"/>
    </row>
    <row r="18" spans="2:12" s="1" customFormat="1" ht="12" customHeight="1">
      <c r="B18" s="42"/>
      <c r="D18" s="123" t="s">
        <v>30</v>
      </c>
      <c r="I18" s="126" t="s">
        <v>25</v>
      </c>
      <c r="J18" s="16" t="s">
        <v>1</v>
      </c>
      <c r="L18" s="42"/>
    </row>
    <row r="19" spans="2:12" s="1" customFormat="1" ht="18" customHeight="1">
      <c r="B19" s="42"/>
      <c r="E19" s="16" t="s">
        <v>31</v>
      </c>
      <c r="I19" s="126" t="s">
        <v>27</v>
      </c>
      <c r="J19" s="16" t="s">
        <v>1</v>
      </c>
      <c r="L19" s="42"/>
    </row>
    <row r="20" spans="2:12" s="1" customFormat="1" ht="6.95" customHeight="1">
      <c r="B20" s="42"/>
      <c r="I20" s="124"/>
      <c r="L20" s="42"/>
    </row>
    <row r="21" spans="2:12" s="1" customFormat="1" ht="12" customHeight="1">
      <c r="B21" s="42"/>
      <c r="D21" s="123" t="s">
        <v>33</v>
      </c>
      <c r="I21" s="126" t="s">
        <v>25</v>
      </c>
      <c r="J21" s="16" t="s">
        <v>1</v>
      </c>
      <c r="L21" s="42"/>
    </row>
    <row r="22" spans="2:12" s="1" customFormat="1" ht="18" customHeight="1">
      <c r="B22" s="42"/>
      <c r="E22" s="16" t="s">
        <v>34</v>
      </c>
      <c r="I22" s="126" t="s">
        <v>27</v>
      </c>
      <c r="J22" s="16" t="s">
        <v>1</v>
      </c>
      <c r="L22" s="42"/>
    </row>
    <row r="23" spans="2:12" s="1" customFormat="1" ht="6.95" customHeight="1">
      <c r="B23" s="42"/>
      <c r="I23" s="124"/>
      <c r="L23" s="42"/>
    </row>
    <row r="24" spans="2:12" s="1" customFormat="1" ht="12" customHeight="1">
      <c r="B24" s="42"/>
      <c r="D24" s="123" t="s">
        <v>35</v>
      </c>
      <c r="I24" s="124"/>
      <c r="L24" s="42"/>
    </row>
    <row r="25" spans="2:12" s="6" customFormat="1" ht="16.5" customHeight="1">
      <c r="B25" s="128"/>
      <c r="E25" s="129" t="s">
        <v>1</v>
      </c>
      <c r="F25" s="129"/>
      <c r="G25" s="129"/>
      <c r="H25" s="129"/>
      <c r="I25" s="130"/>
      <c r="L25" s="128"/>
    </row>
    <row r="26" spans="2:12" s="1" customFormat="1" ht="6.95" customHeight="1">
      <c r="B26" s="42"/>
      <c r="I26" s="124"/>
      <c r="L26" s="42"/>
    </row>
    <row r="27" spans="2:12" s="1" customFormat="1" ht="6.95" customHeight="1">
      <c r="B27" s="42"/>
      <c r="D27" s="70"/>
      <c r="E27" s="70"/>
      <c r="F27" s="70"/>
      <c r="G27" s="70"/>
      <c r="H27" s="70"/>
      <c r="I27" s="131"/>
      <c r="J27" s="70"/>
      <c r="K27" s="70"/>
      <c r="L27" s="42"/>
    </row>
    <row r="28" spans="2:12" s="1" customFormat="1" ht="25.4" customHeight="1">
      <c r="B28" s="42"/>
      <c r="D28" s="132" t="s">
        <v>36</v>
      </c>
      <c r="I28" s="124"/>
      <c r="J28" s="133">
        <f>ROUND(J97,2)</f>
        <v>0</v>
      </c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1"/>
      <c r="J29" s="70"/>
      <c r="K29" s="70"/>
      <c r="L29" s="42"/>
    </row>
    <row r="30" spans="2:12" s="1" customFormat="1" ht="14.4" customHeight="1">
      <c r="B30" s="42"/>
      <c r="F30" s="134" t="s">
        <v>38</v>
      </c>
      <c r="I30" s="135" t="s">
        <v>37</v>
      </c>
      <c r="J30" s="134" t="s">
        <v>39</v>
      </c>
      <c r="L30" s="42"/>
    </row>
    <row r="31" spans="2:12" s="1" customFormat="1" ht="14.4" customHeight="1">
      <c r="B31" s="42"/>
      <c r="D31" s="123" t="s">
        <v>40</v>
      </c>
      <c r="E31" s="123" t="s">
        <v>41</v>
      </c>
      <c r="F31" s="136">
        <f>ROUND((SUM(BE97:BE378)),2)</f>
        <v>0</v>
      </c>
      <c r="I31" s="137">
        <v>0.21</v>
      </c>
      <c r="J31" s="136">
        <f>ROUND(((SUM(BE97:BE378))*I31),2)</f>
        <v>0</v>
      </c>
      <c r="L31" s="42"/>
    </row>
    <row r="32" spans="2:12" s="1" customFormat="1" ht="14.4" customHeight="1">
      <c r="B32" s="42"/>
      <c r="E32" s="123" t="s">
        <v>42</v>
      </c>
      <c r="F32" s="136">
        <f>ROUND((SUM(BF97:BF378)),2)</f>
        <v>0</v>
      </c>
      <c r="I32" s="137">
        <v>0.15</v>
      </c>
      <c r="J32" s="136">
        <f>ROUND(((SUM(BF97:BF378))*I32),2)</f>
        <v>0</v>
      </c>
      <c r="L32" s="42"/>
    </row>
    <row r="33" spans="2:12" s="1" customFormat="1" ht="14.4" customHeight="1" hidden="1">
      <c r="B33" s="42"/>
      <c r="E33" s="123" t="s">
        <v>43</v>
      </c>
      <c r="F33" s="136">
        <f>ROUND((SUM(BG97:BG378)),2)</f>
        <v>0</v>
      </c>
      <c r="I33" s="137">
        <v>0.21</v>
      </c>
      <c r="J33" s="136">
        <f>0</f>
        <v>0</v>
      </c>
      <c r="L33" s="42"/>
    </row>
    <row r="34" spans="2:12" s="1" customFormat="1" ht="14.4" customHeight="1" hidden="1">
      <c r="B34" s="42"/>
      <c r="E34" s="123" t="s">
        <v>44</v>
      </c>
      <c r="F34" s="136">
        <f>ROUND((SUM(BH97:BH378)),2)</f>
        <v>0</v>
      </c>
      <c r="I34" s="137">
        <v>0.15</v>
      </c>
      <c r="J34" s="136">
        <f>0</f>
        <v>0</v>
      </c>
      <c r="L34" s="42"/>
    </row>
    <row r="35" spans="2:12" s="1" customFormat="1" ht="14.4" customHeight="1" hidden="1">
      <c r="B35" s="42"/>
      <c r="E35" s="123" t="s">
        <v>45</v>
      </c>
      <c r="F35" s="136">
        <f>ROUND((SUM(BI97:BI378)),2)</f>
        <v>0</v>
      </c>
      <c r="I35" s="137">
        <v>0</v>
      </c>
      <c r="J35" s="136">
        <f>0</f>
        <v>0</v>
      </c>
      <c r="L35" s="42"/>
    </row>
    <row r="36" spans="2:12" s="1" customFormat="1" ht="6.95" customHeight="1">
      <c r="B36" s="42"/>
      <c r="I36" s="124"/>
      <c r="L36" s="42"/>
    </row>
    <row r="37" spans="2:12" s="1" customFormat="1" ht="25.4" customHeight="1">
      <c r="B37" s="42"/>
      <c r="C37" s="138"/>
      <c r="D37" s="139" t="s">
        <v>46</v>
      </c>
      <c r="E37" s="140"/>
      <c r="F37" s="140"/>
      <c r="G37" s="141" t="s">
        <v>47</v>
      </c>
      <c r="H37" s="142" t="s">
        <v>48</v>
      </c>
      <c r="I37" s="143"/>
      <c r="J37" s="144">
        <f>SUM(J28:J35)</f>
        <v>0</v>
      </c>
      <c r="K37" s="145"/>
      <c r="L37" s="42"/>
    </row>
    <row r="38" spans="2:12" s="1" customFormat="1" ht="14.4" customHeight="1">
      <c r="B38" s="146"/>
      <c r="C38" s="147"/>
      <c r="D38" s="147"/>
      <c r="E38" s="147"/>
      <c r="F38" s="147"/>
      <c r="G38" s="147"/>
      <c r="H38" s="147"/>
      <c r="I38" s="148"/>
      <c r="J38" s="147"/>
      <c r="K38" s="147"/>
      <c r="L38" s="42"/>
    </row>
    <row r="42" spans="2:12" s="1" customFormat="1" ht="6.95" customHeight="1">
      <c r="B42" s="149"/>
      <c r="C42" s="150"/>
      <c r="D42" s="150"/>
      <c r="E42" s="150"/>
      <c r="F42" s="150"/>
      <c r="G42" s="150"/>
      <c r="H42" s="150"/>
      <c r="I42" s="151"/>
      <c r="J42" s="150"/>
      <c r="K42" s="150"/>
      <c r="L42" s="42"/>
    </row>
    <row r="43" spans="2:12" s="1" customFormat="1" ht="24.95" customHeight="1">
      <c r="B43" s="37"/>
      <c r="C43" s="22" t="s">
        <v>78</v>
      </c>
      <c r="D43" s="38"/>
      <c r="E43" s="38"/>
      <c r="F43" s="38"/>
      <c r="G43" s="38"/>
      <c r="H43" s="38"/>
      <c r="I43" s="124"/>
      <c r="J43" s="38"/>
      <c r="K43" s="38"/>
      <c r="L43" s="42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124"/>
      <c r="J44" s="38"/>
      <c r="K44" s="38"/>
      <c r="L44" s="42"/>
    </row>
    <row r="45" spans="2:12" s="1" customFormat="1" ht="12" customHeight="1">
      <c r="B45" s="37"/>
      <c r="C45" s="31" t="s">
        <v>16</v>
      </c>
      <c r="D45" s="38"/>
      <c r="E45" s="38"/>
      <c r="F45" s="38"/>
      <c r="G45" s="38"/>
      <c r="H45" s="38"/>
      <c r="I45" s="124"/>
      <c r="J45" s="38"/>
      <c r="K45" s="38"/>
      <c r="L45" s="42"/>
    </row>
    <row r="46" spans="2:12" s="1" customFormat="1" ht="16.5" customHeight="1">
      <c r="B46" s="37"/>
      <c r="C46" s="38"/>
      <c r="D46" s="38"/>
      <c r="E46" s="63" t="str">
        <f>E7</f>
        <v xml:space="preserve">Stavební úpravy bytu - Jiránkova 1135,  byt č. 66</v>
      </c>
      <c r="F46" s="38"/>
      <c r="G46" s="38"/>
      <c r="H46" s="38"/>
      <c r="I46" s="124"/>
      <c r="J46" s="38"/>
      <c r="K46" s="38"/>
      <c r="L46" s="42"/>
    </row>
    <row r="47" spans="2:12" s="1" customFormat="1" ht="6.95" customHeight="1">
      <c r="B47" s="37"/>
      <c r="C47" s="38"/>
      <c r="D47" s="38"/>
      <c r="E47" s="38"/>
      <c r="F47" s="38"/>
      <c r="G47" s="38"/>
      <c r="H47" s="38"/>
      <c r="I47" s="124"/>
      <c r="J47" s="38"/>
      <c r="K47" s="38"/>
      <c r="L47" s="42"/>
    </row>
    <row r="48" spans="2:12" s="1" customFormat="1" ht="12" customHeight="1">
      <c r="B48" s="37"/>
      <c r="C48" s="31" t="s">
        <v>20</v>
      </c>
      <c r="D48" s="38"/>
      <c r="E48" s="38"/>
      <c r="F48" s="26" t="str">
        <f>F10</f>
        <v>Jiránkova 1135, Praha 17</v>
      </c>
      <c r="G48" s="38"/>
      <c r="H48" s="38"/>
      <c r="I48" s="126" t="s">
        <v>22</v>
      </c>
      <c r="J48" s="66" t="str">
        <f>IF(J10="","",J10)</f>
        <v>29. 4. 2019</v>
      </c>
      <c r="K48" s="38"/>
      <c r="L48" s="42"/>
    </row>
    <row r="49" spans="2:12" s="1" customFormat="1" ht="6.95" customHeight="1">
      <c r="B49" s="37"/>
      <c r="C49" s="38"/>
      <c r="D49" s="38"/>
      <c r="E49" s="38"/>
      <c r="F49" s="38"/>
      <c r="G49" s="38"/>
      <c r="H49" s="38"/>
      <c r="I49" s="124"/>
      <c r="J49" s="38"/>
      <c r="K49" s="38"/>
      <c r="L49" s="42"/>
    </row>
    <row r="50" spans="2:12" s="1" customFormat="1" ht="13.65" customHeight="1">
      <c r="B50" s="37"/>
      <c r="C50" s="31" t="s">
        <v>24</v>
      </c>
      <c r="D50" s="38"/>
      <c r="E50" s="38"/>
      <c r="F50" s="26" t="str">
        <f>E13</f>
        <v>Městská část Praha 17, Praha 17 - Řepy</v>
      </c>
      <c r="G50" s="38"/>
      <c r="H50" s="38"/>
      <c r="I50" s="126" t="s">
        <v>30</v>
      </c>
      <c r="J50" s="35" t="str">
        <f>E19</f>
        <v>ing. arch. Lenka David</v>
      </c>
      <c r="K50" s="38"/>
      <c r="L50" s="42"/>
    </row>
    <row r="51" spans="2:12" s="1" customFormat="1" ht="13.65" customHeight="1">
      <c r="B51" s="37"/>
      <c r="C51" s="31" t="s">
        <v>28</v>
      </c>
      <c r="D51" s="38"/>
      <c r="E51" s="38"/>
      <c r="F51" s="26" t="str">
        <f>IF(E16="","",E16)</f>
        <v>Vyplň údaj</v>
      </c>
      <c r="G51" s="38"/>
      <c r="H51" s="38"/>
      <c r="I51" s="126" t="s">
        <v>33</v>
      </c>
      <c r="J51" s="35" t="str">
        <f>E22</f>
        <v>Lenka Jandová</v>
      </c>
      <c r="K51" s="38"/>
      <c r="L51" s="42"/>
    </row>
    <row r="52" spans="2:12" s="1" customFormat="1" ht="10.3" customHeight="1">
      <c r="B52" s="37"/>
      <c r="C52" s="38"/>
      <c r="D52" s="38"/>
      <c r="E52" s="38"/>
      <c r="F52" s="38"/>
      <c r="G52" s="38"/>
      <c r="H52" s="38"/>
      <c r="I52" s="124"/>
      <c r="J52" s="38"/>
      <c r="K52" s="38"/>
      <c r="L52" s="42"/>
    </row>
    <row r="53" spans="2:12" s="1" customFormat="1" ht="29.25" customHeight="1">
      <c r="B53" s="37"/>
      <c r="C53" s="152" t="s">
        <v>79</v>
      </c>
      <c r="D53" s="153"/>
      <c r="E53" s="153"/>
      <c r="F53" s="153"/>
      <c r="G53" s="153"/>
      <c r="H53" s="153"/>
      <c r="I53" s="154"/>
      <c r="J53" s="155" t="s">
        <v>80</v>
      </c>
      <c r="K53" s="153"/>
      <c r="L53" s="42"/>
    </row>
    <row r="54" spans="2:12" s="1" customFormat="1" ht="10.3" customHeight="1">
      <c r="B54" s="37"/>
      <c r="C54" s="38"/>
      <c r="D54" s="38"/>
      <c r="E54" s="38"/>
      <c r="F54" s="38"/>
      <c r="G54" s="38"/>
      <c r="H54" s="38"/>
      <c r="I54" s="124"/>
      <c r="J54" s="38"/>
      <c r="K54" s="38"/>
      <c r="L54" s="42"/>
    </row>
    <row r="55" spans="2:47" s="1" customFormat="1" ht="22.8" customHeight="1">
      <c r="B55" s="37"/>
      <c r="C55" s="156" t="s">
        <v>81</v>
      </c>
      <c r="D55" s="38"/>
      <c r="E55" s="38"/>
      <c r="F55" s="38"/>
      <c r="G55" s="38"/>
      <c r="H55" s="38"/>
      <c r="I55" s="124"/>
      <c r="J55" s="97">
        <f>J97</f>
        <v>0</v>
      </c>
      <c r="K55" s="38"/>
      <c r="L55" s="42"/>
      <c r="AU55" s="16" t="s">
        <v>82</v>
      </c>
    </row>
    <row r="56" spans="2:12" s="7" customFormat="1" ht="24.95" customHeight="1">
      <c r="B56" s="157"/>
      <c r="C56" s="158"/>
      <c r="D56" s="159" t="s">
        <v>83</v>
      </c>
      <c r="E56" s="160"/>
      <c r="F56" s="160"/>
      <c r="G56" s="160"/>
      <c r="H56" s="160"/>
      <c r="I56" s="161"/>
      <c r="J56" s="162">
        <f>J98</f>
        <v>0</v>
      </c>
      <c r="K56" s="158"/>
      <c r="L56" s="163"/>
    </row>
    <row r="57" spans="2:12" s="8" customFormat="1" ht="19.9" customHeight="1">
      <c r="B57" s="164"/>
      <c r="C57" s="165"/>
      <c r="D57" s="166" t="s">
        <v>84</v>
      </c>
      <c r="E57" s="167"/>
      <c r="F57" s="167"/>
      <c r="G57" s="167"/>
      <c r="H57" s="167"/>
      <c r="I57" s="168"/>
      <c r="J57" s="169">
        <f>J99</f>
        <v>0</v>
      </c>
      <c r="K57" s="165"/>
      <c r="L57" s="170"/>
    </row>
    <row r="58" spans="2:12" s="8" customFormat="1" ht="19.9" customHeight="1">
      <c r="B58" s="164"/>
      <c r="C58" s="165"/>
      <c r="D58" s="166" t="s">
        <v>85</v>
      </c>
      <c r="E58" s="167"/>
      <c r="F58" s="167"/>
      <c r="G58" s="167"/>
      <c r="H58" s="167"/>
      <c r="I58" s="168"/>
      <c r="J58" s="169">
        <f>J108</f>
        <v>0</v>
      </c>
      <c r="K58" s="165"/>
      <c r="L58" s="170"/>
    </row>
    <row r="59" spans="2:12" s="8" customFormat="1" ht="19.9" customHeight="1">
      <c r="B59" s="164"/>
      <c r="C59" s="165"/>
      <c r="D59" s="166" t="s">
        <v>86</v>
      </c>
      <c r="E59" s="167"/>
      <c r="F59" s="167"/>
      <c r="G59" s="167"/>
      <c r="H59" s="167"/>
      <c r="I59" s="168"/>
      <c r="J59" s="169">
        <f>J110</f>
        <v>0</v>
      </c>
      <c r="K59" s="165"/>
      <c r="L59" s="170"/>
    </row>
    <row r="60" spans="2:12" s="8" customFormat="1" ht="19.9" customHeight="1">
      <c r="B60" s="164"/>
      <c r="C60" s="165"/>
      <c r="D60" s="166" t="s">
        <v>87</v>
      </c>
      <c r="E60" s="167"/>
      <c r="F60" s="167"/>
      <c r="G60" s="167"/>
      <c r="H60" s="167"/>
      <c r="I60" s="168"/>
      <c r="J60" s="169">
        <f>J137</f>
        <v>0</v>
      </c>
      <c r="K60" s="165"/>
      <c r="L60" s="170"/>
    </row>
    <row r="61" spans="2:12" s="8" customFormat="1" ht="19.9" customHeight="1">
      <c r="B61" s="164"/>
      <c r="C61" s="165"/>
      <c r="D61" s="166" t="s">
        <v>88</v>
      </c>
      <c r="E61" s="167"/>
      <c r="F61" s="167"/>
      <c r="G61" s="167"/>
      <c r="H61" s="167"/>
      <c r="I61" s="168"/>
      <c r="J61" s="169">
        <f>J171</f>
        <v>0</v>
      </c>
      <c r="K61" s="165"/>
      <c r="L61" s="170"/>
    </row>
    <row r="62" spans="2:12" s="8" customFormat="1" ht="19.9" customHeight="1">
      <c r="B62" s="164"/>
      <c r="C62" s="165"/>
      <c r="D62" s="166" t="s">
        <v>89</v>
      </c>
      <c r="E62" s="167"/>
      <c r="F62" s="167"/>
      <c r="G62" s="167"/>
      <c r="H62" s="167"/>
      <c r="I62" s="168"/>
      <c r="J62" s="169">
        <f>J177</f>
        <v>0</v>
      </c>
      <c r="K62" s="165"/>
      <c r="L62" s="170"/>
    </row>
    <row r="63" spans="2:12" s="7" customFormat="1" ht="24.95" customHeight="1">
      <c r="B63" s="157"/>
      <c r="C63" s="158"/>
      <c r="D63" s="159" t="s">
        <v>90</v>
      </c>
      <c r="E63" s="160"/>
      <c r="F63" s="160"/>
      <c r="G63" s="160"/>
      <c r="H63" s="160"/>
      <c r="I63" s="161"/>
      <c r="J63" s="162">
        <f>J179</f>
        <v>0</v>
      </c>
      <c r="K63" s="158"/>
      <c r="L63" s="163"/>
    </row>
    <row r="64" spans="2:12" s="8" customFormat="1" ht="19.9" customHeight="1">
      <c r="B64" s="164"/>
      <c r="C64" s="165"/>
      <c r="D64" s="166" t="s">
        <v>91</v>
      </c>
      <c r="E64" s="167"/>
      <c r="F64" s="167"/>
      <c r="G64" s="167"/>
      <c r="H64" s="167"/>
      <c r="I64" s="168"/>
      <c r="J64" s="169">
        <f>J180</f>
        <v>0</v>
      </c>
      <c r="K64" s="165"/>
      <c r="L64" s="170"/>
    </row>
    <row r="65" spans="2:12" s="8" customFormat="1" ht="19.9" customHeight="1">
      <c r="B65" s="164"/>
      <c r="C65" s="165"/>
      <c r="D65" s="166" t="s">
        <v>92</v>
      </c>
      <c r="E65" s="167"/>
      <c r="F65" s="167"/>
      <c r="G65" s="167"/>
      <c r="H65" s="167"/>
      <c r="I65" s="168"/>
      <c r="J65" s="169">
        <f>J190</f>
        <v>0</v>
      </c>
      <c r="K65" s="165"/>
      <c r="L65" s="170"/>
    </row>
    <row r="66" spans="2:12" s="8" customFormat="1" ht="19.9" customHeight="1">
      <c r="B66" s="164"/>
      <c r="C66" s="165"/>
      <c r="D66" s="166" t="s">
        <v>93</v>
      </c>
      <c r="E66" s="167"/>
      <c r="F66" s="167"/>
      <c r="G66" s="167"/>
      <c r="H66" s="167"/>
      <c r="I66" s="168"/>
      <c r="J66" s="169">
        <f>J195</f>
        <v>0</v>
      </c>
      <c r="K66" s="165"/>
      <c r="L66" s="170"/>
    </row>
    <row r="67" spans="2:12" s="8" customFormat="1" ht="19.9" customHeight="1">
      <c r="B67" s="164"/>
      <c r="C67" s="165"/>
      <c r="D67" s="166" t="s">
        <v>94</v>
      </c>
      <c r="E67" s="167"/>
      <c r="F67" s="167"/>
      <c r="G67" s="167"/>
      <c r="H67" s="167"/>
      <c r="I67" s="168"/>
      <c r="J67" s="169">
        <f>J206</f>
        <v>0</v>
      </c>
      <c r="K67" s="165"/>
      <c r="L67" s="170"/>
    </row>
    <row r="68" spans="2:12" s="8" customFormat="1" ht="19.9" customHeight="1">
      <c r="B68" s="164"/>
      <c r="C68" s="165"/>
      <c r="D68" s="166" t="s">
        <v>95</v>
      </c>
      <c r="E68" s="167"/>
      <c r="F68" s="167"/>
      <c r="G68" s="167"/>
      <c r="H68" s="167"/>
      <c r="I68" s="168"/>
      <c r="J68" s="169">
        <f>J216</f>
        <v>0</v>
      </c>
      <c r="K68" s="165"/>
      <c r="L68" s="170"/>
    </row>
    <row r="69" spans="2:12" s="8" customFormat="1" ht="19.9" customHeight="1">
      <c r="B69" s="164"/>
      <c r="C69" s="165"/>
      <c r="D69" s="166" t="s">
        <v>96</v>
      </c>
      <c r="E69" s="167"/>
      <c r="F69" s="167"/>
      <c r="G69" s="167"/>
      <c r="H69" s="167"/>
      <c r="I69" s="168"/>
      <c r="J69" s="169">
        <f>J233</f>
        <v>0</v>
      </c>
      <c r="K69" s="165"/>
      <c r="L69" s="170"/>
    </row>
    <row r="70" spans="2:12" s="8" customFormat="1" ht="19.9" customHeight="1">
      <c r="B70" s="164"/>
      <c r="C70" s="165"/>
      <c r="D70" s="166" t="s">
        <v>97</v>
      </c>
      <c r="E70" s="167"/>
      <c r="F70" s="167"/>
      <c r="G70" s="167"/>
      <c r="H70" s="167"/>
      <c r="I70" s="168"/>
      <c r="J70" s="169">
        <f>J240</f>
        <v>0</v>
      </c>
      <c r="K70" s="165"/>
      <c r="L70" s="170"/>
    </row>
    <row r="71" spans="2:12" s="8" customFormat="1" ht="19.9" customHeight="1">
      <c r="B71" s="164"/>
      <c r="C71" s="165"/>
      <c r="D71" s="166" t="s">
        <v>98</v>
      </c>
      <c r="E71" s="167"/>
      <c r="F71" s="167"/>
      <c r="G71" s="167"/>
      <c r="H71" s="167"/>
      <c r="I71" s="168"/>
      <c r="J71" s="169">
        <f>J252</f>
        <v>0</v>
      </c>
      <c r="K71" s="165"/>
      <c r="L71" s="170"/>
    </row>
    <row r="72" spans="2:12" s="8" customFormat="1" ht="19.9" customHeight="1">
      <c r="B72" s="164"/>
      <c r="C72" s="165"/>
      <c r="D72" s="166" t="s">
        <v>99</v>
      </c>
      <c r="E72" s="167"/>
      <c r="F72" s="167"/>
      <c r="G72" s="167"/>
      <c r="H72" s="167"/>
      <c r="I72" s="168"/>
      <c r="J72" s="169">
        <f>J261</f>
        <v>0</v>
      </c>
      <c r="K72" s="165"/>
      <c r="L72" s="170"/>
    </row>
    <row r="73" spans="2:12" s="8" customFormat="1" ht="19.9" customHeight="1">
      <c r="B73" s="164"/>
      <c r="C73" s="165"/>
      <c r="D73" s="166" t="s">
        <v>100</v>
      </c>
      <c r="E73" s="167"/>
      <c r="F73" s="167"/>
      <c r="G73" s="167"/>
      <c r="H73" s="167"/>
      <c r="I73" s="168"/>
      <c r="J73" s="169">
        <f>J266</f>
        <v>0</v>
      </c>
      <c r="K73" s="165"/>
      <c r="L73" s="170"/>
    </row>
    <row r="74" spans="2:12" s="8" customFormat="1" ht="19.9" customHeight="1">
      <c r="B74" s="164"/>
      <c r="C74" s="165"/>
      <c r="D74" s="166" t="s">
        <v>101</v>
      </c>
      <c r="E74" s="167"/>
      <c r="F74" s="167"/>
      <c r="G74" s="167"/>
      <c r="H74" s="167"/>
      <c r="I74" s="168"/>
      <c r="J74" s="169">
        <f>J282</f>
        <v>0</v>
      </c>
      <c r="K74" s="165"/>
      <c r="L74" s="170"/>
    </row>
    <row r="75" spans="2:12" s="8" customFormat="1" ht="19.9" customHeight="1">
      <c r="B75" s="164"/>
      <c r="C75" s="165"/>
      <c r="D75" s="166" t="s">
        <v>102</v>
      </c>
      <c r="E75" s="167"/>
      <c r="F75" s="167"/>
      <c r="G75" s="167"/>
      <c r="H75" s="167"/>
      <c r="I75" s="168"/>
      <c r="J75" s="169">
        <f>J307</f>
        <v>0</v>
      </c>
      <c r="K75" s="165"/>
      <c r="L75" s="170"/>
    </row>
    <row r="76" spans="2:12" s="8" customFormat="1" ht="19.9" customHeight="1">
      <c r="B76" s="164"/>
      <c r="C76" s="165"/>
      <c r="D76" s="166" t="s">
        <v>103</v>
      </c>
      <c r="E76" s="167"/>
      <c r="F76" s="167"/>
      <c r="G76" s="167"/>
      <c r="H76" s="167"/>
      <c r="I76" s="168"/>
      <c r="J76" s="169">
        <f>J315</f>
        <v>0</v>
      </c>
      <c r="K76" s="165"/>
      <c r="L76" s="170"/>
    </row>
    <row r="77" spans="2:12" s="7" customFormat="1" ht="24.95" customHeight="1">
      <c r="B77" s="157"/>
      <c r="C77" s="158"/>
      <c r="D77" s="159" t="s">
        <v>104</v>
      </c>
      <c r="E77" s="160"/>
      <c r="F77" s="160"/>
      <c r="G77" s="160"/>
      <c r="H77" s="160"/>
      <c r="I77" s="161"/>
      <c r="J77" s="162">
        <f>J333</f>
        <v>0</v>
      </c>
      <c r="K77" s="158"/>
      <c r="L77" s="163"/>
    </row>
    <row r="78" spans="2:12" s="8" customFormat="1" ht="19.9" customHeight="1">
      <c r="B78" s="164"/>
      <c r="C78" s="165"/>
      <c r="D78" s="166" t="s">
        <v>105</v>
      </c>
      <c r="E78" s="167"/>
      <c r="F78" s="167"/>
      <c r="G78" s="167"/>
      <c r="H78" s="167"/>
      <c r="I78" s="168"/>
      <c r="J78" s="169">
        <f>J334</f>
        <v>0</v>
      </c>
      <c r="K78" s="165"/>
      <c r="L78" s="170"/>
    </row>
    <row r="79" spans="2:12" s="8" customFormat="1" ht="19.9" customHeight="1">
      <c r="B79" s="164"/>
      <c r="C79" s="165"/>
      <c r="D79" s="166" t="s">
        <v>106</v>
      </c>
      <c r="E79" s="167"/>
      <c r="F79" s="167"/>
      <c r="G79" s="167"/>
      <c r="H79" s="167"/>
      <c r="I79" s="168"/>
      <c r="J79" s="169">
        <f>J374</f>
        <v>0</v>
      </c>
      <c r="K79" s="165"/>
      <c r="L79" s="170"/>
    </row>
    <row r="80" spans="2:12" s="1" customFormat="1" ht="21.8" customHeight="1">
      <c r="B80" s="37"/>
      <c r="C80" s="38"/>
      <c r="D80" s="38"/>
      <c r="E80" s="38"/>
      <c r="F80" s="38"/>
      <c r="G80" s="38"/>
      <c r="H80" s="38"/>
      <c r="I80" s="124"/>
      <c r="J80" s="38"/>
      <c r="K80" s="38"/>
      <c r="L80" s="42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48"/>
      <c r="J81" s="57"/>
      <c r="K81" s="57"/>
      <c r="L81" s="42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51"/>
      <c r="J85" s="59"/>
      <c r="K85" s="59"/>
      <c r="L85" s="42"/>
    </row>
    <row r="86" spans="2:12" s="1" customFormat="1" ht="24.95" customHeight="1">
      <c r="B86" s="37"/>
      <c r="C86" s="22" t="s">
        <v>107</v>
      </c>
      <c r="D86" s="38"/>
      <c r="E86" s="38"/>
      <c r="F86" s="38"/>
      <c r="G86" s="38"/>
      <c r="H86" s="38"/>
      <c r="I86" s="124"/>
      <c r="J86" s="38"/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24"/>
      <c r="J87" s="38"/>
      <c r="K87" s="38"/>
      <c r="L87" s="42"/>
    </row>
    <row r="88" spans="2:12" s="1" customFormat="1" ht="12" customHeight="1">
      <c r="B88" s="37"/>
      <c r="C88" s="31" t="s">
        <v>16</v>
      </c>
      <c r="D88" s="38"/>
      <c r="E88" s="38"/>
      <c r="F88" s="38"/>
      <c r="G88" s="38"/>
      <c r="H88" s="38"/>
      <c r="I88" s="124"/>
      <c r="J88" s="38"/>
      <c r="K88" s="38"/>
      <c r="L88" s="42"/>
    </row>
    <row r="89" spans="2:12" s="1" customFormat="1" ht="16.5" customHeight="1">
      <c r="B89" s="37"/>
      <c r="C89" s="38"/>
      <c r="D89" s="38"/>
      <c r="E89" s="63" t="str">
        <f>E7</f>
        <v xml:space="preserve">Stavební úpravy bytu - Jiránkova 1135,  byt č. 66</v>
      </c>
      <c r="F89" s="38"/>
      <c r="G89" s="38"/>
      <c r="H89" s="38"/>
      <c r="I89" s="124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F10</f>
        <v>Jiránkova 1135, Praha 17</v>
      </c>
      <c r="G91" s="38"/>
      <c r="H91" s="38"/>
      <c r="I91" s="126" t="s">
        <v>22</v>
      </c>
      <c r="J91" s="66" t="str">
        <f>IF(J10="","",J10)</f>
        <v>29. 4. 2019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42"/>
    </row>
    <row r="93" spans="2:12" s="1" customFormat="1" ht="13.65" customHeight="1">
      <c r="B93" s="37"/>
      <c r="C93" s="31" t="s">
        <v>24</v>
      </c>
      <c r="D93" s="38"/>
      <c r="E93" s="38"/>
      <c r="F93" s="26" t="str">
        <f>E13</f>
        <v>Městská část Praha 17, Praha 17 - Řepy</v>
      </c>
      <c r="G93" s="38"/>
      <c r="H93" s="38"/>
      <c r="I93" s="126" t="s">
        <v>30</v>
      </c>
      <c r="J93" s="35" t="str">
        <f>E19</f>
        <v>ing. arch. Lenka David</v>
      </c>
      <c r="K93" s="38"/>
      <c r="L93" s="42"/>
    </row>
    <row r="94" spans="2:12" s="1" customFormat="1" ht="13.65" customHeight="1">
      <c r="B94" s="37"/>
      <c r="C94" s="31" t="s">
        <v>28</v>
      </c>
      <c r="D94" s="38"/>
      <c r="E94" s="38"/>
      <c r="F94" s="26" t="str">
        <f>IF(E16="","",E16)</f>
        <v>Vyplň údaj</v>
      </c>
      <c r="G94" s="38"/>
      <c r="H94" s="38"/>
      <c r="I94" s="126" t="s">
        <v>33</v>
      </c>
      <c r="J94" s="35" t="str">
        <f>E22</f>
        <v>Lenka Jandová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42"/>
    </row>
    <row r="96" spans="2:20" s="9" customFormat="1" ht="29.25" customHeight="1">
      <c r="B96" s="171"/>
      <c r="C96" s="172" t="s">
        <v>108</v>
      </c>
      <c r="D96" s="173" t="s">
        <v>55</v>
      </c>
      <c r="E96" s="173" t="s">
        <v>51</v>
      </c>
      <c r="F96" s="173" t="s">
        <v>52</v>
      </c>
      <c r="G96" s="173" t="s">
        <v>109</v>
      </c>
      <c r="H96" s="173" t="s">
        <v>110</v>
      </c>
      <c r="I96" s="174" t="s">
        <v>111</v>
      </c>
      <c r="J96" s="175" t="s">
        <v>80</v>
      </c>
      <c r="K96" s="176" t="s">
        <v>112</v>
      </c>
      <c r="L96" s="177"/>
      <c r="M96" s="87" t="s">
        <v>1</v>
      </c>
      <c r="N96" s="88" t="s">
        <v>40</v>
      </c>
      <c r="O96" s="88" t="s">
        <v>113</v>
      </c>
      <c r="P96" s="88" t="s">
        <v>114</v>
      </c>
      <c r="Q96" s="88" t="s">
        <v>115</v>
      </c>
      <c r="R96" s="88" t="s">
        <v>116</v>
      </c>
      <c r="S96" s="88" t="s">
        <v>117</v>
      </c>
      <c r="T96" s="89" t="s">
        <v>118</v>
      </c>
    </row>
    <row r="97" spans="2:63" s="1" customFormat="1" ht="22.8" customHeight="1">
      <c r="B97" s="37"/>
      <c r="C97" s="94" t="s">
        <v>119</v>
      </c>
      <c r="D97" s="38"/>
      <c r="E97" s="38"/>
      <c r="F97" s="38"/>
      <c r="G97" s="38"/>
      <c r="H97" s="38"/>
      <c r="I97" s="124"/>
      <c r="J97" s="178">
        <f>BK97</f>
        <v>0</v>
      </c>
      <c r="K97" s="38"/>
      <c r="L97" s="42"/>
      <c r="M97" s="90"/>
      <c r="N97" s="91"/>
      <c r="O97" s="91"/>
      <c r="P97" s="179">
        <f>P98+P179+P333</f>
        <v>0</v>
      </c>
      <c r="Q97" s="91"/>
      <c r="R97" s="179">
        <f>R98+R179+R333</f>
        <v>5.430394949</v>
      </c>
      <c r="S97" s="91"/>
      <c r="T97" s="180">
        <f>T98+T179+T333</f>
        <v>6.024273999999999</v>
      </c>
      <c r="AT97" s="16" t="s">
        <v>69</v>
      </c>
      <c r="AU97" s="16" t="s">
        <v>82</v>
      </c>
      <c r="BK97" s="181">
        <f>BK98+BK179+BK333</f>
        <v>0</v>
      </c>
    </row>
    <row r="98" spans="2:63" s="10" customFormat="1" ht="25.9" customHeight="1">
      <c r="B98" s="182"/>
      <c r="C98" s="183"/>
      <c r="D98" s="184" t="s">
        <v>69</v>
      </c>
      <c r="E98" s="185" t="s">
        <v>120</v>
      </c>
      <c r="F98" s="185" t="s">
        <v>121</v>
      </c>
      <c r="G98" s="183"/>
      <c r="H98" s="183"/>
      <c r="I98" s="186"/>
      <c r="J98" s="187">
        <f>BK98</f>
        <v>0</v>
      </c>
      <c r="K98" s="183"/>
      <c r="L98" s="188"/>
      <c r="M98" s="189"/>
      <c r="N98" s="190"/>
      <c r="O98" s="190"/>
      <c r="P98" s="191">
        <f>P99+P108+P110+P137+P171+P177</f>
        <v>0</v>
      </c>
      <c r="Q98" s="190"/>
      <c r="R98" s="191">
        <f>R99+R108+R110+R137+R171+R177</f>
        <v>4.1591032</v>
      </c>
      <c r="S98" s="190"/>
      <c r="T98" s="192">
        <f>T99+T108+T110+T137+T171+T177</f>
        <v>6.024273999999999</v>
      </c>
      <c r="AR98" s="193" t="s">
        <v>75</v>
      </c>
      <c r="AT98" s="194" t="s">
        <v>69</v>
      </c>
      <c r="AU98" s="194" t="s">
        <v>70</v>
      </c>
      <c r="AY98" s="193" t="s">
        <v>122</v>
      </c>
      <c r="BK98" s="195">
        <f>BK99+BK108+BK110+BK137+BK171+BK177</f>
        <v>0</v>
      </c>
    </row>
    <row r="99" spans="2:63" s="10" customFormat="1" ht="22.8" customHeight="1">
      <c r="B99" s="182"/>
      <c r="C99" s="183"/>
      <c r="D99" s="184" t="s">
        <v>69</v>
      </c>
      <c r="E99" s="196" t="s">
        <v>123</v>
      </c>
      <c r="F99" s="196" t="s">
        <v>124</v>
      </c>
      <c r="G99" s="183"/>
      <c r="H99" s="183"/>
      <c r="I99" s="186"/>
      <c r="J99" s="197">
        <f>BK99</f>
        <v>0</v>
      </c>
      <c r="K99" s="183"/>
      <c r="L99" s="188"/>
      <c r="M99" s="189"/>
      <c r="N99" s="190"/>
      <c r="O99" s="190"/>
      <c r="P99" s="191">
        <f>SUM(P100:P107)</f>
        <v>0</v>
      </c>
      <c r="Q99" s="190"/>
      <c r="R99" s="191">
        <f>SUM(R100:R107)</f>
        <v>1.03585354</v>
      </c>
      <c r="S99" s="190"/>
      <c r="T99" s="192">
        <f>SUM(T100:T107)</f>
        <v>0</v>
      </c>
      <c r="AR99" s="193" t="s">
        <v>75</v>
      </c>
      <c r="AT99" s="194" t="s">
        <v>69</v>
      </c>
      <c r="AU99" s="194" t="s">
        <v>75</v>
      </c>
      <c r="AY99" s="193" t="s">
        <v>122</v>
      </c>
      <c r="BK99" s="195">
        <f>SUM(BK100:BK107)</f>
        <v>0</v>
      </c>
    </row>
    <row r="100" spans="2:65" s="1" customFormat="1" ht="16.5" customHeight="1">
      <c r="B100" s="37"/>
      <c r="C100" s="198" t="s">
        <v>75</v>
      </c>
      <c r="D100" s="198" t="s">
        <v>125</v>
      </c>
      <c r="E100" s="199" t="s">
        <v>126</v>
      </c>
      <c r="F100" s="200" t="s">
        <v>127</v>
      </c>
      <c r="G100" s="201" t="s">
        <v>128</v>
      </c>
      <c r="H100" s="202">
        <v>2</v>
      </c>
      <c r="I100" s="203"/>
      <c r="J100" s="204">
        <f>ROUND(I100*H100,2)</f>
        <v>0</v>
      </c>
      <c r="K100" s="200" t="s">
        <v>1</v>
      </c>
      <c r="L100" s="42"/>
      <c r="M100" s="205" t="s">
        <v>1</v>
      </c>
      <c r="N100" s="206" t="s">
        <v>42</v>
      </c>
      <c r="O100" s="78"/>
      <c r="P100" s="207">
        <f>O100*H100</f>
        <v>0</v>
      </c>
      <c r="Q100" s="207">
        <v>0.02684</v>
      </c>
      <c r="R100" s="207">
        <f>Q100*H100</f>
        <v>0.05368</v>
      </c>
      <c r="S100" s="207">
        <v>0</v>
      </c>
      <c r="T100" s="208">
        <f>S100*H100</f>
        <v>0</v>
      </c>
      <c r="AR100" s="16" t="s">
        <v>129</v>
      </c>
      <c r="AT100" s="16" t="s">
        <v>125</v>
      </c>
      <c r="AU100" s="16" t="s">
        <v>130</v>
      </c>
      <c r="AY100" s="16" t="s">
        <v>122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6" t="s">
        <v>130</v>
      </c>
      <c r="BK100" s="209">
        <f>ROUND(I100*H100,2)</f>
        <v>0</v>
      </c>
      <c r="BL100" s="16" t="s">
        <v>129</v>
      </c>
      <c r="BM100" s="16" t="s">
        <v>131</v>
      </c>
    </row>
    <row r="101" spans="2:65" s="1" customFormat="1" ht="16.5" customHeight="1">
      <c r="B101" s="37"/>
      <c r="C101" s="198" t="s">
        <v>130</v>
      </c>
      <c r="D101" s="198" t="s">
        <v>125</v>
      </c>
      <c r="E101" s="199" t="s">
        <v>132</v>
      </c>
      <c r="F101" s="200" t="s">
        <v>133</v>
      </c>
      <c r="G101" s="201" t="s">
        <v>134</v>
      </c>
      <c r="H101" s="202">
        <v>14.162</v>
      </c>
      <c r="I101" s="203"/>
      <c r="J101" s="204">
        <f>ROUND(I101*H101,2)</f>
        <v>0</v>
      </c>
      <c r="K101" s="200" t="s">
        <v>135</v>
      </c>
      <c r="L101" s="42"/>
      <c r="M101" s="205" t="s">
        <v>1</v>
      </c>
      <c r="N101" s="206" t="s">
        <v>42</v>
      </c>
      <c r="O101" s="78"/>
      <c r="P101" s="207">
        <f>O101*H101</f>
        <v>0</v>
      </c>
      <c r="Q101" s="207">
        <v>0.06917</v>
      </c>
      <c r="R101" s="207">
        <f>Q101*H101</f>
        <v>0.97958554</v>
      </c>
      <c r="S101" s="207">
        <v>0</v>
      </c>
      <c r="T101" s="208">
        <f>S101*H101</f>
        <v>0</v>
      </c>
      <c r="AR101" s="16" t="s">
        <v>129</v>
      </c>
      <c r="AT101" s="16" t="s">
        <v>125</v>
      </c>
      <c r="AU101" s="16" t="s">
        <v>130</v>
      </c>
      <c r="AY101" s="16" t="s">
        <v>122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6" t="s">
        <v>130</v>
      </c>
      <c r="BK101" s="209">
        <f>ROUND(I101*H101,2)</f>
        <v>0</v>
      </c>
      <c r="BL101" s="16" t="s">
        <v>129</v>
      </c>
      <c r="BM101" s="16" t="s">
        <v>136</v>
      </c>
    </row>
    <row r="102" spans="2:51" s="11" customFormat="1" ht="12">
      <c r="B102" s="210"/>
      <c r="C102" s="211"/>
      <c r="D102" s="212" t="s">
        <v>137</v>
      </c>
      <c r="E102" s="213" t="s">
        <v>1</v>
      </c>
      <c r="F102" s="214" t="s">
        <v>138</v>
      </c>
      <c r="G102" s="211"/>
      <c r="H102" s="215">
        <v>14.162</v>
      </c>
      <c r="I102" s="216"/>
      <c r="J102" s="211"/>
      <c r="K102" s="211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137</v>
      </c>
      <c r="AU102" s="221" t="s">
        <v>130</v>
      </c>
      <c r="AV102" s="11" t="s">
        <v>130</v>
      </c>
      <c r="AW102" s="11" t="s">
        <v>32</v>
      </c>
      <c r="AX102" s="11" t="s">
        <v>75</v>
      </c>
      <c r="AY102" s="221" t="s">
        <v>122</v>
      </c>
    </row>
    <row r="103" spans="2:65" s="1" customFormat="1" ht="16.5" customHeight="1">
      <c r="B103" s="37"/>
      <c r="C103" s="198" t="s">
        <v>123</v>
      </c>
      <c r="D103" s="198" t="s">
        <v>125</v>
      </c>
      <c r="E103" s="199" t="s">
        <v>139</v>
      </c>
      <c r="F103" s="200" t="s">
        <v>140</v>
      </c>
      <c r="G103" s="201" t="s">
        <v>141</v>
      </c>
      <c r="H103" s="202">
        <v>6.35</v>
      </c>
      <c r="I103" s="203"/>
      <c r="J103" s="204">
        <f>ROUND(I103*H103,2)</f>
        <v>0</v>
      </c>
      <c r="K103" s="200" t="s">
        <v>1</v>
      </c>
      <c r="L103" s="42"/>
      <c r="M103" s="205" t="s">
        <v>1</v>
      </c>
      <c r="N103" s="206" t="s">
        <v>42</v>
      </c>
      <c r="O103" s="78"/>
      <c r="P103" s="207">
        <f>O103*H103</f>
        <v>0</v>
      </c>
      <c r="Q103" s="207">
        <v>8E-05</v>
      </c>
      <c r="R103" s="207">
        <f>Q103*H103</f>
        <v>0.000508</v>
      </c>
      <c r="S103" s="207">
        <v>0</v>
      </c>
      <c r="T103" s="208">
        <f>S103*H103</f>
        <v>0</v>
      </c>
      <c r="AR103" s="16" t="s">
        <v>129</v>
      </c>
      <c r="AT103" s="16" t="s">
        <v>125</v>
      </c>
      <c r="AU103" s="16" t="s">
        <v>130</v>
      </c>
      <c r="AY103" s="16" t="s">
        <v>122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6" t="s">
        <v>130</v>
      </c>
      <c r="BK103" s="209">
        <f>ROUND(I103*H103,2)</f>
        <v>0</v>
      </c>
      <c r="BL103" s="16" t="s">
        <v>129</v>
      </c>
      <c r="BM103" s="16" t="s">
        <v>142</v>
      </c>
    </row>
    <row r="104" spans="2:51" s="12" customFormat="1" ht="12">
      <c r="B104" s="222"/>
      <c r="C104" s="223"/>
      <c r="D104" s="212" t="s">
        <v>137</v>
      </c>
      <c r="E104" s="224" t="s">
        <v>1</v>
      </c>
      <c r="F104" s="225" t="s">
        <v>143</v>
      </c>
      <c r="G104" s="223"/>
      <c r="H104" s="224" t="s">
        <v>1</v>
      </c>
      <c r="I104" s="226"/>
      <c r="J104" s="223"/>
      <c r="K104" s="223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137</v>
      </c>
      <c r="AU104" s="231" t="s">
        <v>130</v>
      </c>
      <c r="AV104" s="12" t="s">
        <v>75</v>
      </c>
      <c r="AW104" s="12" t="s">
        <v>32</v>
      </c>
      <c r="AX104" s="12" t="s">
        <v>70</v>
      </c>
      <c r="AY104" s="231" t="s">
        <v>122</v>
      </c>
    </row>
    <row r="105" spans="2:51" s="11" customFormat="1" ht="12">
      <c r="B105" s="210"/>
      <c r="C105" s="211"/>
      <c r="D105" s="212" t="s">
        <v>137</v>
      </c>
      <c r="E105" s="213" t="s">
        <v>1</v>
      </c>
      <c r="F105" s="214" t="s">
        <v>144</v>
      </c>
      <c r="G105" s="211"/>
      <c r="H105" s="215">
        <v>6.35</v>
      </c>
      <c r="I105" s="216"/>
      <c r="J105" s="211"/>
      <c r="K105" s="211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137</v>
      </c>
      <c r="AU105" s="221" t="s">
        <v>130</v>
      </c>
      <c r="AV105" s="11" t="s">
        <v>130</v>
      </c>
      <c r="AW105" s="11" t="s">
        <v>32</v>
      </c>
      <c r="AX105" s="11" t="s">
        <v>75</v>
      </c>
      <c r="AY105" s="221" t="s">
        <v>122</v>
      </c>
    </row>
    <row r="106" spans="2:65" s="1" customFormat="1" ht="16.5" customHeight="1">
      <c r="B106" s="37"/>
      <c r="C106" s="198" t="s">
        <v>129</v>
      </c>
      <c r="D106" s="198" t="s">
        <v>125</v>
      </c>
      <c r="E106" s="199" t="s">
        <v>145</v>
      </c>
      <c r="F106" s="200" t="s">
        <v>146</v>
      </c>
      <c r="G106" s="201" t="s">
        <v>141</v>
      </c>
      <c r="H106" s="202">
        <v>10.4</v>
      </c>
      <c r="I106" s="203"/>
      <c r="J106" s="204">
        <f>ROUND(I106*H106,2)</f>
        <v>0</v>
      </c>
      <c r="K106" s="200" t="s">
        <v>1</v>
      </c>
      <c r="L106" s="42"/>
      <c r="M106" s="205" t="s">
        <v>1</v>
      </c>
      <c r="N106" s="206" t="s">
        <v>42</v>
      </c>
      <c r="O106" s="78"/>
      <c r="P106" s="207">
        <f>O106*H106</f>
        <v>0</v>
      </c>
      <c r="Q106" s="207">
        <v>0.0002</v>
      </c>
      <c r="R106" s="207">
        <f>Q106*H106</f>
        <v>0.0020800000000000003</v>
      </c>
      <c r="S106" s="207">
        <v>0</v>
      </c>
      <c r="T106" s="208">
        <f>S106*H106</f>
        <v>0</v>
      </c>
      <c r="AR106" s="16" t="s">
        <v>129</v>
      </c>
      <c r="AT106" s="16" t="s">
        <v>125</v>
      </c>
      <c r="AU106" s="16" t="s">
        <v>130</v>
      </c>
      <c r="AY106" s="16" t="s">
        <v>122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6" t="s">
        <v>130</v>
      </c>
      <c r="BK106" s="209">
        <f>ROUND(I106*H106,2)</f>
        <v>0</v>
      </c>
      <c r="BL106" s="16" t="s">
        <v>129</v>
      </c>
      <c r="BM106" s="16" t="s">
        <v>147</v>
      </c>
    </row>
    <row r="107" spans="2:51" s="11" customFormat="1" ht="12">
      <c r="B107" s="210"/>
      <c r="C107" s="211"/>
      <c r="D107" s="212" t="s">
        <v>137</v>
      </c>
      <c r="E107" s="213" t="s">
        <v>1</v>
      </c>
      <c r="F107" s="214" t="s">
        <v>148</v>
      </c>
      <c r="G107" s="211"/>
      <c r="H107" s="215">
        <v>10.4</v>
      </c>
      <c r="I107" s="216"/>
      <c r="J107" s="211"/>
      <c r="K107" s="211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137</v>
      </c>
      <c r="AU107" s="221" t="s">
        <v>130</v>
      </c>
      <c r="AV107" s="11" t="s">
        <v>130</v>
      </c>
      <c r="AW107" s="11" t="s">
        <v>32</v>
      </c>
      <c r="AX107" s="11" t="s">
        <v>75</v>
      </c>
      <c r="AY107" s="221" t="s">
        <v>122</v>
      </c>
    </row>
    <row r="108" spans="2:63" s="10" customFormat="1" ht="22.8" customHeight="1">
      <c r="B108" s="182"/>
      <c r="C108" s="183"/>
      <c r="D108" s="184" t="s">
        <v>69</v>
      </c>
      <c r="E108" s="196" t="s">
        <v>129</v>
      </c>
      <c r="F108" s="196" t="s">
        <v>149</v>
      </c>
      <c r="G108" s="183"/>
      <c r="H108" s="183"/>
      <c r="I108" s="186"/>
      <c r="J108" s="197">
        <f>BK108</f>
        <v>0</v>
      </c>
      <c r="K108" s="183"/>
      <c r="L108" s="188"/>
      <c r="M108" s="189"/>
      <c r="N108" s="190"/>
      <c r="O108" s="190"/>
      <c r="P108" s="191">
        <f>P109</f>
        <v>0</v>
      </c>
      <c r="Q108" s="190"/>
      <c r="R108" s="191">
        <f>R109</f>
        <v>0.0394</v>
      </c>
      <c r="S108" s="190"/>
      <c r="T108" s="192">
        <f>T109</f>
        <v>0</v>
      </c>
      <c r="AR108" s="193" t="s">
        <v>75</v>
      </c>
      <c r="AT108" s="194" t="s">
        <v>69</v>
      </c>
      <c r="AU108" s="194" t="s">
        <v>75</v>
      </c>
      <c r="AY108" s="193" t="s">
        <v>122</v>
      </c>
      <c r="BK108" s="195">
        <f>BK109</f>
        <v>0</v>
      </c>
    </row>
    <row r="109" spans="2:65" s="1" customFormat="1" ht="16.5" customHeight="1">
      <c r="B109" s="37"/>
      <c r="C109" s="198" t="s">
        <v>150</v>
      </c>
      <c r="D109" s="198" t="s">
        <v>125</v>
      </c>
      <c r="E109" s="199" t="s">
        <v>151</v>
      </c>
      <c r="F109" s="200" t="s">
        <v>152</v>
      </c>
      <c r="G109" s="201" t="s">
        <v>128</v>
      </c>
      <c r="H109" s="202">
        <v>2</v>
      </c>
      <c r="I109" s="203"/>
      <c r="J109" s="204">
        <f>ROUND(I109*H109,2)</f>
        <v>0</v>
      </c>
      <c r="K109" s="200" t="s">
        <v>1</v>
      </c>
      <c r="L109" s="42"/>
      <c r="M109" s="205" t="s">
        <v>1</v>
      </c>
      <c r="N109" s="206" t="s">
        <v>42</v>
      </c>
      <c r="O109" s="78"/>
      <c r="P109" s="207">
        <f>O109*H109</f>
        <v>0</v>
      </c>
      <c r="Q109" s="207">
        <v>0.0197</v>
      </c>
      <c r="R109" s="207">
        <f>Q109*H109</f>
        <v>0.0394</v>
      </c>
      <c r="S109" s="207">
        <v>0</v>
      </c>
      <c r="T109" s="208">
        <f>S109*H109</f>
        <v>0</v>
      </c>
      <c r="AR109" s="16" t="s">
        <v>129</v>
      </c>
      <c r="AT109" s="16" t="s">
        <v>125</v>
      </c>
      <c r="AU109" s="16" t="s">
        <v>130</v>
      </c>
      <c r="AY109" s="16" t="s">
        <v>122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6" t="s">
        <v>130</v>
      </c>
      <c r="BK109" s="209">
        <f>ROUND(I109*H109,2)</f>
        <v>0</v>
      </c>
      <c r="BL109" s="16" t="s">
        <v>129</v>
      </c>
      <c r="BM109" s="16" t="s">
        <v>153</v>
      </c>
    </row>
    <row r="110" spans="2:63" s="10" customFormat="1" ht="22.8" customHeight="1">
      <c r="B110" s="182"/>
      <c r="C110" s="183"/>
      <c r="D110" s="184" t="s">
        <v>69</v>
      </c>
      <c r="E110" s="196" t="s">
        <v>154</v>
      </c>
      <c r="F110" s="196" t="s">
        <v>155</v>
      </c>
      <c r="G110" s="183"/>
      <c r="H110" s="183"/>
      <c r="I110" s="186"/>
      <c r="J110" s="197">
        <f>BK110</f>
        <v>0</v>
      </c>
      <c r="K110" s="183"/>
      <c r="L110" s="188"/>
      <c r="M110" s="189"/>
      <c r="N110" s="190"/>
      <c r="O110" s="190"/>
      <c r="P110" s="191">
        <f>SUM(P111:P136)</f>
        <v>0</v>
      </c>
      <c r="Q110" s="190"/>
      <c r="R110" s="191">
        <f>SUM(R111:R136)</f>
        <v>3.08213566</v>
      </c>
      <c r="S110" s="190"/>
      <c r="T110" s="192">
        <f>SUM(T111:T136)</f>
        <v>0</v>
      </c>
      <c r="AR110" s="193" t="s">
        <v>75</v>
      </c>
      <c r="AT110" s="194" t="s">
        <v>69</v>
      </c>
      <c r="AU110" s="194" t="s">
        <v>75</v>
      </c>
      <c r="AY110" s="193" t="s">
        <v>122</v>
      </c>
      <c r="BK110" s="195">
        <f>SUM(BK111:BK136)</f>
        <v>0</v>
      </c>
    </row>
    <row r="111" spans="2:65" s="1" customFormat="1" ht="16.5" customHeight="1">
      <c r="B111" s="37"/>
      <c r="C111" s="198" t="s">
        <v>154</v>
      </c>
      <c r="D111" s="198" t="s">
        <v>125</v>
      </c>
      <c r="E111" s="199" t="s">
        <v>156</v>
      </c>
      <c r="F111" s="200" t="s">
        <v>157</v>
      </c>
      <c r="G111" s="201" t="s">
        <v>134</v>
      </c>
      <c r="H111" s="202">
        <v>39.6</v>
      </c>
      <c r="I111" s="203"/>
      <c r="J111" s="204">
        <f>ROUND(I111*H111,2)</f>
        <v>0</v>
      </c>
      <c r="K111" s="200" t="s">
        <v>158</v>
      </c>
      <c r="L111" s="42"/>
      <c r="M111" s="205" t="s">
        <v>1</v>
      </c>
      <c r="N111" s="206" t="s">
        <v>42</v>
      </c>
      <c r="O111" s="78"/>
      <c r="P111" s="207">
        <f>O111*H111</f>
        <v>0</v>
      </c>
      <c r="Q111" s="207">
        <v>0.003</v>
      </c>
      <c r="R111" s="207">
        <f>Q111*H111</f>
        <v>0.1188</v>
      </c>
      <c r="S111" s="207">
        <v>0</v>
      </c>
      <c r="T111" s="208">
        <f>S111*H111</f>
        <v>0</v>
      </c>
      <c r="AR111" s="16" t="s">
        <v>129</v>
      </c>
      <c r="AT111" s="16" t="s">
        <v>125</v>
      </c>
      <c r="AU111" s="16" t="s">
        <v>130</v>
      </c>
      <c r="AY111" s="16" t="s">
        <v>122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6" t="s">
        <v>130</v>
      </c>
      <c r="BK111" s="209">
        <f>ROUND(I111*H111,2)</f>
        <v>0</v>
      </c>
      <c r="BL111" s="16" t="s">
        <v>129</v>
      </c>
      <c r="BM111" s="16" t="s">
        <v>159</v>
      </c>
    </row>
    <row r="112" spans="2:51" s="11" customFormat="1" ht="12">
      <c r="B112" s="210"/>
      <c r="C112" s="211"/>
      <c r="D112" s="212" t="s">
        <v>137</v>
      </c>
      <c r="E112" s="213" t="s">
        <v>1</v>
      </c>
      <c r="F112" s="214" t="s">
        <v>160</v>
      </c>
      <c r="G112" s="211"/>
      <c r="H112" s="215">
        <v>39.6</v>
      </c>
      <c r="I112" s="216"/>
      <c r="J112" s="211"/>
      <c r="K112" s="211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137</v>
      </c>
      <c r="AU112" s="221" t="s">
        <v>130</v>
      </c>
      <c r="AV112" s="11" t="s">
        <v>130</v>
      </c>
      <c r="AW112" s="11" t="s">
        <v>32</v>
      </c>
      <c r="AX112" s="11" t="s">
        <v>75</v>
      </c>
      <c r="AY112" s="221" t="s">
        <v>122</v>
      </c>
    </row>
    <row r="113" spans="2:65" s="1" customFormat="1" ht="16.5" customHeight="1">
      <c r="B113" s="37"/>
      <c r="C113" s="198" t="s">
        <v>161</v>
      </c>
      <c r="D113" s="198" t="s">
        <v>125</v>
      </c>
      <c r="E113" s="199" t="s">
        <v>162</v>
      </c>
      <c r="F113" s="200" t="s">
        <v>163</v>
      </c>
      <c r="G113" s="201" t="s">
        <v>134</v>
      </c>
      <c r="H113" s="202">
        <v>3.25</v>
      </c>
      <c r="I113" s="203"/>
      <c r="J113" s="204">
        <f>ROUND(I113*H113,2)</f>
        <v>0</v>
      </c>
      <c r="K113" s="200" t="s">
        <v>1</v>
      </c>
      <c r="L113" s="42"/>
      <c r="M113" s="205" t="s">
        <v>1</v>
      </c>
      <c r="N113" s="206" t="s">
        <v>42</v>
      </c>
      <c r="O113" s="78"/>
      <c r="P113" s="207">
        <f>O113*H113</f>
        <v>0</v>
      </c>
      <c r="Q113" s="207">
        <v>0.01838</v>
      </c>
      <c r="R113" s="207">
        <f>Q113*H113</f>
        <v>0.059735</v>
      </c>
      <c r="S113" s="207">
        <v>0</v>
      </c>
      <c r="T113" s="208">
        <f>S113*H113</f>
        <v>0</v>
      </c>
      <c r="AR113" s="16" t="s">
        <v>129</v>
      </c>
      <c r="AT113" s="16" t="s">
        <v>125</v>
      </c>
      <c r="AU113" s="16" t="s">
        <v>130</v>
      </c>
      <c r="AY113" s="16" t="s">
        <v>122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6" t="s">
        <v>130</v>
      </c>
      <c r="BK113" s="209">
        <f>ROUND(I113*H113,2)</f>
        <v>0</v>
      </c>
      <c r="BL113" s="16" t="s">
        <v>129</v>
      </c>
      <c r="BM113" s="16" t="s">
        <v>164</v>
      </c>
    </row>
    <row r="114" spans="2:51" s="11" customFormat="1" ht="12">
      <c r="B114" s="210"/>
      <c r="C114" s="211"/>
      <c r="D114" s="212" t="s">
        <v>137</v>
      </c>
      <c r="E114" s="213" t="s">
        <v>1</v>
      </c>
      <c r="F114" s="214" t="s">
        <v>165</v>
      </c>
      <c r="G114" s="211"/>
      <c r="H114" s="215">
        <v>3.25</v>
      </c>
      <c r="I114" s="216"/>
      <c r="J114" s="211"/>
      <c r="K114" s="211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137</v>
      </c>
      <c r="AU114" s="221" t="s">
        <v>130</v>
      </c>
      <c r="AV114" s="11" t="s">
        <v>130</v>
      </c>
      <c r="AW114" s="11" t="s">
        <v>32</v>
      </c>
      <c r="AX114" s="11" t="s">
        <v>75</v>
      </c>
      <c r="AY114" s="221" t="s">
        <v>122</v>
      </c>
    </row>
    <row r="115" spans="2:65" s="1" customFormat="1" ht="16.5" customHeight="1">
      <c r="B115" s="37"/>
      <c r="C115" s="198" t="s">
        <v>166</v>
      </c>
      <c r="D115" s="198" t="s">
        <v>125</v>
      </c>
      <c r="E115" s="199" t="s">
        <v>167</v>
      </c>
      <c r="F115" s="200" t="s">
        <v>168</v>
      </c>
      <c r="G115" s="201" t="s">
        <v>134</v>
      </c>
      <c r="H115" s="202">
        <v>39.6</v>
      </c>
      <c r="I115" s="203"/>
      <c r="J115" s="204">
        <f>ROUND(I115*H115,2)</f>
        <v>0</v>
      </c>
      <c r="K115" s="200" t="s">
        <v>169</v>
      </c>
      <c r="L115" s="42"/>
      <c r="M115" s="205" t="s">
        <v>1</v>
      </c>
      <c r="N115" s="206" t="s">
        <v>42</v>
      </c>
      <c r="O115" s="78"/>
      <c r="P115" s="207">
        <f>O115*H115</f>
        <v>0</v>
      </c>
      <c r="Q115" s="207">
        <v>0.0051</v>
      </c>
      <c r="R115" s="207">
        <f>Q115*H115</f>
        <v>0.20196000000000003</v>
      </c>
      <c r="S115" s="207">
        <v>0</v>
      </c>
      <c r="T115" s="208">
        <f>S115*H115</f>
        <v>0</v>
      </c>
      <c r="AR115" s="16" t="s">
        <v>129</v>
      </c>
      <c r="AT115" s="16" t="s">
        <v>125</v>
      </c>
      <c r="AU115" s="16" t="s">
        <v>130</v>
      </c>
      <c r="AY115" s="16" t="s">
        <v>122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6" t="s">
        <v>130</v>
      </c>
      <c r="BK115" s="209">
        <f>ROUND(I115*H115,2)</f>
        <v>0</v>
      </c>
      <c r="BL115" s="16" t="s">
        <v>129</v>
      </c>
      <c r="BM115" s="16" t="s">
        <v>170</v>
      </c>
    </row>
    <row r="116" spans="2:51" s="11" customFormat="1" ht="12">
      <c r="B116" s="210"/>
      <c r="C116" s="211"/>
      <c r="D116" s="212" t="s">
        <v>137</v>
      </c>
      <c r="E116" s="213" t="s">
        <v>1</v>
      </c>
      <c r="F116" s="214" t="s">
        <v>171</v>
      </c>
      <c r="G116" s="211"/>
      <c r="H116" s="215">
        <v>39.6</v>
      </c>
      <c r="I116" s="216"/>
      <c r="J116" s="211"/>
      <c r="K116" s="211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137</v>
      </c>
      <c r="AU116" s="221" t="s">
        <v>130</v>
      </c>
      <c r="AV116" s="11" t="s">
        <v>130</v>
      </c>
      <c r="AW116" s="11" t="s">
        <v>32</v>
      </c>
      <c r="AX116" s="11" t="s">
        <v>75</v>
      </c>
      <c r="AY116" s="221" t="s">
        <v>122</v>
      </c>
    </row>
    <row r="117" spans="2:65" s="1" customFormat="1" ht="16.5" customHeight="1">
      <c r="B117" s="37"/>
      <c r="C117" s="198" t="s">
        <v>172</v>
      </c>
      <c r="D117" s="198" t="s">
        <v>125</v>
      </c>
      <c r="E117" s="199" t="s">
        <v>173</v>
      </c>
      <c r="F117" s="200" t="s">
        <v>174</v>
      </c>
      <c r="G117" s="201" t="s">
        <v>134</v>
      </c>
      <c r="H117" s="202">
        <v>15.454</v>
      </c>
      <c r="I117" s="203"/>
      <c r="J117" s="204">
        <f>ROUND(I117*H117,2)</f>
        <v>0</v>
      </c>
      <c r="K117" s="200" t="s">
        <v>1</v>
      </c>
      <c r="L117" s="42"/>
      <c r="M117" s="205" t="s">
        <v>1</v>
      </c>
      <c r="N117" s="206" t="s">
        <v>42</v>
      </c>
      <c r="O117" s="78"/>
      <c r="P117" s="207">
        <f>O117*H117</f>
        <v>0</v>
      </c>
      <c r="Q117" s="207">
        <v>0.00489</v>
      </c>
      <c r="R117" s="207">
        <f>Q117*H117</f>
        <v>0.07557006000000001</v>
      </c>
      <c r="S117" s="207">
        <v>0</v>
      </c>
      <c r="T117" s="208">
        <f>S117*H117</f>
        <v>0</v>
      </c>
      <c r="AR117" s="16" t="s">
        <v>129</v>
      </c>
      <c r="AT117" s="16" t="s">
        <v>125</v>
      </c>
      <c r="AU117" s="16" t="s">
        <v>130</v>
      </c>
      <c r="AY117" s="16" t="s">
        <v>122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6" t="s">
        <v>130</v>
      </c>
      <c r="BK117" s="209">
        <f>ROUND(I117*H117,2)</f>
        <v>0</v>
      </c>
      <c r="BL117" s="16" t="s">
        <v>129</v>
      </c>
      <c r="BM117" s="16" t="s">
        <v>175</v>
      </c>
    </row>
    <row r="118" spans="2:51" s="11" customFormat="1" ht="12">
      <c r="B118" s="210"/>
      <c r="C118" s="211"/>
      <c r="D118" s="212" t="s">
        <v>137</v>
      </c>
      <c r="E118" s="213" t="s">
        <v>1</v>
      </c>
      <c r="F118" s="214" t="s">
        <v>176</v>
      </c>
      <c r="G118" s="211"/>
      <c r="H118" s="215">
        <v>9.43</v>
      </c>
      <c r="I118" s="216"/>
      <c r="J118" s="211"/>
      <c r="K118" s="211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137</v>
      </c>
      <c r="AU118" s="221" t="s">
        <v>130</v>
      </c>
      <c r="AV118" s="11" t="s">
        <v>130</v>
      </c>
      <c r="AW118" s="11" t="s">
        <v>32</v>
      </c>
      <c r="AX118" s="11" t="s">
        <v>70</v>
      </c>
      <c r="AY118" s="221" t="s">
        <v>122</v>
      </c>
    </row>
    <row r="119" spans="2:51" s="11" customFormat="1" ht="12">
      <c r="B119" s="210"/>
      <c r="C119" s="211"/>
      <c r="D119" s="212" t="s">
        <v>137</v>
      </c>
      <c r="E119" s="213" t="s">
        <v>1</v>
      </c>
      <c r="F119" s="214" t="s">
        <v>177</v>
      </c>
      <c r="G119" s="211"/>
      <c r="H119" s="215">
        <v>6.024</v>
      </c>
      <c r="I119" s="216"/>
      <c r="J119" s="211"/>
      <c r="K119" s="211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137</v>
      </c>
      <c r="AU119" s="221" t="s">
        <v>130</v>
      </c>
      <c r="AV119" s="11" t="s">
        <v>130</v>
      </c>
      <c r="AW119" s="11" t="s">
        <v>32</v>
      </c>
      <c r="AX119" s="11" t="s">
        <v>70</v>
      </c>
      <c r="AY119" s="221" t="s">
        <v>122</v>
      </c>
    </row>
    <row r="120" spans="2:51" s="13" customFormat="1" ht="12">
      <c r="B120" s="232"/>
      <c r="C120" s="233"/>
      <c r="D120" s="212" t="s">
        <v>137</v>
      </c>
      <c r="E120" s="234" t="s">
        <v>1</v>
      </c>
      <c r="F120" s="235" t="s">
        <v>178</v>
      </c>
      <c r="G120" s="233"/>
      <c r="H120" s="236">
        <v>15.454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137</v>
      </c>
      <c r="AU120" s="242" t="s">
        <v>130</v>
      </c>
      <c r="AV120" s="13" t="s">
        <v>129</v>
      </c>
      <c r="AW120" s="13" t="s">
        <v>32</v>
      </c>
      <c r="AX120" s="13" t="s">
        <v>75</v>
      </c>
      <c r="AY120" s="242" t="s">
        <v>122</v>
      </c>
    </row>
    <row r="121" spans="2:65" s="1" customFormat="1" ht="16.5" customHeight="1">
      <c r="B121" s="37"/>
      <c r="C121" s="198" t="s">
        <v>179</v>
      </c>
      <c r="D121" s="198" t="s">
        <v>125</v>
      </c>
      <c r="E121" s="199" t="s">
        <v>180</v>
      </c>
      <c r="F121" s="200" t="s">
        <v>181</v>
      </c>
      <c r="G121" s="201" t="s">
        <v>134</v>
      </c>
      <c r="H121" s="202">
        <v>118.005</v>
      </c>
      <c r="I121" s="203"/>
      <c r="J121" s="204">
        <f>ROUND(I121*H121,2)</f>
        <v>0</v>
      </c>
      <c r="K121" s="200" t="s">
        <v>158</v>
      </c>
      <c r="L121" s="42"/>
      <c r="M121" s="205" t="s">
        <v>1</v>
      </c>
      <c r="N121" s="206" t="s">
        <v>42</v>
      </c>
      <c r="O121" s="78"/>
      <c r="P121" s="207">
        <f>O121*H121</f>
        <v>0</v>
      </c>
      <c r="Q121" s="207">
        <v>0.003</v>
      </c>
      <c r="R121" s="207">
        <f>Q121*H121</f>
        <v>0.35401499999999997</v>
      </c>
      <c r="S121" s="207">
        <v>0</v>
      </c>
      <c r="T121" s="208">
        <f>S121*H121</f>
        <v>0</v>
      </c>
      <c r="AR121" s="16" t="s">
        <v>129</v>
      </c>
      <c r="AT121" s="16" t="s">
        <v>125</v>
      </c>
      <c r="AU121" s="16" t="s">
        <v>130</v>
      </c>
      <c r="AY121" s="16" t="s">
        <v>122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6" t="s">
        <v>130</v>
      </c>
      <c r="BK121" s="209">
        <f>ROUND(I121*H121,2)</f>
        <v>0</v>
      </c>
      <c r="BL121" s="16" t="s">
        <v>129</v>
      </c>
      <c r="BM121" s="16" t="s">
        <v>182</v>
      </c>
    </row>
    <row r="122" spans="2:51" s="11" customFormat="1" ht="12">
      <c r="B122" s="210"/>
      <c r="C122" s="211"/>
      <c r="D122" s="212" t="s">
        <v>137</v>
      </c>
      <c r="E122" s="213" t="s">
        <v>1</v>
      </c>
      <c r="F122" s="214" t="s">
        <v>183</v>
      </c>
      <c r="G122" s="211"/>
      <c r="H122" s="215">
        <v>118.005</v>
      </c>
      <c r="I122" s="216"/>
      <c r="J122" s="211"/>
      <c r="K122" s="211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137</v>
      </c>
      <c r="AU122" s="221" t="s">
        <v>130</v>
      </c>
      <c r="AV122" s="11" t="s">
        <v>130</v>
      </c>
      <c r="AW122" s="11" t="s">
        <v>32</v>
      </c>
      <c r="AX122" s="11" t="s">
        <v>75</v>
      </c>
      <c r="AY122" s="221" t="s">
        <v>122</v>
      </c>
    </row>
    <row r="123" spans="2:65" s="1" customFormat="1" ht="16.5" customHeight="1">
      <c r="B123" s="37"/>
      <c r="C123" s="198" t="s">
        <v>184</v>
      </c>
      <c r="D123" s="198" t="s">
        <v>125</v>
      </c>
      <c r="E123" s="199" t="s">
        <v>185</v>
      </c>
      <c r="F123" s="200" t="s">
        <v>186</v>
      </c>
      <c r="G123" s="201" t="s">
        <v>134</v>
      </c>
      <c r="H123" s="202">
        <v>102.551</v>
      </c>
      <c r="I123" s="203"/>
      <c r="J123" s="204">
        <f>ROUND(I123*H123,2)</f>
        <v>0</v>
      </c>
      <c r="K123" s="200" t="s">
        <v>169</v>
      </c>
      <c r="L123" s="42"/>
      <c r="M123" s="205" t="s">
        <v>1</v>
      </c>
      <c r="N123" s="206" t="s">
        <v>42</v>
      </c>
      <c r="O123" s="78"/>
      <c r="P123" s="207">
        <f>O123*H123</f>
        <v>0</v>
      </c>
      <c r="Q123" s="207">
        <v>0.0156</v>
      </c>
      <c r="R123" s="207">
        <f>Q123*H123</f>
        <v>1.5997956</v>
      </c>
      <c r="S123" s="207">
        <v>0</v>
      </c>
      <c r="T123" s="208">
        <f>S123*H123</f>
        <v>0</v>
      </c>
      <c r="AR123" s="16" t="s">
        <v>129</v>
      </c>
      <c r="AT123" s="16" t="s">
        <v>125</v>
      </c>
      <c r="AU123" s="16" t="s">
        <v>130</v>
      </c>
      <c r="AY123" s="16" t="s">
        <v>122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6" t="s">
        <v>130</v>
      </c>
      <c r="BK123" s="209">
        <f>ROUND(I123*H123,2)</f>
        <v>0</v>
      </c>
      <c r="BL123" s="16" t="s">
        <v>129</v>
      </c>
      <c r="BM123" s="16" t="s">
        <v>187</v>
      </c>
    </row>
    <row r="124" spans="2:51" s="11" customFormat="1" ht="12">
      <c r="B124" s="210"/>
      <c r="C124" s="211"/>
      <c r="D124" s="212" t="s">
        <v>137</v>
      </c>
      <c r="E124" s="213" t="s">
        <v>1</v>
      </c>
      <c r="F124" s="214" t="s">
        <v>188</v>
      </c>
      <c r="G124" s="211"/>
      <c r="H124" s="215">
        <v>19.484</v>
      </c>
      <c r="I124" s="216"/>
      <c r="J124" s="211"/>
      <c r="K124" s="211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137</v>
      </c>
      <c r="AU124" s="221" t="s">
        <v>130</v>
      </c>
      <c r="AV124" s="11" t="s">
        <v>130</v>
      </c>
      <c r="AW124" s="11" t="s">
        <v>32</v>
      </c>
      <c r="AX124" s="11" t="s">
        <v>70</v>
      </c>
      <c r="AY124" s="221" t="s">
        <v>122</v>
      </c>
    </row>
    <row r="125" spans="2:51" s="11" customFormat="1" ht="12">
      <c r="B125" s="210"/>
      <c r="C125" s="211"/>
      <c r="D125" s="212" t="s">
        <v>137</v>
      </c>
      <c r="E125" s="213" t="s">
        <v>1</v>
      </c>
      <c r="F125" s="214" t="s">
        <v>189</v>
      </c>
      <c r="G125" s="211"/>
      <c r="H125" s="215">
        <v>30.47</v>
      </c>
      <c r="I125" s="216"/>
      <c r="J125" s="211"/>
      <c r="K125" s="211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137</v>
      </c>
      <c r="AU125" s="221" t="s">
        <v>130</v>
      </c>
      <c r="AV125" s="11" t="s">
        <v>130</v>
      </c>
      <c r="AW125" s="11" t="s">
        <v>32</v>
      </c>
      <c r="AX125" s="11" t="s">
        <v>70</v>
      </c>
      <c r="AY125" s="221" t="s">
        <v>122</v>
      </c>
    </row>
    <row r="126" spans="2:51" s="11" customFormat="1" ht="12">
      <c r="B126" s="210"/>
      <c r="C126" s="211"/>
      <c r="D126" s="212" t="s">
        <v>137</v>
      </c>
      <c r="E126" s="213" t="s">
        <v>1</v>
      </c>
      <c r="F126" s="214" t="s">
        <v>190</v>
      </c>
      <c r="G126" s="211"/>
      <c r="H126" s="215">
        <v>50.161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137</v>
      </c>
      <c r="AU126" s="221" t="s">
        <v>130</v>
      </c>
      <c r="AV126" s="11" t="s">
        <v>130</v>
      </c>
      <c r="AW126" s="11" t="s">
        <v>32</v>
      </c>
      <c r="AX126" s="11" t="s">
        <v>70</v>
      </c>
      <c r="AY126" s="221" t="s">
        <v>122</v>
      </c>
    </row>
    <row r="127" spans="2:51" s="11" customFormat="1" ht="12">
      <c r="B127" s="210"/>
      <c r="C127" s="211"/>
      <c r="D127" s="212" t="s">
        <v>137</v>
      </c>
      <c r="E127" s="213" t="s">
        <v>1</v>
      </c>
      <c r="F127" s="214" t="s">
        <v>191</v>
      </c>
      <c r="G127" s="211"/>
      <c r="H127" s="215">
        <v>0.996</v>
      </c>
      <c r="I127" s="216"/>
      <c r="J127" s="211"/>
      <c r="K127" s="211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137</v>
      </c>
      <c r="AU127" s="221" t="s">
        <v>130</v>
      </c>
      <c r="AV127" s="11" t="s">
        <v>130</v>
      </c>
      <c r="AW127" s="11" t="s">
        <v>32</v>
      </c>
      <c r="AX127" s="11" t="s">
        <v>70</v>
      </c>
      <c r="AY127" s="221" t="s">
        <v>122</v>
      </c>
    </row>
    <row r="128" spans="2:51" s="11" customFormat="1" ht="12">
      <c r="B128" s="210"/>
      <c r="C128" s="211"/>
      <c r="D128" s="212" t="s">
        <v>137</v>
      </c>
      <c r="E128" s="213" t="s">
        <v>1</v>
      </c>
      <c r="F128" s="214" t="s">
        <v>192</v>
      </c>
      <c r="G128" s="211"/>
      <c r="H128" s="215">
        <v>1.44</v>
      </c>
      <c r="I128" s="216"/>
      <c r="J128" s="211"/>
      <c r="K128" s="211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137</v>
      </c>
      <c r="AU128" s="221" t="s">
        <v>130</v>
      </c>
      <c r="AV128" s="11" t="s">
        <v>130</v>
      </c>
      <c r="AW128" s="11" t="s">
        <v>32</v>
      </c>
      <c r="AX128" s="11" t="s">
        <v>70</v>
      </c>
      <c r="AY128" s="221" t="s">
        <v>122</v>
      </c>
    </row>
    <row r="129" spans="2:51" s="13" customFormat="1" ht="12">
      <c r="B129" s="232"/>
      <c r="C129" s="233"/>
      <c r="D129" s="212" t="s">
        <v>137</v>
      </c>
      <c r="E129" s="234" t="s">
        <v>1</v>
      </c>
      <c r="F129" s="235" t="s">
        <v>178</v>
      </c>
      <c r="G129" s="233"/>
      <c r="H129" s="236">
        <v>102.551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137</v>
      </c>
      <c r="AU129" s="242" t="s">
        <v>130</v>
      </c>
      <c r="AV129" s="13" t="s">
        <v>129</v>
      </c>
      <c r="AW129" s="13" t="s">
        <v>32</v>
      </c>
      <c r="AX129" s="13" t="s">
        <v>75</v>
      </c>
      <c r="AY129" s="242" t="s">
        <v>122</v>
      </c>
    </row>
    <row r="130" spans="2:65" s="1" customFormat="1" ht="16.5" customHeight="1">
      <c r="B130" s="37"/>
      <c r="C130" s="198" t="s">
        <v>193</v>
      </c>
      <c r="D130" s="198" t="s">
        <v>125</v>
      </c>
      <c r="E130" s="199" t="s">
        <v>194</v>
      </c>
      <c r="F130" s="200" t="s">
        <v>195</v>
      </c>
      <c r="G130" s="201" t="s">
        <v>134</v>
      </c>
      <c r="H130" s="202">
        <v>3.25</v>
      </c>
      <c r="I130" s="203"/>
      <c r="J130" s="204">
        <f>ROUND(I130*H130,2)</f>
        <v>0</v>
      </c>
      <c r="K130" s="200" t="s">
        <v>1</v>
      </c>
      <c r="L130" s="42"/>
      <c r="M130" s="205" t="s">
        <v>1</v>
      </c>
      <c r="N130" s="206" t="s">
        <v>42</v>
      </c>
      <c r="O130" s="78"/>
      <c r="P130" s="207">
        <f>O130*H130</f>
        <v>0</v>
      </c>
      <c r="Q130" s="207">
        <v>0.04984</v>
      </c>
      <c r="R130" s="207">
        <f>Q130*H130</f>
        <v>0.16198</v>
      </c>
      <c r="S130" s="207">
        <v>0</v>
      </c>
      <c r="T130" s="208">
        <f>S130*H130</f>
        <v>0</v>
      </c>
      <c r="AR130" s="16" t="s">
        <v>129</v>
      </c>
      <c r="AT130" s="16" t="s">
        <v>125</v>
      </c>
      <c r="AU130" s="16" t="s">
        <v>130</v>
      </c>
      <c r="AY130" s="16" t="s">
        <v>122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6" t="s">
        <v>130</v>
      </c>
      <c r="BK130" s="209">
        <f>ROUND(I130*H130,2)</f>
        <v>0</v>
      </c>
      <c r="BL130" s="16" t="s">
        <v>129</v>
      </c>
      <c r="BM130" s="16" t="s">
        <v>196</v>
      </c>
    </row>
    <row r="131" spans="2:51" s="11" customFormat="1" ht="12">
      <c r="B131" s="210"/>
      <c r="C131" s="211"/>
      <c r="D131" s="212" t="s">
        <v>137</v>
      </c>
      <c r="E131" s="213" t="s">
        <v>1</v>
      </c>
      <c r="F131" s="214" t="s">
        <v>165</v>
      </c>
      <c r="G131" s="211"/>
      <c r="H131" s="215">
        <v>3.25</v>
      </c>
      <c r="I131" s="216"/>
      <c r="J131" s="211"/>
      <c r="K131" s="211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137</v>
      </c>
      <c r="AU131" s="221" t="s">
        <v>130</v>
      </c>
      <c r="AV131" s="11" t="s">
        <v>130</v>
      </c>
      <c r="AW131" s="11" t="s">
        <v>32</v>
      </c>
      <c r="AX131" s="11" t="s">
        <v>75</v>
      </c>
      <c r="AY131" s="221" t="s">
        <v>122</v>
      </c>
    </row>
    <row r="132" spans="2:65" s="1" customFormat="1" ht="16.5" customHeight="1">
      <c r="B132" s="37"/>
      <c r="C132" s="198" t="s">
        <v>197</v>
      </c>
      <c r="D132" s="198" t="s">
        <v>125</v>
      </c>
      <c r="E132" s="199" t="s">
        <v>198</v>
      </c>
      <c r="F132" s="200" t="s">
        <v>199</v>
      </c>
      <c r="G132" s="201" t="s">
        <v>128</v>
      </c>
      <c r="H132" s="202">
        <v>2</v>
      </c>
      <c r="I132" s="203"/>
      <c r="J132" s="204">
        <f>ROUND(I132*H132,2)</f>
        <v>0</v>
      </c>
      <c r="K132" s="200" t="s">
        <v>1</v>
      </c>
      <c r="L132" s="42"/>
      <c r="M132" s="205" t="s">
        <v>1</v>
      </c>
      <c r="N132" s="206" t="s">
        <v>42</v>
      </c>
      <c r="O132" s="78"/>
      <c r="P132" s="207">
        <f>O132*H132</f>
        <v>0</v>
      </c>
      <c r="Q132" s="207">
        <v>0.01698</v>
      </c>
      <c r="R132" s="207">
        <f>Q132*H132</f>
        <v>0.03396</v>
      </c>
      <c r="S132" s="207">
        <v>0</v>
      </c>
      <c r="T132" s="208">
        <f>S132*H132</f>
        <v>0</v>
      </c>
      <c r="AR132" s="16" t="s">
        <v>129</v>
      </c>
      <c r="AT132" s="16" t="s">
        <v>125</v>
      </c>
      <c r="AU132" s="16" t="s">
        <v>130</v>
      </c>
      <c r="AY132" s="16" t="s">
        <v>122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6" t="s">
        <v>130</v>
      </c>
      <c r="BK132" s="209">
        <f>ROUND(I132*H132,2)</f>
        <v>0</v>
      </c>
      <c r="BL132" s="16" t="s">
        <v>129</v>
      </c>
      <c r="BM132" s="16" t="s">
        <v>200</v>
      </c>
    </row>
    <row r="133" spans="2:65" s="1" customFormat="1" ht="16.5" customHeight="1">
      <c r="B133" s="37"/>
      <c r="C133" s="243" t="s">
        <v>201</v>
      </c>
      <c r="D133" s="243" t="s">
        <v>202</v>
      </c>
      <c r="E133" s="244" t="s">
        <v>203</v>
      </c>
      <c r="F133" s="245" t="s">
        <v>204</v>
      </c>
      <c r="G133" s="246" t="s">
        <v>128</v>
      </c>
      <c r="H133" s="247">
        <v>2</v>
      </c>
      <c r="I133" s="248"/>
      <c r="J133" s="249">
        <f>ROUND(I133*H133,2)</f>
        <v>0</v>
      </c>
      <c r="K133" s="245" t="s">
        <v>1</v>
      </c>
      <c r="L133" s="250"/>
      <c r="M133" s="251" t="s">
        <v>1</v>
      </c>
      <c r="N133" s="252" t="s">
        <v>42</v>
      </c>
      <c r="O133" s="78"/>
      <c r="P133" s="207">
        <f>O133*H133</f>
        <v>0</v>
      </c>
      <c r="Q133" s="207">
        <v>0.01201</v>
      </c>
      <c r="R133" s="207">
        <f>Q133*H133</f>
        <v>0.02402</v>
      </c>
      <c r="S133" s="207">
        <v>0</v>
      </c>
      <c r="T133" s="208">
        <f>S133*H133</f>
        <v>0</v>
      </c>
      <c r="AR133" s="16" t="s">
        <v>166</v>
      </c>
      <c r="AT133" s="16" t="s">
        <v>202</v>
      </c>
      <c r="AU133" s="16" t="s">
        <v>130</v>
      </c>
      <c r="AY133" s="16" t="s">
        <v>122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6" t="s">
        <v>130</v>
      </c>
      <c r="BK133" s="209">
        <f>ROUND(I133*H133,2)</f>
        <v>0</v>
      </c>
      <c r="BL133" s="16" t="s">
        <v>129</v>
      </c>
      <c r="BM133" s="16" t="s">
        <v>205</v>
      </c>
    </row>
    <row r="134" spans="2:65" s="1" customFormat="1" ht="16.5" customHeight="1">
      <c r="B134" s="37"/>
      <c r="C134" s="198" t="s">
        <v>8</v>
      </c>
      <c r="D134" s="198" t="s">
        <v>125</v>
      </c>
      <c r="E134" s="199" t="s">
        <v>206</v>
      </c>
      <c r="F134" s="200" t="s">
        <v>207</v>
      </c>
      <c r="G134" s="201" t="s">
        <v>128</v>
      </c>
      <c r="H134" s="202">
        <v>1</v>
      </c>
      <c r="I134" s="203"/>
      <c r="J134" s="204">
        <f>ROUND(I134*H134,2)</f>
        <v>0</v>
      </c>
      <c r="K134" s="200" t="s">
        <v>208</v>
      </c>
      <c r="L134" s="42"/>
      <c r="M134" s="205" t="s">
        <v>1</v>
      </c>
      <c r="N134" s="206" t="s">
        <v>42</v>
      </c>
      <c r="O134" s="78"/>
      <c r="P134" s="207">
        <f>O134*H134</f>
        <v>0</v>
      </c>
      <c r="Q134" s="207">
        <v>0.4417</v>
      </c>
      <c r="R134" s="207">
        <f>Q134*H134</f>
        <v>0.4417</v>
      </c>
      <c r="S134" s="207">
        <v>0</v>
      </c>
      <c r="T134" s="208">
        <f>S134*H134</f>
        <v>0</v>
      </c>
      <c r="AR134" s="16" t="s">
        <v>129</v>
      </c>
      <c r="AT134" s="16" t="s">
        <v>125</v>
      </c>
      <c r="AU134" s="16" t="s">
        <v>130</v>
      </c>
      <c r="AY134" s="16" t="s">
        <v>122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6" t="s">
        <v>130</v>
      </c>
      <c r="BK134" s="209">
        <f>ROUND(I134*H134,2)</f>
        <v>0</v>
      </c>
      <c r="BL134" s="16" t="s">
        <v>129</v>
      </c>
      <c r="BM134" s="16" t="s">
        <v>209</v>
      </c>
    </row>
    <row r="135" spans="2:65" s="1" customFormat="1" ht="16.5" customHeight="1">
      <c r="B135" s="37"/>
      <c r="C135" s="243" t="s">
        <v>210</v>
      </c>
      <c r="D135" s="243" t="s">
        <v>202</v>
      </c>
      <c r="E135" s="244" t="s">
        <v>211</v>
      </c>
      <c r="F135" s="245" t="s">
        <v>212</v>
      </c>
      <c r="G135" s="246" t="s">
        <v>128</v>
      </c>
      <c r="H135" s="247">
        <v>1</v>
      </c>
      <c r="I135" s="248"/>
      <c r="J135" s="249">
        <f>ROUND(I135*H135,2)</f>
        <v>0</v>
      </c>
      <c r="K135" s="245" t="s">
        <v>1</v>
      </c>
      <c r="L135" s="250"/>
      <c r="M135" s="251" t="s">
        <v>1</v>
      </c>
      <c r="N135" s="252" t="s">
        <v>42</v>
      </c>
      <c r="O135" s="78"/>
      <c r="P135" s="207">
        <f>O135*H135</f>
        <v>0</v>
      </c>
      <c r="Q135" s="207">
        <v>0.0106</v>
      </c>
      <c r="R135" s="207">
        <f>Q135*H135</f>
        <v>0.0106</v>
      </c>
      <c r="S135" s="207">
        <v>0</v>
      </c>
      <c r="T135" s="208">
        <f>S135*H135</f>
        <v>0</v>
      </c>
      <c r="AR135" s="16" t="s">
        <v>166</v>
      </c>
      <c r="AT135" s="16" t="s">
        <v>202</v>
      </c>
      <c r="AU135" s="16" t="s">
        <v>130</v>
      </c>
      <c r="AY135" s="16" t="s">
        <v>122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6" t="s">
        <v>130</v>
      </c>
      <c r="BK135" s="209">
        <f>ROUND(I135*H135,2)</f>
        <v>0</v>
      </c>
      <c r="BL135" s="16" t="s">
        <v>129</v>
      </c>
      <c r="BM135" s="16" t="s">
        <v>213</v>
      </c>
    </row>
    <row r="136" spans="2:65" s="1" customFormat="1" ht="16.5" customHeight="1">
      <c r="B136" s="37"/>
      <c r="C136" s="198" t="s">
        <v>214</v>
      </c>
      <c r="D136" s="198" t="s">
        <v>125</v>
      </c>
      <c r="E136" s="199" t="s">
        <v>215</v>
      </c>
      <c r="F136" s="200" t="s">
        <v>216</v>
      </c>
      <c r="G136" s="201" t="s">
        <v>128</v>
      </c>
      <c r="H136" s="202">
        <v>1</v>
      </c>
      <c r="I136" s="203"/>
      <c r="J136" s="204">
        <f>ROUND(I136*H136,2)</f>
        <v>0</v>
      </c>
      <c r="K136" s="200" t="s">
        <v>1</v>
      </c>
      <c r="L136" s="42"/>
      <c r="M136" s="205" t="s">
        <v>1</v>
      </c>
      <c r="N136" s="206" t="s">
        <v>42</v>
      </c>
      <c r="O136" s="78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AR136" s="16" t="s">
        <v>129</v>
      </c>
      <c r="AT136" s="16" t="s">
        <v>125</v>
      </c>
      <c r="AU136" s="16" t="s">
        <v>130</v>
      </c>
      <c r="AY136" s="16" t="s">
        <v>122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6" t="s">
        <v>130</v>
      </c>
      <c r="BK136" s="209">
        <f>ROUND(I136*H136,2)</f>
        <v>0</v>
      </c>
      <c r="BL136" s="16" t="s">
        <v>129</v>
      </c>
      <c r="BM136" s="16" t="s">
        <v>217</v>
      </c>
    </row>
    <row r="137" spans="2:63" s="10" customFormat="1" ht="22.8" customHeight="1">
      <c r="B137" s="182"/>
      <c r="C137" s="183"/>
      <c r="D137" s="184" t="s">
        <v>69</v>
      </c>
      <c r="E137" s="196" t="s">
        <v>172</v>
      </c>
      <c r="F137" s="196" t="s">
        <v>218</v>
      </c>
      <c r="G137" s="183"/>
      <c r="H137" s="183"/>
      <c r="I137" s="186"/>
      <c r="J137" s="197">
        <f>BK137</f>
        <v>0</v>
      </c>
      <c r="K137" s="183"/>
      <c r="L137" s="188"/>
      <c r="M137" s="189"/>
      <c r="N137" s="190"/>
      <c r="O137" s="190"/>
      <c r="P137" s="191">
        <f>SUM(P138:P170)</f>
        <v>0</v>
      </c>
      <c r="Q137" s="190"/>
      <c r="R137" s="191">
        <f>SUM(R138:R170)</f>
        <v>0.0017140000000000002</v>
      </c>
      <c r="S137" s="190"/>
      <c r="T137" s="192">
        <f>SUM(T138:T170)</f>
        <v>6.024273999999999</v>
      </c>
      <c r="AR137" s="193" t="s">
        <v>75</v>
      </c>
      <c r="AT137" s="194" t="s">
        <v>69</v>
      </c>
      <c r="AU137" s="194" t="s">
        <v>75</v>
      </c>
      <c r="AY137" s="193" t="s">
        <v>122</v>
      </c>
      <c r="BK137" s="195">
        <f>SUM(BK138:BK170)</f>
        <v>0</v>
      </c>
    </row>
    <row r="138" spans="2:65" s="1" customFormat="1" ht="16.5" customHeight="1">
      <c r="B138" s="37"/>
      <c r="C138" s="198" t="s">
        <v>219</v>
      </c>
      <c r="D138" s="198" t="s">
        <v>125</v>
      </c>
      <c r="E138" s="199" t="s">
        <v>220</v>
      </c>
      <c r="F138" s="200" t="s">
        <v>221</v>
      </c>
      <c r="G138" s="201" t="s">
        <v>222</v>
      </c>
      <c r="H138" s="202">
        <v>1</v>
      </c>
      <c r="I138" s="203"/>
      <c r="J138" s="204">
        <f>ROUND(I138*H138,2)</f>
        <v>0</v>
      </c>
      <c r="K138" s="200" t="s">
        <v>1</v>
      </c>
      <c r="L138" s="42"/>
      <c r="M138" s="205" t="s">
        <v>1</v>
      </c>
      <c r="N138" s="206" t="s">
        <v>42</v>
      </c>
      <c r="O138" s="78"/>
      <c r="P138" s="207">
        <f>O138*H138</f>
        <v>0</v>
      </c>
      <c r="Q138" s="207">
        <v>0</v>
      </c>
      <c r="R138" s="207">
        <f>Q138*H138</f>
        <v>0</v>
      </c>
      <c r="S138" s="207">
        <v>0.01933</v>
      </c>
      <c r="T138" s="208">
        <f>S138*H138</f>
        <v>0.01933</v>
      </c>
      <c r="AR138" s="16" t="s">
        <v>210</v>
      </c>
      <c r="AT138" s="16" t="s">
        <v>125</v>
      </c>
      <c r="AU138" s="16" t="s">
        <v>130</v>
      </c>
      <c r="AY138" s="16" t="s">
        <v>122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6" t="s">
        <v>130</v>
      </c>
      <c r="BK138" s="209">
        <f>ROUND(I138*H138,2)</f>
        <v>0</v>
      </c>
      <c r="BL138" s="16" t="s">
        <v>210</v>
      </c>
      <c r="BM138" s="16" t="s">
        <v>223</v>
      </c>
    </row>
    <row r="139" spans="2:65" s="1" customFormat="1" ht="16.5" customHeight="1">
      <c r="B139" s="37"/>
      <c r="C139" s="198" t="s">
        <v>224</v>
      </c>
      <c r="D139" s="198" t="s">
        <v>125</v>
      </c>
      <c r="E139" s="199" t="s">
        <v>225</v>
      </c>
      <c r="F139" s="200" t="s">
        <v>226</v>
      </c>
      <c r="G139" s="201" t="s">
        <v>222</v>
      </c>
      <c r="H139" s="202">
        <v>1</v>
      </c>
      <c r="I139" s="203"/>
      <c r="J139" s="204">
        <f>ROUND(I139*H139,2)</f>
        <v>0</v>
      </c>
      <c r="K139" s="200" t="s">
        <v>1</v>
      </c>
      <c r="L139" s="42"/>
      <c r="M139" s="205" t="s">
        <v>1</v>
      </c>
      <c r="N139" s="206" t="s">
        <v>42</v>
      </c>
      <c r="O139" s="78"/>
      <c r="P139" s="207">
        <f>O139*H139</f>
        <v>0</v>
      </c>
      <c r="Q139" s="207">
        <v>0</v>
      </c>
      <c r="R139" s="207">
        <f>Q139*H139</f>
        <v>0</v>
      </c>
      <c r="S139" s="207">
        <v>0.01946</v>
      </c>
      <c r="T139" s="208">
        <f>S139*H139</f>
        <v>0.01946</v>
      </c>
      <c r="AR139" s="16" t="s">
        <v>210</v>
      </c>
      <c r="AT139" s="16" t="s">
        <v>125</v>
      </c>
      <c r="AU139" s="16" t="s">
        <v>130</v>
      </c>
      <c r="AY139" s="16" t="s">
        <v>122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6" t="s">
        <v>130</v>
      </c>
      <c r="BK139" s="209">
        <f>ROUND(I139*H139,2)</f>
        <v>0</v>
      </c>
      <c r="BL139" s="16" t="s">
        <v>210</v>
      </c>
      <c r="BM139" s="16" t="s">
        <v>227</v>
      </c>
    </row>
    <row r="140" spans="2:65" s="1" customFormat="1" ht="16.5" customHeight="1">
      <c r="B140" s="37"/>
      <c r="C140" s="198" t="s">
        <v>228</v>
      </c>
      <c r="D140" s="198" t="s">
        <v>125</v>
      </c>
      <c r="E140" s="199" t="s">
        <v>229</v>
      </c>
      <c r="F140" s="200" t="s">
        <v>230</v>
      </c>
      <c r="G140" s="201" t="s">
        <v>222</v>
      </c>
      <c r="H140" s="202">
        <v>1</v>
      </c>
      <c r="I140" s="203"/>
      <c r="J140" s="204">
        <f>ROUND(I140*H140,2)</f>
        <v>0</v>
      </c>
      <c r="K140" s="200" t="s">
        <v>169</v>
      </c>
      <c r="L140" s="42"/>
      <c r="M140" s="205" t="s">
        <v>1</v>
      </c>
      <c r="N140" s="206" t="s">
        <v>42</v>
      </c>
      <c r="O140" s="78"/>
      <c r="P140" s="207">
        <f>O140*H140</f>
        <v>0</v>
      </c>
      <c r="Q140" s="207">
        <v>0</v>
      </c>
      <c r="R140" s="207">
        <f>Q140*H140</f>
        <v>0</v>
      </c>
      <c r="S140" s="207">
        <v>0.0951</v>
      </c>
      <c r="T140" s="208">
        <f>S140*H140</f>
        <v>0.0951</v>
      </c>
      <c r="AR140" s="16" t="s">
        <v>210</v>
      </c>
      <c r="AT140" s="16" t="s">
        <v>125</v>
      </c>
      <c r="AU140" s="16" t="s">
        <v>130</v>
      </c>
      <c r="AY140" s="16" t="s">
        <v>122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6" t="s">
        <v>130</v>
      </c>
      <c r="BK140" s="209">
        <f>ROUND(I140*H140,2)</f>
        <v>0</v>
      </c>
      <c r="BL140" s="16" t="s">
        <v>210</v>
      </c>
      <c r="BM140" s="16" t="s">
        <v>231</v>
      </c>
    </row>
    <row r="141" spans="2:65" s="1" customFormat="1" ht="16.5" customHeight="1">
      <c r="B141" s="37"/>
      <c r="C141" s="198" t="s">
        <v>7</v>
      </c>
      <c r="D141" s="198" t="s">
        <v>125</v>
      </c>
      <c r="E141" s="199" t="s">
        <v>232</v>
      </c>
      <c r="F141" s="200" t="s">
        <v>233</v>
      </c>
      <c r="G141" s="201" t="s">
        <v>222</v>
      </c>
      <c r="H141" s="202">
        <v>1</v>
      </c>
      <c r="I141" s="203"/>
      <c r="J141" s="204">
        <f>ROUND(I141*H141,2)</f>
        <v>0</v>
      </c>
      <c r="K141" s="200" t="s">
        <v>1</v>
      </c>
      <c r="L141" s="42"/>
      <c r="M141" s="205" t="s">
        <v>1</v>
      </c>
      <c r="N141" s="206" t="s">
        <v>42</v>
      </c>
      <c r="O141" s="78"/>
      <c r="P141" s="207">
        <f>O141*H141</f>
        <v>0</v>
      </c>
      <c r="Q141" s="207">
        <v>0</v>
      </c>
      <c r="R141" s="207">
        <f>Q141*H141</f>
        <v>0</v>
      </c>
      <c r="S141" s="207">
        <v>0.0092</v>
      </c>
      <c r="T141" s="208">
        <f>S141*H141</f>
        <v>0.0092</v>
      </c>
      <c r="AR141" s="16" t="s">
        <v>210</v>
      </c>
      <c r="AT141" s="16" t="s">
        <v>125</v>
      </c>
      <c r="AU141" s="16" t="s">
        <v>130</v>
      </c>
      <c r="AY141" s="16" t="s">
        <v>122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6" t="s">
        <v>130</v>
      </c>
      <c r="BK141" s="209">
        <f>ROUND(I141*H141,2)</f>
        <v>0</v>
      </c>
      <c r="BL141" s="16" t="s">
        <v>210</v>
      </c>
      <c r="BM141" s="16" t="s">
        <v>234</v>
      </c>
    </row>
    <row r="142" spans="2:65" s="1" customFormat="1" ht="16.5" customHeight="1">
      <c r="B142" s="37"/>
      <c r="C142" s="198" t="s">
        <v>235</v>
      </c>
      <c r="D142" s="198" t="s">
        <v>125</v>
      </c>
      <c r="E142" s="199" t="s">
        <v>236</v>
      </c>
      <c r="F142" s="200" t="s">
        <v>237</v>
      </c>
      <c r="G142" s="201" t="s">
        <v>222</v>
      </c>
      <c r="H142" s="202">
        <v>2</v>
      </c>
      <c r="I142" s="203"/>
      <c r="J142" s="204">
        <f>ROUND(I142*H142,2)</f>
        <v>0</v>
      </c>
      <c r="K142" s="200" t="s">
        <v>1</v>
      </c>
      <c r="L142" s="42"/>
      <c r="M142" s="205" t="s">
        <v>1</v>
      </c>
      <c r="N142" s="206" t="s">
        <v>42</v>
      </c>
      <c r="O142" s="78"/>
      <c r="P142" s="207">
        <f>O142*H142</f>
        <v>0</v>
      </c>
      <c r="Q142" s="207">
        <v>0</v>
      </c>
      <c r="R142" s="207">
        <f>Q142*H142</f>
        <v>0</v>
      </c>
      <c r="S142" s="207">
        <v>0.00156</v>
      </c>
      <c r="T142" s="208">
        <f>S142*H142</f>
        <v>0.00312</v>
      </c>
      <c r="AR142" s="16" t="s">
        <v>210</v>
      </c>
      <c r="AT142" s="16" t="s">
        <v>125</v>
      </c>
      <c r="AU142" s="16" t="s">
        <v>130</v>
      </c>
      <c r="AY142" s="16" t="s">
        <v>122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6" t="s">
        <v>130</v>
      </c>
      <c r="BK142" s="209">
        <f>ROUND(I142*H142,2)</f>
        <v>0</v>
      </c>
      <c r="BL142" s="16" t="s">
        <v>210</v>
      </c>
      <c r="BM142" s="16" t="s">
        <v>238</v>
      </c>
    </row>
    <row r="143" spans="2:65" s="1" customFormat="1" ht="16.5" customHeight="1">
      <c r="B143" s="37"/>
      <c r="C143" s="198" t="s">
        <v>239</v>
      </c>
      <c r="D143" s="198" t="s">
        <v>125</v>
      </c>
      <c r="E143" s="199" t="s">
        <v>240</v>
      </c>
      <c r="F143" s="200" t="s">
        <v>241</v>
      </c>
      <c r="G143" s="201" t="s">
        <v>128</v>
      </c>
      <c r="H143" s="202">
        <v>1</v>
      </c>
      <c r="I143" s="203"/>
      <c r="J143" s="204">
        <f>ROUND(I143*H143,2)</f>
        <v>0</v>
      </c>
      <c r="K143" s="200" t="s">
        <v>1</v>
      </c>
      <c r="L143" s="42"/>
      <c r="M143" s="205" t="s">
        <v>1</v>
      </c>
      <c r="N143" s="206" t="s">
        <v>42</v>
      </c>
      <c r="O143" s="78"/>
      <c r="P143" s="207">
        <f>O143*H143</f>
        <v>0</v>
      </c>
      <c r="Q143" s="207">
        <v>0</v>
      </c>
      <c r="R143" s="207">
        <f>Q143*H143</f>
        <v>0</v>
      </c>
      <c r="S143" s="207">
        <v>0.00225</v>
      </c>
      <c r="T143" s="208">
        <f>S143*H143</f>
        <v>0.00225</v>
      </c>
      <c r="AR143" s="16" t="s">
        <v>210</v>
      </c>
      <c r="AT143" s="16" t="s">
        <v>125</v>
      </c>
      <c r="AU143" s="16" t="s">
        <v>130</v>
      </c>
      <c r="AY143" s="16" t="s">
        <v>122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6" t="s">
        <v>130</v>
      </c>
      <c r="BK143" s="209">
        <f>ROUND(I143*H143,2)</f>
        <v>0</v>
      </c>
      <c r="BL143" s="16" t="s">
        <v>210</v>
      </c>
      <c r="BM143" s="16" t="s">
        <v>242</v>
      </c>
    </row>
    <row r="144" spans="2:65" s="1" customFormat="1" ht="16.5" customHeight="1">
      <c r="B144" s="37"/>
      <c r="C144" s="198" t="s">
        <v>243</v>
      </c>
      <c r="D144" s="198" t="s">
        <v>125</v>
      </c>
      <c r="E144" s="199" t="s">
        <v>244</v>
      </c>
      <c r="F144" s="200" t="s">
        <v>245</v>
      </c>
      <c r="G144" s="201" t="s">
        <v>134</v>
      </c>
      <c r="H144" s="202">
        <v>3.83</v>
      </c>
      <c r="I144" s="203"/>
      <c r="J144" s="204">
        <f>ROUND(I144*H144,2)</f>
        <v>0</v>
      </c>
      <c r="K144" s="200" t="s">
        <v>1</v>
      </c>
      <c r="L144" s="42"/>
      <c r="M144" s="205" t="s">
        <v>1</v>
      </c>
      <c r="N144" s="206" t="s">
        <v>42</v>
      </c>
      <c r="O144" s="78"/>
      <c r="P144" s="207">
        <f>O144*H144</f>
        <v>0</v>
      </c>
      <c r="Q144" s="207">
        <v>0</v>
      </c>
      <c r="R144" s="207">
        <f>Q144*H144</f>
        <v>0</v>
      </c>
      <c r="S144" s="207">
        <v>0.039</v>
      </c>
      <c r="T144" s="208">
        <f>S144*H144</f>
        <v>0.14937</v>
      </c>
      <c r="AR144" s="16" t="s">
        <v>210</v>
      </c>
      <c r="AT144" s="16" t="s">
        <v>125</v>
      </c>
      <c r="AU144" s="16" t="s">
        <v>130</v>
      </c>
      <c r="AY144" s="16" t="s">
        <v>122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6" t="s">
        <v>130</v>
      </c>
      <c r="BK144" s="209">
        <f>ROUND(I144*H144,2)</f>
        <v>0</v>
      </c>
      <c r="BL144" s="16" t="s">
        <v>210</v>
      </c>
      <c r="BM144" s="16" t="s">
        <v>246</v>
      </c>
    </row>
    <row r="145" spans="2:51" s="11" customFormat="1" ht="12">
      <c r="B145" s="210"/>
      <c r="C145" s="211"/>
      <c r="D145" s="212" t="s">
        <v>137</v>
      </c>
      <c r="E145" s="213" t="s">
        <v>1</v>
      </c>
      <c r="F145" s="214" t="s">
        <v>247</v>
      </c>
      <c r="G145" s="211"/>
      <c r="H145" s="215">
        <v>3.83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137</v>
      </c>
      <c r="AU145" s="221" t="s">
        <v>130</v>
      </c>
      <c r="AV145" s="11" t="s">
        <v>130</v>
      </c>
      <c r="AW145" s="11" t="s">
        <v>32</v>
      </c>
      <c r="AX145" s="11" t="s">
        <v>75</v>
      </c>
      <c r="AY145" s="221" t="s">
        <v>122</v>
      </c>
    </row>
    <row r="146" spans="2:65" s="1" customFormat="1" ht="16.5" customHeight="1">
      <c r="B146" s="37"/>
      <c r="C146" s="198" t="s">
        <v>248</v>
      </c>
      <c r="D146" s="198" t="s">
        <v>125</v>
      </c>
      <c r="E146" s="199" t="s">
        <v>249</v>
      </c>
      <c r="F146" s="200" t="s">
        <v>250</v>
      </c>
      <c r="G146" s="201" t="s">
        <v>128</v>
      </c>
      <c r="H146" s="202">
        <v>5</v>
      </c>
      <c r="I146" s="203"/>
      <c r="J146" s="204">
        <f>ROUND(I146*H146,2)</f>
        <v>0</v>
      </c>
      <c r="K146" s="200" t="s">
        <v>1</v>
      </c>
      <c r="L146" s="42"/>
      <c r="M146" s="205" t="s">
        <v>1</v>
      </c>
      <c r="N146" s="206" t="s">
        <v>42</v>
      </c>
      <c r="O146" s="78"/>
      <c r="P146" s="207">
        <f>O146*H146</f>
        <v>0</v>
      </c>
      <c r="Q146" s="207">
        <v>0</v>
      </c>
      <c r="R146" s="207">
        <f>Q146*H146</f>
        <v>0</v>
      </c>
      <c r="S146" s="207">
        <v>0.024</v>
      </c>
      <c r="T146" s="208">
        <f>S146*H146</f>
        <v>0.12</v>
      </c>
      <c r="AR146" s="16" t="s">
        <v>210</v>
      </c>
      <c r="AT146" s="16" t="s">
        <v>125</v>
      </c>
      <c r="AU146" s="16" t="s">
        <v>130</v>
      </c>
      <c r="AY146" s="16" t="s">
        <v>122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6" t="s">
        <v>130</v>
      </c>
      <c r="BK146" s="209">
        <f>ROUND(I146*H146,2)</f>
        <v>0</v>
      </c>
      <c r="BL146" s="16" t="s">
        <v>210</v>
      </c>
      <c r="BM146" s="16" t="s">
        <v>251</v>
      </c>
    </row>
    <row r="147" spans="2:65" s="1" customFormat="1" ht="16.5" customHeight="1">
      <c r="B147" s="37"/>
      <c r="C147" s="198" t="s">
        <v>252</v>
      </c>
      <c r="D147" s="198" t="s">
        <v>125</v>
      </c>
      <c r="E147" s="199" t="s">
        <v>253</v>
      </c>
      <c r="F147" s="200" t="s">
        <v>254</v>
      </c>
      <c r="G147" s="201" t="s">
        <v>128</v>
      </c>
      <c r="H147" s="202">
        <v>1</v>
      </c>
      <c r="I147" s="203"/>
      <c r="J147" s="204">
        <f>ROUND(I147*H147,2)</f>
        <v>0</v>
      </c>
      <c r="K147" s="200" t="s">
        <v>169</v>
      </c>
      <c r="L147" s="42"/>
      <c r="M147" s="205" t="s">
        <v>1</v>
      </c>
      <c r="N147" s="206" t="s">
        <v>42</v>
      </c>
      <c r="O147" s="78"/>
      <c r="P147" s="207">
        <f>O147*H147</f>
        <v>0</v>
      </c>
      <c r="Q147" s="207">
        <v>0</v>
      </c>
      <c r="R147" s="207">
        <f>Q147*H147</f>
        <v>0</v>
      </c>
      <c r="S147" s="207">
        <v>0.174</v>
      </c>
      <c r="T147" s="208">
        <f>S147*H147</f>
        <v>0.174</v>
      </c>
      <c r="AR147" s="16" t="s">
        <v>210</v>
      </c>
      <c r="AT147" s="16" t="s">
        <v>125</v>
      </c>
      <c r="AU147" s="16" t="s">
        <v>130</v>
      </c>
      <c r="AY147" s="16" t="s">
        <v>122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6" t="s">
        <v>130</v>
      </c>
      <c r="BK147" s="209">
        <f>ROUND(I147*H147,2)</f>
        <v>0</v>
      </c>
      <c r="BL147" s="16" t="s">
        <v>210</v>
      </c>
      <c r="BM147" s="16" t="s">
        <v>255</v>
      </c>
    </row>
    <row r="148" spans="2:65" s="1" customFormat="1" ht="16.5" customHeight="1">
      <c r="B148" s="37"/>
      <c r="C148" s="198" t="s">
        <v>256</v>
      </c>
      <c r="D148" s="198" t="s">
        <v>125</v>
      </c>
      <c r="E148" s="199" t="s">
        <v>257</v>
      </c>
      <c r="F148" s="200" t="s">
        <v>258</v>
      </c>
      <c r="G148" s="201" t="s">
        <v>128</v>
      </c>
      <c r="H148" s="202">
        <v>4</v>
      </c>
      <c r="I148" s="203"/>
      <c r="J148" s="204">
        <f>ROUND(I148*H148,2)</f>
        <v>0</v>
      </c>
      <c r="K148" s="200" t="s">
        <v>259</v>
      </c>
      <c r="L148" s="42"/>
      <c r="M148" s="205" t="s">
        <v>1</v>
      </c>
      <c r="N148" s="206" t="s">
        <v>42</v>
      </c>
      <c r="O148" s="78"/>
      <c r="P148" s="207">
        <f>O148*H148</f>
        <v>0</v>
      </c>
      <c r="Q148" s="207">
        <v>0</v>
      </c>
      <c r="R148" s="207">
        <f>Q148*H148</f>
        <v>0</v>
      </c>
      <c r="S148" s="207">
        <v>0.0881</v>
      </c>
      <c r="T148" s="208">
        <f>S148*H148</f>
        <v>0.3524</v>
      </c>
      <c r="AR148" s="16" t="s">
        <v>210</v>
      </c>
      <c r="AT148" s="16" t="s">
        <v>125</v>
      </c>
      <c r="AU148" s="16" t="s">
        <v>130</v>
      </c>
      <c r="AY148" s="16" t="s">
        <v>122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6" t="s">
        <v>130</v>
      </c>
      <c r="BK148" s="209">
        <f>ROUND(I148*H148,2)</f>
        <v>0</v>
      </c>
      <c r="BL148" s="16" t="s">
        <v>210</v>
      </c>
      <c r="BM148" s="16" t="s">
        <v>260</v>
      </c>
    </row>
    <row r="149" spans="2:65" s="1" customFormat="1" ht="16.5" customHeight="1">
      <c r="B149" s="37"/>
      <c r="C149" s="198" t="s">
        <v>261</v>
      </c>
      <c r="D149" s="198" t="s">
        <v>125</v>
      </c>
      <c r="E149" s="199" t="s">
        <v>262</v>
      </c>
      <c r="F149" s="200" t="s">
        <v>263</v>
      </c>
      <c r="G149" s="201" t="s">
        <v>134</v>
      </c>
      <c r="H149" s="202">
        <v>43</v>
      </c>
      <c r="I149" s="203"/>
      <c r="J149" s="204">
        <f>ROUND(I149*H149,2)</f>
        <v>0</v>
      </c>
      <c r="K149" s="200" t="s">
        <v>158</v>
      </c>
      <c r="L149" s="42"/>
      <c r="M149" s="205" t="s">
        <v>1</v>
      </c>
      <c r="N149" s="206" t="s">
        <v>42</v>
      </c>
      <c r="O149" s="78"/>
      <c r="P149" s="207">
        <f>O149*H149</f>
        <v>0</v>
      </c>
      <c r="Q149" s="207">
        <v>0</v>
      </c>
      <c r="R149" s="207">
        <f>Q149*H149</f>
        <v>0</v>
      </c>
      <c r="S149" s="207">
        <v>0.0025</v>
      </c>
      <c r="T149" s="208">
        <f>S149*H149</f>
        <v>0.1075</v>
      </c>
      <c r="AR149" s="16" t="s">
        <v>210</v>
      </c>
      <c r="AT149" s="16" t="s">
        <v>125</v>
      </c>
      <c r="AU149" s="16" t="s">
        <v>130</v>
      </c>
      <c r="AY149" s="16" t="s">
        <v>122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6" t="s">
        <v>130</v>
      </c>
      <c r="BK149" s="209">
        <f>ROUND(I149*H149,2)</f>
        <v>0</v>
      </c>
      <c r="BL149" s="16" t="s">
        <v>210</v>
      </c>
      <c r="BM149" s="16" t="s">
        <v>264</v>
      </c>
    </row>
    <row r="150" spans="2:51" s="11" customFormat="1" ht="12">
      <c r="B150" s="210"/>
      <c r="C150" s="211"/>
      <c r="D150" s="212" t="s">
        <v>137</v>
      </c>
      <c r="E150" s="213" t="s">
        <v>1</v>
      </c>
      <c r="F150" s="214" t="s">
        <v>265</v>
      </c>
      <c r="G150" s="211"/>
      <c r="H150" s="215">
        <v>43</v>
      </c>
      <c r="I150" s="216"/>
      <c r="J150" s="211"/>
      <c r="K150" s="211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137</v>
      </c>
      <c r="AU150" s="221" t="s">
        <v>130</v>
      </c>
      <c r="AV150" s="11" t="s">
        <v>130</v>
      </c>
      <c r="AW150" s="11" t="s">
        <v>32</v>
      </c>
      <c r="AX150" s="11" t="s">
        <v>75</v>
      </c>
      <c r="AY150" s="221" t="s">
        <v>122</v>
      </c>
    </row>
    <row r="151" spans="2:65" s="1" customFormat="1" ht="16.5" customHeight="1">
      <c r="B151" s="37"/>
      <c r="C151" s="198" t="s">
        <v>266</v>
      </c>
      <c r="D151" s="198" t="s">
        <v>125</v>
      </c>
      <c r="E151" s="199" t="s">
        <v>267</v>
      </c>
      <c r="F151" s="200" t="s">
        <v>268</v>
      </c>
      <c r="G151" s="201" t="s">
        <v>141</v>
      </c>
      <c r="H151" s="202">
        <v>53.92</v>
      </c>
      <c r="I151" s="203"/>
      <c r="J151" s="204">
        <f>ROUND(I151*H151,2)</f>
        <v>0</v>
      </c>
      <c r="K151" s="200" t="s">
        <v>1</v>
      </c>
      <c r="L151" s="42"/>
      <c r="M151" s="205" t="s">
        <v>1</v>
      </c>
      <c r="N151" s="206" t="s">
        <v>42</v>
      </c>
      <c r="O151" s="78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AR151" s="16" t="s">
        <v>210</v>
      </c>
      <c r="AT151" s="16" t="s">
        <v>125</v>
      </c>
      <c r="AU151" s="16" t="s">
        <v>130</v>
      </c>
      <c r="AY151" s="16" t="s">
        <v>122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6" t="s">
        <v>130</v>
      </c>
      <c r="BK151" s="209">
        <f>ROUND(I151*H151,2)</f>
        <v>0</v>
      </c>
      <c r="BL151" s="16" t="s">
        <v>210</v>
      </c>
      <c r="BM151" s="16" t="s">
        <v>269</v>
      </c>
    </row>
    <row r="152" spans="2:51" s="11" customFormat="1" ht="12">
      <c r="B152" s="210"/>
      <c r="C152" s="211"/>
      <c r="D152" s="212" t="s">
        <v>137</v>
      </c>
      <c r="E152" s="213" t="s">
        <v>1</v>
      </c>
      <c r="F152" s="214" t="s">
        <v>270</v>
      </c>
      <c r="G152" s="211"/>
      <c r="H152" s="215">
        <v>8.72</v>
      </c>
      <c r="I152" s="216"/>
      <c r="J152" s="211"/>
      <c r="K152" s="211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137</v>
      </c>
      <c r="AU152" s="221" t="s">
        <v>130</v>
      </c>
      <c r="AV152" s="11" t="s">
        <v>130</v>
      </c>
      <c r="AW152" s="11" t="s">
        <v>32</v>
      </c>
      <c r="AX152" s="11" t="s">
        <v>70</v>
      </c>
      <c r="AY152" s="221" t="s">
        <v>122</v>
      </c>
    </row>
    <row r="153" spans="2:51" s="11" customFormat="1" ht="12">
      <c r="B153" s="210"/>
      <c r="C153" s="211"/>
      <c r="D153" s="212" t="s">
        <v>137</v>
      </c>
      <c r="E153" s="213" t="s">
        <v>1</v>
      </c>
      <c r="F153" s="214" t="s">
        <v>271</v>
      </c>
      <c r="G153" s="211"/>
      <c r="H153" s="215">
        <v>12.8</v>
      </c>
      <c r="I153" s="216"/>
      <c r="J153" s="211"/>
      <c r="K153" s="211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137</v>
      </c>
      <c r="AU153" s="221" t="s">
        <v>130</v>
      </c>
      <c r="AV153" s="11" t="s">
        <v>130</v>
      </c>
      <c r="AW153" s="11" t="s">
        <v>32</v>
      </c>
      <c r="AX153" s="11" t="s">
        <v>70</v>
      </c>
      <c r="AY153" s="221" t="s">
        <v>122</v>
      </c>
    </row>
    <row r="154" spans="2:51" s="11" customFormat="1" ht="12">
      <c r="B154" s="210"/>
      <c r="C154" s="211"/>
      <c r="D154" s="212" t="s">
        <v>137</v>
      </c>
      <c r="E154" s="213" t="s">
        <v>1</v>
      </c>
      <c r="F154" s="214" t="s">
        <v>272</v>
      </c>
      <c r="G154" s="211"/>
      <c r="H154" s="215">
        <v>22.3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137</v>
      </c>
      <c r="AU154" s="221" t="s">
        <v>130</v>
      </c>
      <c r="AV154" s="11" t="s">
        <v>130</v>
      </c>
      <c r="AW154" s="11" t="s">
        <v>32</v>
      </c>
      <c r="AX154" s="11" t="s">
        <v>70</v>
      </c>
      <c r="AY154" s="221" t="s">
        <v>122</v>
      </c>
    </row>
    <row r="155" spans="2:51" s="11" customFormat="1" ht="12">
      <c r="B155" s="210"/>
      <c r="C155" s="211"/>
      <c r="D155" s="212" t="s">
        <v>137</v>
      </c>
      <c r="E155" s="213" t="s">
        <v>1</v>
      </c>
      <c r="F155" s="214" t="s">
        <v>273</v>
      </c>
      <c r="G155" s="211"/>
      <c r="H155" s="215">
        <v>10.1</v>
      </c>
      <c r="I155" s="216"/>
      <c r="J155" s="211"/>
      <c r="K155" s="211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137</v>
      </c>
      <c r="AU155" s="221" t="s">
        <v>130</v>
      </c>
      <c r="AV155" s="11" t="s">
        <v>130</v>
      </c>
      <c r="AW155" s="11" t="s">
        <v>32</v>
      </c>
      <c r="AX155" s="11" t="s">
        <v>70</v>
      </c>
      <c r="AY155" s="221" t="s">
        <v>122</v>
      </c>
    </row>
    <row r="156" spans="2:51" s="13" customFormat="1" ht="12">
      <c r="B156" s="232"/>
      <c r="C156" s="233"/>
      <c r="D156" s="212" t="s">
        <v>137</v>
      </c>
      <c r="E156" s="234" t="s">
        <v>1</v>
      </c>
      <c r="F156" s="235" t="s">
        <v>178</v>
      </c>
      <c r="G156" s="233"/>
      <c r="H156" s="236">
        <v>53.92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137</v>
      </c>
      <c r="AU156" s="242" t="s">
        <v>130</v>
      </c>
      <c r="AV156" s="13" t="s">
        <v>129</v>
      </c>
      <c r="AW156" s="13" t="s">
        <v>32</v>
      </c>
      <c r="AX156" s="13" t="s">
        <v>75</v>
      </c>
      <c r="AY156" s="242" t="s">
        <v>122</v>
      </c>
    </row>
    <row r="157" spans="2:65" s="1" customFormat="1" ht="16.5" customHeight="1">
      <c r="B157" s="37"/>
      <c r="C157" s="198" t="s">
        <v>274</v>
      </c>
      <c r="D157" s="198" t="s">
        <v>125</v>
      </c>
      <c r="E157" s="199" t="s">
        <v>275</v>
      </c>
      <c r="F157" s="200" t="s">
        <v>276</v>
      </c>
      <c r="G157" s="201" t="s">
        <v>134</v>
      </c>
      <c r="H157" s="202">
        <v>43</v>
      </c>
      <c r="I157" s="203"/>
      <c r="J157" s="204">
        <f>ROUND(I157*H157,2)</f>
        <v>0</v>
      </c>
      <c r="K157" s="200" t="s">
        <v>158</v>
      </c>
      <c r="L157" s="42"/>
      <c r="M157" s="205" t="s">
        <v>1</v>
      </c>
      <c r="N157" s="206" t="s">
        <v>42</v>
      </c>
      <c r="O157" s="78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AR157" s="16" t="s">
        <v>210</v>
      </c>
      <c r="AT157" s="16" t="s">
        <v>125</v>
      </c>
      <c r="AU157" s="16" t="s">
        <v>130</v>
      </c>
      <c r="AY157" s="16" t="s">
        <v>122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6" t="s">
        <v>130</v>
      </c>
      <c r="BK157" s="209">
        <f>ROUND(I157*H157,2)</f>
        <v>0</v>
      </c>
      <c r="BL157" s="16" t="s">
        <v>210</v>
      </c>
      <c r="BM157" s="16" t="s">
        <v>277</v>
      </c>
    </row>
    <row r="158" spans="2:65" s="1" customFormat="1" ht="16.5" customHeight="1">
      <c r="B158" s="37"/>
      <c r="C158" s="198" t="s">
        <v>278</v>
      </c>
      <c r="D158" s="198" t="s">
        <v>125</v>
      </c>
      <c r="E158" s="199" t="s">
        <v>279</v>
      </c>
      <c r="F158" s="200" t="s">
        <v>280</v>
      </c>
      <c r="G158" s="201" t="s">
        <v>134</v>
      </c>
      <c r="H158" s="202">
        <v>42.85</v>
      </c>
      <c r="I158" s="203"/>
      <c r="J158" s="204">
        <f>ROUND(I158*H158,2)</f>
        <v>0</v>
      </c>
      <c r="K158" s="200" t="s">
        <v>1</v>
      </c>
      <c r="L158" s="42"/>
      <c r="M158" s="205" t="s">
        <v>1</v>
      </c>
      <c r="N158" s="206" t="s">
        <v>42</v>
      </c>
      <c r="O158" s="78"/>
      <c r="P158" s="207">
        <f>O158*H158</f>
        <v>0</v>
      </c>
      <c r="Q158" s="207">
        <v>4E-05</v>
      </c>
      <c r="R158" s="207">
        <f>Q158*H158</f>
        <v>0.0017140000000000002</v>
      </c>
      <c r="S158" s="207">
        <v>0</v>
      </c>
      <c r="T158" s="208">
        <f>S158*H158</f>
        <v>0</v>
      </c>
      <c r="AR158" s="16" t="s">
        <v>129</v>
      </c>
      <c r="AT158" s="16" t="s">
        <v>125</v>
      </c>
      <c r="AU158" s="16" t="s">
        <v>130</v>
      </c>
      <c r="AY158" s="16" t="s">
        <v>122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6" t="s">
        <v>130</v>
      </c>
      <c r="BK158" s="209">
        <f>ROUND(I158*H158,2)</f>
        <v>0</v>
      </c>
      <c r="BL158" s="16" t="s">
        <v>129</v>
      </c>
      <c r="BM158" s="16" t="s">
        <v>281</v>
      </c>
    </row>
    <row r="159" spans="2:65" s="1" customFormat="1" ht="16.5" customHeight="1">
      <c r="B159" s="37"/>
      <c r="C159" s="198" t="s">
        <v>282</v>
      </c>
      <c r="D159" s="198" t="s">
        <v>125</v>
      </c>
      <c r="E159" s="199" t="s">
        <v>283</v>
      </c>
      <c r="F159" s="200" t="s">
        <v>284</v>
      </c>
      <c r="G159" s="201" t="s">
        <v>134</v>
      </c>
      <c r="H159" s="202">
        <v>28.002</v>
      </c>
      <c r="I159" s="203"/>
      <c r="J159" s="204">
        <f>ROUND(I159*H159,2)</f>
        <v>0</v>
      </c>
      <c r="K159" s="200" t="s">
        <v>1</v>
      </c>
      <c r="L159" s="42"/>
      <c r="M159" s="205" t="s">
        <v>1</v>
      </c>
      <c r="N159" s="206" t="s">
        <v>42</v>
      </c>
      <c r="O159" s="78"/>
      <c r="P159" s="207">
        <f>O159*H159</f>
        <v>0</v>
      </c>
      <c r="Q159" s="207">
        <v>0</v>
      </c>
      <c r="R159" s="207">
        <f>Q159*H159</f>
        <v>0</v>
      </c>
      <c r="S159" s="207">
        <v>0.15</v>
      </c>
      <c r="T159" s="208">
        <f>S159*H159</f>
        <v>4.2002999999999995</v>
      </c>
      <c r="AR159" s="16" t="s">
        <v>129</v>
      </c>
      <c r="AT159" s="16" t="s">
        <v>125</v>
      </c>
      <c r="AU159" s="16" t="s">
        <v>130</v>
      </c>
      <c r="AY159" s="16" t="s">
        <v>122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6" t="s">
        <v>130</v>
      </c>
      <c r="BK159" s="209">
        <f>ROUND(I159*H159,2)</f>
        <v>0</v>
      </c>
      <c r="BL159" s="16" t="s">
        <v>129</v>
      </c>
      <c r="BM159" s="16" t="s">
        <v>285</v>
      </c>
    </row>
    <row r="160" spans="2:51" s="11" customFormat="1" ht="12">
      <c r="B160" s="210"/>
      <c r="C160" s="211"/>
      <c r="D160" s="212" t="s">
        <v>137</v>
      </c>
      <c r="E160" s="213" t="s">
        <v>1</v>
      </c>
      <c r="F160" s="214" t="s">
        <v>286</v>
      </c>
      <c r="G160" s="211"/>
      <c r="H160" s="215">
        <v>28.002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137</v>
      </c>
      <c r="AU160" s="221" t="s">
        <v>130</v>
      </c>
      <c r="AV160" s="11" t="s">
        <v>130</v>
      </c>
      <c r="AW160" s="11" t="s">
        <v>32</v>
      </c>
      <c r="AX160" s="11" t="s">
        <v>75</v>
      </c>
      <c r="AY160" s="221" t="s">
        <v>122</v>
      </c>
    </row>
    <row r="161" spans="2:65" s="1" customFormat="1" ht="16.5" customHeight="1">
      <c r="B161" s="37"/>
      <c r="C161" s="198" t="s">
        <v>287</v>
      </c>
      <c r="D161" s="198" t="s">
        <v>125</v>
      </c>
      <c r="E161" s="199" t="s">
        <v>288</v>
      </c>
      <c r="F161" s="200" t="s">
        <v>289</v>
      </c>
      <c r="G161" s="201" t="s">
        <v>290</v>
      </c>
      <c r="H161" s="202">
        <v>0.155</v>
      </c>
      <c r="I161" s="203"/>
      <c r="J161" s="204">
        <f>ROUND(I161*H161,2)</f>
        <v>0</v>
      </c>
      <c r="K161" s="200" t="s">
        <v>169</v>
      </c>
      <c r="L161" s="42"/>
      <c r="M161" s="205" t="s">
        <v>1</v>
      </c>
      <c r="N161" s="206" t="s">
        <v>42</v>
      </c>
      <c r="O161" s="78"/>
      <c r="P161" s="207">
        <f>O161*H161</f>
        <v>0</v>
      </c>
      <c r="Q161" s="207">
        <v>0</v>
      </c>
      <c r="R161" s="207">
        <f>Q161*H161</f>
        <v>0</v>
      </c>
      <c r="S161" s="207">
        <v>2.2</v>
      </c>
      <c r="T161" s="208">
        <f>S161*H161</f>
        <v>0.341</v>
      </c>
      <c r="AR161" s="16" t="s">
        <v>129</v>
      </c>
      <c r="AT161" s="16" t="s">
        <v>125</v>
      </c>
      <c r="AU161" s="16" t="s">
        <v>130</v>
      </c>
      <c r="AY161" s="16" t="s">
        <v>122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6" t="s">
        <v>130</v>
      </c>
      <c r="BK161" s="209">
        <f>ROUND(I161*H161,2)</f>
        <v>0</v>
      </c>
      <c r="BL161" s="16" t="s">
        <v>129</v>
      </c>
      <c r="BM161" s="16" t="s">
        <v>291</v>
      </c>
    </row>
    <row r="162" spans="2:51" s="11" customFormat="1" ht="12">
      <c r="B162" s="210"/>
      <c r="C162" s="211"/>
      <c r="D162" s="212" t="s">
        <v>137</v>
      </c>
      <c r="E162" s="213" t="s">
        <v>1</v>
      </c>
      <c r="F162" s="214" t="s">
        <v>292</v>
      </c>
      <c r="G162" s="211"/>
      <c r="H162" s="215">
        <v>0.155</v>
      </c>
      <c r="I162" s="216"/>
      <c r="J162" s="211"/>
      <c r="K162" s="211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137</v>
      </c>
      <c r="AU162" s="221" t="s">
        <v>130</v>
      </c>
      <c r="AV162" s="11" t="s">
        <v>130</v>
      </c>
      <c r="AW162" s="11" t="s">
        <v>32</v>
      </c>
      <c r="AX162" s="11" t="s">
        <v>75</v>
      </c>
      <c r="AY162" s="221" t="s">
        <v>122</v>
      </c>
    </row>
    <row r="163" spans="2:65" s="1" customFormat="1" ht="16.5" customHeight="1">
      <c r="B163" s="37"/>
      <c r="C163" s="198" t="s">
        <v>293</v>
      </c>
      <c r="D163" s="198" t="s">
        <v>125</v>
      </c>
      <c r="E163" s="199" t="s">
        <v>294</v>
      </c>
      <c r="F163" s="200" t="s">
        <v>295</v>
      </c>
      <c r="G163" s="201" t="s">
        <v>134</v>
      </c>
      <c r="H163" s="202">
        <v>4.8</v>
      </c>
      <c r="I163" s="203"/>
      <c r="J163" s="204">
        <f>ROUND(I163*H163,2)</f>
        <v>0</v>
      </c>
      <c r="K163" s="200" t="s">
        <v>208</v>
      </c>
      <c r="L163" s="42"/>
      <c r="M163" s="205" t="s">
        <v>1</v>
      </c>
      <c r="N163" s="206" t="s">
        <v>42</v>
      </c>
      <c r="O163" s="78"/>
      <c r="P163" s="207">
        <f>O163*H163</f>
        <v>0</v>
      </c>
      <c r="Q163" s="207">
        <v>0</v>
      </c>
      <c r="R163" s="207">
        <f>Q163*H163</f>
        <v>0</v>
      </c>
      <c r="S163" s="207">
        <v>0.076</v>
      </c>
      <c r="T163" s="208">
        <f>S163*H163</f>
        <v>0.36479999999999996</v>
      </c>
      <c r="AR163" s="16" t="s">
        <v>129</v>
      </c>
      <c r="AT163" s="16" t="s">
        <v>125</v>
      </c>
      <c r="AU163" s="16" t="s">
        <v>130</v>
      </c>
      <c r="AY163" s="16" t="s">
        <v>122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" t="s">
        <v>130</v>
      </c>
      <c r="BK163" s="209">
        <f>ROUND(I163*H163,2)</f>
        <v>0</v>
      </c>
      <c r="BL163" s="16" t="s">
        <v>129</v>
      </c>
      <c r="BM163" s="16" t="s">
        <v>296</v>
      </c>
    </row>
    <row r="164" spans="2:51" s="11" customFormat="1" ht="12">
      <c r="B164" s="210"/>
      <c r="C164" s="211"/>
      <c r="D164" s="212" t="s">
        <v>137</v>
      </c>
      <c r="E164" s="213" t="s">
        <v>1</v>
      </c>
      <c r="F164" s="214" t="s">
        <v>297</v>
      </c>
      <c r="G164" s="211"/>
      <c r="H164" s="215">
        <v>4.8</v>
      </c>
      <c r="I164" s="216"/>
      <c r="J164" s="211"/>
      <c r="K164" s="211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137</v>
      </c>
      <c r="AU164" s="221" t="s">
        <v>130</v>
      </c>
      <c r="AV164" s="11" t="s">
        <v>130</v>
      </c>
      <c r="AW164" s="11" t="s">
        <v>32</v>
      </c>
      <c r="AX164" s="11" t="s">
        <v>75</v>
      </c>
      <c r="AY164" s="221" t="s">
        <v>122</v>
      </c>
    </row>
    <row r="165" spans="2:65" s="1" customFormat="1" ht="16.5" customHeight="1">
      <c r="B165" s="37"/>
      <c r="C165" s="198" t="s">
        <v>298</v>
      </c>
      <c r="D165" s="198" t="s">
        <v>125</v>
      </c>
      <c r="E165" s="199" t="s">
        <v>299</v>
      </c>
      <c r="F165" s="200" t="s">
        <v>300</v>
      </c>
      <c r="G165" s="201" t="s">
        <v>134</v>
      </c>
      <c r="H165" s="202">
        <v>1.44</v>
      </c>
      <c r="I165" s="203"/>
      <c r="J165" s="204">
        <f>ROUND(I165*H165,2)</f>
        <v>0</v>
      </c>
      <c r="K165" s="200" t="s">
        <v>135</v>
      </c>
      <c r="L165" s="42"/>
      <c r="M165" s="205" t="s">
        <v>1</v>
      </c>
      <c r="N165" s="206" t="s">
        <v>42</v>
      </c>
      <c r="O165" s="78"/>
      <c r="P165" s="207">
        <f>O165*H165</f>
        <v>0</v>
      </c>
      <c r="Q165" s="207">
        <v>0</v>
      </c>
      <c r="R165" s="207">
        <f>Q165*H165</f>
        <v>0</v>
      </c>
      <c r="S165" s="207">
        <v>0.0015</v>
      </c>
      <c r="T165" s="208">
        <f>S165*H165</f>
        <v>0.00216</v>
      </c>
      <c r="AR165" s="16" t="s">
        <v>301</v>
      </c>
      <c r="AT165" s="16" t="s">
        <v>125</v>
      </c>
      <c r="AU165" s="16" t="s">
        <v>130</v>
      </c>
      <c r="AY165" s="16" t="s">
        <v>122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6" t="s">
        <v>130</v>
      </c>
      <c r="BK165" s="209">
        <f>ROUND(I165*H165,2)</f>
        <v>0</v>
      </c>
      <c r="BL165" s="16" t="s">
        <v>301</v>
      </c>
      <c r="BM165" s="16" t="s">
        <v>302</v>
      </c>
    </row>
    <row r="166" spans="2:51" s="11" customFormat="1" ht="12">
      <c r="B166" s="210"/>
      <c r="C166" s="211"/>
      <c r="D166" s="212" t="s">
        <v>137</v>
      </c>
      <c r="E166" s="213" t="s">
        <v>1</v>
      </c>
      <c r="F166" s="214" t="s">
        <v>303</v>
      </c>
      <c r="G166" s="211"/>
      <c r="H166" s="215">
        <v>1.44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137</v>
      </c>
      <c r="AU166" s="221" t="s">
        <v>130</v>
      </c>
      <c r="AV166" s="11" t="s">
        <v>130</v>
      </c>
      <c r="AW166" s="11" t="s">
        <v>32</v>
      </c>
      <c r="AX166" s="11" t="s">
        <v>75</v>
      </c>
      <c r="AY166" s="221" t="s">
        <v>122</v>
      </c>
    </row>
    <row r="167" spans="2:65" s="1" customFormat="1" ht="16.5" customHeight="1">
      <c r="B167" s="37"/>
      <c r="C167" s="198" t="s">
        <v>304</v>
      </c>
      <c r="D167" s="198" t="s">
        <v>125</v>
      </c>
      <c r="E167" s="199" t="s">
        <v>305</v>
      </c>
      <c r="F167" s="200" t="s">
        <v>306</v>
      </c>
      <c r="G167" s="201" t="s">
        <v>307</v>
      </c>
      <c r="H167" s="202">
        <v>1</v>
      </c>
      <c r="I167" s="203"/>
      <c r="J167" s="204">
        <f>ROUND(I167*H167,2)</f>
        <v>0</v>
      </c>
      <c r="K167" s="200" t="s">
        <v>1</v>
      </c>
      <c r="L167" s="42"/>
      <c r="M167" s="205" t="s">
        <v>1</v>
      </c>
      <c r="N167" s="206" t="s">
        <v>42</v>
      </c>
      <c r="O167" s="78"/>
      <c r="P167" s="207">
        <f>O167*H167</f>
        <v>0</v>
      </c>
      <c r="Q167" s="207">
        <v>0</v>
      </c>
      <c r="R167" s="207">
        <f>Q167*H167</f>
        <v>0</v>
      </c>
      <c r="S167" s="207">
        <v>0.013</v>
      </c>
      <c r="T167" s="208">
        <f>S167*H167</f>
        <v>0.013</v>
      </c>
      <c r="AR167" s="16" t="s">
        <v>129</v>
      </c>
      <c r="AT167" s="16" t="s">
        <v>125</v>
      </c>
      <c r="AU167" s="16" t="s">
        <v>130</v>
      </c>
      <c r="AY167" s="16" t="s">
        <v>122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6" t="s">
        <v>130</v>
      </c>
      <c r="BK167" s="209">
        <f>ROUND(I167*H167,2)</f>
        <v>0</v>
      </c>
      <c r="BL167" s="16" t="s">
        <v>129</v>
      </c>
      <c r="BM167" s="16" t="s">
        <v>308</v>
      </c>
    </row>
    <row r="168" spans="2:65" s="1" customFormat="1" ht="16.5" customHeight="1">
      <c r="B168" s="37"/>
      <c r="C168" s="198" t="s">
        <v>309</v>
      </c>
      <c r="D168" s="198" t="s">
        <v>125</v>
      </c>
      <c r="E168" s="199" t="s">
        <v>310</v>
      </c>
      <c r="F168" s="200" t="s">
        <v>311</v>
      </c>
      <c r="G168" s="201" t="s">
        <v>307</v>
      </c>
      <c r="H168" s="202">
        <v>1</v>
      </c>
      <c r="I168" s="203"/>
      <c r="J168" s="204">
        <f>ROUND(I168*H168,2)</f>
        <v>0</v>
      </c>
      <c r="K168" s="200" t="s">
        <v>1</v>
      </c>
      <c r="L168" s="42"/>
      <c r="M168" s="205" t="s">
        <v>1</v>
      </c>
      <c r="N168" s="206" t="s">
        <v>42</v>
      </c>
      <c r="O168" s="78"/>
      <c r="P168" s="207">
        <f>O168*H168</f>
        <v>0</v>
      </c>
      <c r="Q168" s="207">
        <v>0</v>
      </c>
      <c r="R168" s="207">
        <f>Q168*H168</f>
        <v>0</v>
      </c>
      <c r="S168" s="207">
        <v>0.013</v>
      </c>
      <c r="T168" s="208">
        <f>S168*H168</f>
        <v>0.013</v>
      </c>
      <c r="AR168" s="16" t="s">
        <v>129</v>
      </c>
      <c r="AT168" s="16" t="s">
        <v>125</v>
      </c>
      <c r="AU168" s="16" t="s">
        <v>130</v>
      </c>
      <c r="AY168" s="16" t="s">
        <v>122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6" t="s">
        <v>130</v>
      </c>
      <c r="BK168" s="209">
        <f>ROUND(I168*H168,2)</f>
        <v>0</v>
      </c>
      <c r="BL168" s="16" t="s">
        <v>129</v>
      </c>
      <c r="BM168" s="16" t="s">
        <v>312</v>
      </c>
    </row>
    <row r="169" spans="2:65" s="1" customFormat="1" ht="16.5" customHeight="1">
      <c r="B169" s="37"/>
      <c r="C169" s="198" t="s">
        <v>313</v>
      </c>
      <c r="D169" s="198" t="s">
        <v>125</v>
      </c>
      <c r="E169" s="199" t="s">
        <v>314</v>
      </c>
      <c r="F169" s="200" t="s">
        <v>315</v>
      </c>
      <c r="G169" s="201" t="s">
        <v>134</v>
      </c>
      <c r="H169" s="202">
        <v>0.563</v>
      </c>
      <c r="I169" s="203"/>
      <c r="J169" s="204">
        <f>ROUND(I169*H169,2)</f>
        <v>0</v>
      </c>
      <c r="K169" s="200" t="s">
        <v>259</v>
      </c>
      <c r="L169" s="42"/>
      <c r="M169" s="205" t="s">
        <v>1</v>
      </c>
      <c r="N169" s="206" t="s">
        <v>42</v>
      </c>
      <c r="O169" s="78"/>
      <c r="P169" s="207">
        <f>O169*H169</f>
        <v>0</v>
      </c>
      <c r="Q169" s="207">
        <v>0</v>
      </c>
      <c r="R169" s="207">
        <f>Q169*H169</f>
        <v>0</v>
      </c>
      <c r="S169" s="207">
        <v>0.068</v>
      </c>
      <c r="T169" s="208">
        <f>S169*H169</f>
        <v>0.038284</v>
      </c>
      <c r="AR169" s="16" t="s">
        <v>129</v>
      </c>
      <c r="AT169" s="16" t="s">
        <v>125</v>
      </c>
      <c r="AU169" s="16" t="s">
        <v>130</v>
      </c>
      <c r="AY169" s="16" t="s">
        <v>122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6" t="s">
        <v>130</v>
      </c>
      <c r="BK169" s="209">
        <f>ROUND(I169*H169,2)</f>
        <v>0</v>
      </c>
      <c r="BL169" s="16" t="s">
        <v>129</v>
      </c>
      <c r="BM169" s="16" t="s">
        <v>316</v>
      </c>
    </row>
    <row r="170" spans="2:51" s="11" customFormat="1" ht="12">
      <c r="B170" s="210"/>
      <c r="C170" s="211"/>
      <c r="D170" s="212" t="s">
        <v>137</v>
      </c>
      <c r="E170" s="213" t="s">
        <v>1</v>
      </c>
      <c r="F170" s="214" t="s">
        <v>317</v>
      </c>
      <c r="G170" s="211"/>
      <c r="H170" s="215">
        <v>0.563</v>
      </c>
      <c r="I170" s="216"/>
      <c r="J170" s="211"/>
      <c r="K170" s="211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137</v>
      </c>
      <c r="AU170" s="221" t="s">
        <v>130</v>
      </c>
      <c r="AV170" s="11" t="s">
        <v>130</v>
      </c>
      <c r="AW170" s="11" t="s">
        <v>32</v>
      </c>
      <c r="AX170" s="11" t="s">
        <v>75</v>
      </c>
      <c r="AY170" s="221" t="s">
        <v>122</v>
      </c>
    </row>
    <row r="171" spans="2:63" s="10" customFormat="1" ht="22.8" customHeight="1">
      <c r="B171" s="182"/>
      <c r="C171" s="183"/>
      <c r="D171" s="184" t="s">
        <v>69</v>
      </c>
      <c r="E171" s="196" t="s">
        <v>318</v>
      </c>
      <c r="F171" s="196" t="s">
        <v>319</v>
      </c>
      <c r="G171" s="183"/>
      <c r="H171" s="183"/>
      <c r="I171" s="186"/>
      <c r="J171" s="197">
        <f>BK171</f>
        <v>0</v>
      </c>
      <c r="K171" s="183"/>
      <c r="L171" s="188"/>
      <c r="M171" s="189"/>
      <c r="N171" s="190"/>
      <c r="O171" s="190"/>
      <c r="P171" s="191">
        <f>SUM(P172:P176)</f>
        <v>0</v>
      </c>
      <c r="Q171" s="190"/>
      <c r="R171" s="191">
        <f>SUM(R172:R176)</f>
        <v>0</v>
      </c>
      <c r="S171" s="190"/>
      <c r="T171" s="192">
        <f>SUM(T172:T176)</f>
        <v>0</v>
      </c>
      <c r="AR171" s="193" t="s">
        <v>75</v>
      </c>
      <c r="AT171" s="194" t="s">
        <v>69</v>
      </c>
      <c r="AU171" s="194" t="s">
        <v>75</v>
      </c>
      <c r="AY171" s="193" t="s">
        <v>122</v>
      </c>
      <c r="BK171" s="195">
        <f>SUM(BK172:BK176)</f>
        <v>0</v>
      </c>
    </row>
    <row r="172" spans="2:65" s="1" customFormat="1" ht="16.5" customHeight="1">
      <c r="B172" s="37"/>
      <c r="C172" s="198" t="s">
        <v>320</v>
      </c>
      <c r="D172" s="198" t="s">
        <v>125</v>
      </c>
      <c r="E172" s="199" t="s">
        <v>321</v>
      </c>
      <c r="F172" s="200" t="s">
        <v>322</v>
      </c>
      <c r="G172" s="201" t="s">
        <v>323</v>
      </c>
      <c r="H172" s="202">
        <v>6.022</v>
      </c>
      <c r="I172" s="203"/>
      <c r="J172" s="204">
        <f>ROUND(I172*H172,2)</f>
        <v>0</v>
      </c>
      <c r="K172" s="200" t="s">
        <v>169</v>
      </c>
      <c r="L172" s="42"/>
      <c r="M172" s="205" t="s">
        <v>1</v>
      </c>
      <c r="N172" s="206" t="s">
        <v>42</v>
      </c>
      <c r="O172" s="78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AR172" s="16" t="s">
        <v>129</v>
      </c>
      <c r="AT172" s="16" t="s">
        <v>125</v>
      </c>
      <c r="AU172" s="16" t="s">
        <v>130</v>
      </c>
      <c r="AY172" s="16" t="s">
        <v>122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6" t="s">
        <v>130</v>
      </c>
      <c r="BK172" s="209">
        <f>ROUND(I172*H172,2)</f>
        <v>0</v>
      </c>
      <c r="BL172" s="16" t="s">
        <v>129</v>
      </c>
      <c r="BM172" s="16" t="s">
        <v>324</v>
      </c>
    </row>
    <row r="173" spans="2:65" s="1" customFormat="1" ht="16.5" customHeight="1">
      <c r="B173" s="37"/>
      <c r="C173" s="198" t="s">
        <v>325</v>
      </c>
      <c r="D173" s="198" t="s">
        <v>125</v>
      </c>
      <c r="E173" s="199" t="s">
        <v>326</v>
      </c>
      <c r="F173" s="200" t="s">
        <v>327</v>
      </c>
      <c r="G173" s="201" t="s">
        <v>323</v>
      </c>
      <c r="H173" s="202">
        <v>6.022</v>
      </c>
      <c r="I173" s="203"/>
      <c r="J173" s="204">
        <f>ROUND(I173*H173,2)</f>
        <v>0</v>
      </c>
      <c r="K173" s="200" t="s">
        <v>1</v>
      </c>
      <c r="L173" s="42"/>
      <c r="M173" s="205" t="s">
        <v>1</v>
      </c>
      <c r="N173" s="206" t="s">
        <v>42</v>
      </c>
      <c r="O173" s="78"/>
      <c r="P173" s="207">
        <f>O173*H173</f>
        <v>0</v>
      </c>
      <c r="Q173" s="207">
        <v>0</v>
      </c>
      <c r="R173" s="207">
        <f>Q173*H173</f>
        <v>0</v>
      </c>
      <c r="S173" s="207">
        <v>0</v>
      </c>
      <c r="T173" s="208">
        <f>S173*H173</f>
        <v>0</v>
      </c>
      <c r="AR173" s="16" t="s">
        <v>129</v>
      </c>
      <c r="AT173" s="16" t="s">
        <v>125</v>
      </c>
      <c r="AU173" s="16" t="s">
        <v>130</v>
      </c>
      <c r="AY173" s="16" t="s">
        <v>122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6" t="s">
        <v>130</v>
      </c>
      <c r="BK173" s="209">
        <f>ROUND(I173*H173,2)</f>
        <v>0</v>
      </c>
      <c r="BL173" s="16" t="s">
        <v>129</v>
      </c>
      <c r="BM173" s="16" t="s">
        <v>328</v>
      </c>
    </row>
    <row r="174" spans="2:65" s="1" customFormat="1" ht="16.5" customHeight="1">
      <c r="B174" s="37"/>
      <c r="C174" s="198" t="s">
        <v>329</v>
      </c>
      <c r="D174" s="198" t="s">
        <v>125</v>
      </c>
      <c r="E174" s="199" t="s">
        <v>330</v>
      </c>
      <c r="F174" s="200" t="s">
        <v>331</v>
      </c>
      <c r="G174" s="201" t="s">
        <v>323</v>
      </c>
      <c r="H174" s="202">
        <v>60.22</v>
      </c>
      <c r="I174" s="203"/>
      <c r="J174" s="204">
        <f>ROUND(I174*H174,2)</f>
        <v>0</v>
      </c>
      <c r="K174" s="200" t="s">
        <v>1</v>
      </c>
      <c r="L174" s="42"/>
      <c r="M174" s="205" t="s">
        <v>1</v>
      </c>
      <c r="N174" s="206" t="s">
        <v>42</v>
      </c>
      <c r="O174" s="78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AR174" s="16" t="s">
        <v>129</v>
      </c>
      <c r="AT174" s="16" t="s">
        <v>125</v>
      </c>
      <c r="AU174" s="16" t="s">
        <v>130</v>
      </c>
      <c r="AY174" s="16" t="s">
        <v>122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6" t="s">
        <v>130</v>
      </c>
      <c r="BK174" s="209">
        <f>ROUND(I174*H174,2)</f>
        <v>0</v>
      </c>
      <c r="BL174" s="16" t="s">
        <v>129</v>
      </c>
      <c r="BM174" s="16" t="s">
        <v>332</v>
      </c>
    </row>
    <row r="175" spans="2:51" s="11" customFormat="1" ht="12">
      <c r="B175" s="210"/>
      <c r="C175" s="211"/>
      <c r="D175" s="212" t="s">
        <v>137</v>
      </c>
      <c r="E175" s="211"/>
      <c r="F175" s="214" t="s">
        <v>333</v>
      </c>
      <c r="G175" s="211"/>
      <c r="H175" s="215">
        <v>60.22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137</v>
      </c>
      <c r="AU175" s="221" t="s">
        <v>130</v>
      </c>
      <c r="AV175" s="11" t="s">
        <v>130</v>
      </c>
      <c r="AW175" s="11" t="s">
        <v>4</v>
      </c>
      <c r="AX175" s="11" t="s">
        <v>75</v>
      </c>
      <c r="AY175" s="221" t="s">
        <v>122</v>
      </c>
    </row>
    <row r="176" spans="2:65" s="1" customFormat="1" ht="16.5" customHeight="1">
      <c r="B176" s="37"/>
      <c r="C176" s="198" t="s">
        <v>334</v>
      </c>
      <c r="D176" s="198" t="s">
        <v>125</v>
      </c>
      <c r="E176" s="199" t="s">
        <v>335</v>
      </c>
      <c r="F176" s="200" t="s">
        <v>336</v>
      </c>
      <c r="G176" s="201" t="s">
        <v>323</v>
      </c>
      <c r="H176" s="202">
        <v>6.022</v>
      </c>
      <c r="I176" s="203"/>
      <c r="J176" s="204">
        <f>ROUND(I176*H176,2)</f>
        <v>0</v>
      </c>
      <c r="K176" s="200" t="s">
        <v>1</v>
      </c>
      <c r="L176" s="42"/>
      <c r="M176" s="205" t="s">
        <v>1</v>
      </c>
      <c r="N176" s="206" t="s">
        <v>42</v>
      </c>
      <c r="O176" s="78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AR176" s="16" t="s">
        <v>129</v>
      </c>
      <c r="AT176" s="16" t="s">
        <v>125</v>
      </c>
      <c r="AU176" s="16" t="s">
        <v>130</v>
      </c>
      <c r="AY176" s="16" t="s">
        <v>122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" t="s">
        <v>130</v>
      </c>
      <c r="BK176" s="209">
        <f>ROUND(I176*H176,2)</f>
        <v>0</v>
      </c>
      <c r="BL176" s="16" t="s">
        <v>129</v>
      </c>
      <c r="BM176" s="16" t="s">
        <v>337</v>
      </c>
    </row>
    <row r="177" spans="2:63" s="10" customFormat="1" ht="22.8" customHeight="1">
      <c r="B177" s="182"/>
      <c r="C177" s="183"/>
      <c r="D177" s="184" t="s">
        <v>69</v>
      </c>
      <c r="E177" s="196" t="s">
        <v>338</v>
      </c>
      <c r="F177" s="196" t="s">
        <v>319</v>
      </c>
      <c r="G177" s="183"/>
      <c r="H177" s="183"/>
      <c r="I177" s="186"/>
      <c r="J177" s="197">
        <f>BK177</f>
        <v>0</v>
      </c>
      <c r="K177" s="183"/>
      <c r="L177" s="188"/>
      <c r="M177" s="189"/>
      <c r="N177" s="190"/>
      <c r="O177" s="190"/>
      <c r="P177" s="191">
        <f>P178</f>
        <v>0</v>
      </c>
      <c r="Q177" s="190"/>
      <c r="R177" s="191">
        <f>R178</f>
        <v>0</v>
      </c>
      <c r="S177" s="190"/>
      <c r="T177" s="192">
        <f>T178</f>
        <v>0</v>
      </c>
      <c r="AR177" s="193" t="s">
        <v>75</v>
      </c>
      <c r="AT177" s="194" t="s">
        <v>69</v>
      </c>
      <c r="AU177" s="194" t="s">
        <v>75</v>
      </c>
      <c r="AY177" s="193" t="s">
        <v>122</v>
      </c>
      <c r="BK177" s="195">
        <f>BK178</f>
        <v>0</v>
      </c>
    </row>
    <row r="178" spans="2:65" s="1" customFormat="1" ht="16.5" customHeight="1">
      <c r="B178" s="37"/>
      <c r="C178" s="198" t="s">
        <v>339</v>
      </c>
      <c r="D178" s="198" t="s">
        <v>125</v>
      </c>
      <c r="E178" s="199" t="s">
        <v>340</v>
      </c>
      <c r="F178" s="200" t="s">
        <v>341</v>
      </c>
      <c r="G178" s="201" t="s">
        <v>323</v>
      </c>
      <c r="H178" s="202">
        <v>4.16</v>
      </c>
      <c r="I178" s="203"/>
      <c r="J178" s="204">
        <f>ROUND(I178*H178,2)</f>
        <v>0</v>
      </c>
      <c r="K178" s="200" t="s">
        <v>158</v>
      </c>
      <c r="L178" s="42"/>
      <c r="M178" s="205" t="s">
        <v>1</v>
      </c>
      <c r="N178" s="206" t="s">
        <v>42</v>
      </c>
      <c r="O178" s="78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AR178" s="16" t="s">
        <v>129</v>
      </c>
      <c r="AT178" s="16" t="s">
        <v>125</v>
      </c>
      <c r="AU178" s="16" t="s">
        <v>130</v>
      </c>
      <c r="AY178" s="16" t="s">
        <v>122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6" t="s">
        <v>130</v>
      </c>
      <c r="BK178" s="209">
        <f>ROUND(I178*H178,2)</f>
        <v>0</v>
      </c>
      <c r="BL178" s="16" t="s">
        <v>129</v>
      </c>
      <c r="BM178" s="16" t="s">
        <v>342</v>
      </c>
    </row>
    <row r="179" spans="2:63" s="10" customFormat="1" ht="25.9" customHeight="1">
      <c r="B179" s="182"/>
      <c r="C179" s="183"/>
      <c r="D179" s="184" t="s">
        <v>69</v>
      </c>
      <c r="E179" s="185" t="s">
        <v>343</v>
      </c>
      <c r="F179" s="185" t="s">
        <v>344</v>
      </c>
      <c r="G179" s="183"/>
      <c r="H179" s="183"/>
      <c r="I179" s="186"/>
      <c r="J179" s="187">
        <f>BK179</f>
        <v>0</v>
      </c>
      <c r="K179" s="183"/>
      <c r="L179" s="188"/>
      <c r="M179" s="189"/>
      <c r="N179" s="190"/>
      <c r="O179" s="190"/>
      <c r="P179" s="191">
        <f>P180+P190+P195+P206+P216+P233+P240+P252+P261+P266+P282+P307+P315</f>
        <v>0</v>
      </c>
      <c r="Q179" s="190"/>
      <c r="R179" s="191">
        <f>R180+R190+R195+R206+R216+R233+R240+R252+R261+R266+R282+R307+R315</f>
        <v>1.271291749</v>
      </c>
      <c r="S179" s="190"/>
      <c r="T179" s="192">
        <f>T180+T190+T195+T206+T216+T233+T240+T252+T261+T266+T282+T307+T315</f>
        <v>0</v>
      </c>
      <c r="AR179" s="193" t="s">
        <v>130</v>
      </c>
      <c r="AT179" s="194" t="s">
        <v>69</v>
      </c>
      <c r="AU179" s="194" t="s">
        <v>70</v>
      </c>
      <c r="AY179" s="193" t="s">
        <v>122</v>
      </c>
      <c r="BK179" s="195">
        <f>BK180+BK190+BK195+BK206+BK216+BK233+BK240+BK252+BK261+BK266+BK282+BK307+BK315</f>
        <v>0</v>
      </c>
    </row>
    <row r="180" spans="2:63" s="10" customFormat="1" ht="22.8" customHeight="1">
      <c r="B180" s="182"/>
      <c r="C180" s="183"/>
      <c r="D180" s="184" t="s">
        <v>69</v>
      </c>
      <c r="E180" s="196" t="s">
        <v>345</v>
      </c>
      <c r="F180" s="196" t="s">
        <v>346</v>
      </c>
      <c r="G180" s="183"/>
      <c r="H180" s="183"/>
      <c r="I180" s="186"/>
      <c r="J180" s="197">
        <f>BK180</f>
        <v>0</v>
      </c>
      <c r="K180" s="183"/>
      <c r="L180" s="188"/>
      <c r="M180" s="189"/>
      <c r="N180" s="190"/>
      <c r="O180" s="190"/>
      <c r="P180" s="191">
        <f>SUM(P181:P189)</f>
        <v>0</v>
      </c>
      <c r="Q180" s="190"/>
      <c r="R180" s="191">
        <f>SUM(R181:R189)</f>
        <v>0.07496999999999998</v>
      </c>
      <c r="S180" s="190"/>
      <c r="T180" s="192">
        <f>SUM(T181:T189)</f>
        <v>0</v>
      </c>
      <c r="AR180" s="193" t="s">
        <v>130</v>
      </c>
      <c r="AT180" s="194" t="s">
        <v>69</v>
      </c>
      <c r="AU180" s="194" t="s">
        <v>75</v>
      </c>
      <c r="AY180" s="193" t="s">
        <v>122</v>
      </c>
      <c r="BK180" s="195">
        <f>SUM(BK181:BK189)</f>
        <v>0</v>
      </c>
    </row>
    <row r="181" spans="2:65" s="1" customFormat="1" ht="16.5" customHeight="1">
      <c r="B181" s="37"/>
      <c r="C181" s="198" t="s">
        <v>347</v>
      </c>
      <c r="D181" s="198" t="s">
        <v>125</v>
      </c>
      <c r="E181" s="199" t="s">
        <v>348</v>
      </c>
      <c r="F181" s="200" t="s">
        <v>349</v>
      </c>
      <c r="G181" s="201" t="s">
        <v>134</v>
      </c>
      <c r="H181" s="202">
        <v>3.25</v>
      </c>
      <c r="I181" s="203"/>
      <c r="J181" s="204">
        <f>ROUND(I181*H181,2)</f>
        <v>0</v>
      </c>
      <c r="K181" s="200" t="s">
        <v>1</v>
      </c>
      <c r="L181" s="42"/>
      <c r="M181" s="205" t="s">
        <v>1</v>
      </c>
      <c r="N181" s="206" t="s">
        <v>42</v>
      </c>
      <c r="O181" s="78"/>
      <c r="P181" s="207">
        <f>O181*H181</f>
        <v>0</v>
      </c>
      <c r="Q181" s="207">
        <v>0.0045</v>
      </c>
      <c r="R181" s="207">
        <f>Q181*H181</f>
        <v>0.014624999999999999</v>
      </c>
      <c r="S181" s="207">
        <v>0</v>
      </c>
      <c r="T181" s="208">
        <f>S181*H181</f>
        <v>0</v>
      </c>
      <c r="AR181" s="16" t="s">
        <v>210</v>
      </c>
      <c r="AT181" s="16" t="s">
        <v>125</v>
      </c>
      <c r="AU181" s="16" t="s">
        <v>130</v>
      </c>
      <c r="AY181" s="16" t="s">
        <v>122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6" t="s">
        <v>130</v>
      </c>
      <c r="BK181" s="209">
        <f>ROUND(I181*H181,2)</f>
        <v>0</v>
      </c>
      <c r="BL181" s="16" t="s">
        <v>210</v>
      </c>
      <c r="BM181" s="16" t="s">
        <v>350</v>
      </c>
    </row>
    <row r="182" spans="2:51" s="11" customFormat="1" ht="12">
      <c r="B182" s="210"/>
      <c r="C182" s="211"/>
      <c r="D182" s="212" t="s">
        <v>137</v>
      </c>
      <c r="E182" s="213" t="s">
        <v>1</v>
      </c>
      <c r="F182" s="214" t="s">
        <v>351</v>
      </c>
      <c r="G182" s="211"/>
      <c r="H182" s="215">
        <v>3.25</v>
      </c>
      <c r="I182" s="216"/>
      <c r="J182" s="211"/>
      <c r="K182" s="211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137</v>
      </c>
      <c r="AU182" s="221" t="s">
        <v>130</v>
      </c>
      <c r="AV182" s="11" t="s">
        <v>130</v>
      </c>
      <c r="AW182" s="11" t="s">
        <v>32</v>
      </c>
      <c r="AX182" s="11" t="s">
        <v>75</v>
      </c>
      <c r="AY182" s="221" t="s">
        <v>122</v>
      </c>
    </row>
    <row r="183" spans="2:65" s="1" customFormat="1" ht="16.5" customHeight="1">
      <c r="B183" s="37"/>
      <c r="C183" s="198" t="s">
        <v>352</v>
      </c>
      <c r="D183" s="198" t="s">
        <v>125</v>
      </c>
      <c r="E183" s="199" t="s">
        <v>353</v>
      </c>
      <c r="F183" s="200" t="s">
        <v>354</v>
      </c>
      <c r="G183" s="201" t="s">
        <v>134</v>
      </c>
      <c r="H183" s="202">
        <v>4.51</v>
      </c>
      <c r="I183" s="203"/>
      <c r="J183" s="204">
        <f>ROUND(I183*H183,2)</f>
        <v>0</v>
      </c>
      <c r="K183" s="200" t="s">
        <v>1</v>
      </c>
      <c r="L183" s="42"/>
      <c r="M183" s="205" t="s">
        <v>1</v>
      </c>
      <c r="N183" s="206" t="s">
        <v>42</v>
      </c>
      <c r="O183" s="78"/>
      <c r="P183" s="207">
        <f>O183*H183</f>
        <v>0</v>
      </c>
      <c r="Q183" s="207">
        <v>0.0045</v>
      </c>
      <c r="R183" s="207">
        <f>Q183*H183</f>
        <v>0.020294999999999997</v>
      </c>
      <c r="S183" s="207">
        <v>0</v>
      </c>
      <c r="T183" s="208">
        <f>S183*H183</f>
        <v>0</v>
      </c>
      <c r="AR183" s="16" t="s">
        <v>210</v>
      </c>
      <c r="AT183" s="16" t="s">
        <v>125</v>
      </c>
      <c r="AU183" s="16" t="s">
        <v>130</v>
      </c>
      <c r="AY183" s="16" t="s">
        <v>122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6" t="s">
        <v>130</v>
      </c>
      <c r="BK183" s="209">
        <f>ROUND(I183*H183,2)</f>
        <v>0</v>
      </c>
      <c r="BL183" s="16" t="s">
        <v>210</v>
      </c>
      <c r="BM183" s="16" t="s">
        <v>355</v>
      </c>
    </row>
    <row r="184" spans="2:51" s="11" customFormat="1" ht="12">
      <c r="B184" s="210"/>
      <c r="C184" s="211"/>
      <c r="D184" s="212" t="s">
        <v>137</v>
      </c>
      <c r="E184" s="213" t="s">
        <v>1</v>
      </c>
      <c r="F184" s="214" t="s">
        <v>356</v>
      </c>
      <c r="G184" s="211"/>
      <c r="H184" s="215">
        <v>1.855</v>
      </c>
      <c r="I184" s="216"/>
      <c r="J184" s="211"/>
      <c r="K184" s="211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137</v>
      </c>
      <c r="AU184" s="221" t="s">
        <v>130</v>
      </c>
      <c r="AV184" s="11" t="s">
        <v>130</v>
      </c>
      <c r="AW184" s="11" t="s">
        <v>32</v>
      </c>
      <c r="AX184" s="11" t="s">
        <v>70</v>
      </c>
      <c r="AY184" s="221" t="s">
        <v>122</v>
      </c>
    </row>
    <row r="185" spans="2:51" s="11" customFormat="1" ht="12">
      <c r="B185" s="210"/>
      <c r="C185" s="211"/>
      <c r="D185" s="212" t="s">
        <v>137</v>
      </c>
      <c r="E185" s="213" t="s">
        <v>1</v>
      </c>
      <c r="F185" s="214" t="s">
        <v>357</v>
      </c>
      <c r="G185" s="211"/>
      <c r="H185" s="215">
        <v>2.655</v>
      </c>
      <c r="I185" s="216"/>
      <c r="J185" s="211"/>
      <c r="K185" s="211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137</v>
      </c>
      <c r="AU185" s="221" t="s">
        <v>130</v>
      </c>
      <c r="AV185" s="11" t="s">
        <v>130</v>
      </c>
      <c r="AW185" s="11" t="s">
        <v>32</v>
      </c>
      <c r="AX185" s="11" t="s">
        <v>70</v>
      </c>
      <c r="AY185" s="221" t="s">
        <v>122</v>
      </c>
    </row>
    <row r="186" spans="2:51" s="13" customFormat="1" ht="12">
      <c r="B186" s="232"/>
      <c r="C186" s="233"/>
      <c r="D186" s="212" t="s">
        <v>137</v>
      </c>
      <c r="E186" s="234" t="s">
        <v>1</v>
      </c>
      <c r="F186" s="235" t="s">
        <v>178</v>
      </c>
      <c r="G186" s="233"/>
      <c r="H186" s="236">
        <v>4.51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137</v>
      </c>
      <c r="AU186" s="242" t="s">
        <v>130</v>
      </c>
      <c r="AV186" s="13" t="s">
        <v>129</v>
      </c>
      <c r="AW186" s="13" t="s">
        <v>32</v>
      </c>
      <c r="AX186" s="13" t="s">
        <v>75</v>
      </c>
      <c r="AY186" s="242" t="s">
        <v>122</v>
      </c>
    </row>
    <row r="187" spans="2:65" s="1" customFormat="1" ht="16.5" customHeight="1">
      <c r="B187" s="37"/>
      <c r="C187" s="198" t="s">
        <v>358</v>
      </c>
      <c r="D187" s="198" t="s">
        <v>125</v>
      </c>
      <c r="E187" s="199" t="s">
        <v>359</v>
      </c>
      <c r="F187" s="200" t="s">
        <v>360</v>
      </c>
      <c r="G187" s="201" t="s">
        <v>141</v>
      </c>
      <c r="H187" s="202">
        <v>8.9</v>
      </c>
      <c r="I187" s="203"/>
      <c r="J187" s="204">
        <f>ROUND(I187*H187,2)</f>
        <v>0</v>
      </c>
      <c r="K187" s="200" t="s">
        <v>1</v>
      </c>
      <c r="L187" s="42"/>
      <c r="M187" s="205" t="s">
        <v>1</v>
      </c>
      <c r="N187" s="206" t="s">
        <v>42</v>
      </c>
      <c r="O187" s="78"/>
      <c r="P187" s="207">
        <f>O187*H187</f>
        <v>0</v>
      </c>
      <c r="Q187" s="207">
        <v>0.0045</v>
      </c>
      <c r="R187" s="207">
        <f>Q187*H187</f>
        <v>0.040049999999999995</v>
      </c>
      <c r="S187" s="207">
        <v>0</v>
      </c>
      <c r="T187" s="208">
        <f>S187*H187</f>
        <v>0</v>
      </c>
      <c r="AR187" s="16" t="s">
        <v>210</v>
      </c>
      <c r="AT187" s="16" t="s">
        <v>125</v>
      </c>
      <c r="AU187" s="16" t="s">
        <v>130</v>
      </c>
      <c r="AY187" s="16" t="s">
        <v>122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6" t="s">
        <v>130</v>
      </c>
      <c r="BK187" s="209">
        <f>ROUND(I187*H187,2)</f>
        <v>0</v>
      </c>
      <c r="BL187" s="16" t="s">
        <v>210</v>
      </c>
      <c r="BM187" s="16" t="s">
        <v>361</v>
      </c>
    </row>
    <row r="188" spans="2:51" s="11" customFormat="1" ht="12">
      <c r="B188" s="210"/>
      <c r="C188" s="211"/>
      <c r="D188" s="212" t="s">
        <v>137</v>
      </c>
      <c r="E188" s="213" t="s">
        <v>1</v>
      </c>
      <c r="F188" s="214" t="s">
        <v>362</v>
      </c>
      <c r="G188" s="211"/>
      <c r="H188" s="215">
        <v>8.9</v>
      </c>
      <c r="I188" s="216"/>
      <c r="J188" s="211"/>
      <c r="K188" s="211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137</v>
      </c>
      <c r="AU188" s="221" t="s">
        <v>130</v>
      </c>
      <c r="AV188" s="11" t="s">
        <v>130</v>
      </c>
      <c r="AW188" s="11" t="s">
        <v>32</v>
      </c>
      <c r="AX188" s="11" t="s">
        <v>75</v>
      </c>
      <c r="AY188" s="221" t="s">
        <v>122</v>
      </c>
    </row>
    <row r="189" spans="2:65" s="1" customFormat="1" ht="16.5" customHeight="1">
      <c r="B189" s="37"/>
      <c r="C189" s="198" t="s">
        <v>363</v>
      </c>
      <c r="D189" s="198" t="s">
        <v>125</v>
      </c>
      <c r="E189" s="199" t="s">
        <v>364</v>
      </c>
      <c r="F189" s="200" t="s">
        <v>365</v>
      </c>
      <c r="G189" s="201" t="s">
        <v>323</v>
      </c>
      <c r="H189" s="202">
        <v>0.075</v>
      </c>
      <c r="I189" s="203"/>
      <c r="J189" s="204">
        <f>ROUND(I189*H189,2)</f>
        <v>0</v>
      </c>
      <c r="K189" s="200" t="s">
        <v>135</v>
      </c>
      <c r="L189" s="42"/>
      <c r="M189" s="205" t="s">
        <v>1</v>
      </c>
      <c r="N189" s="206" t="s">
        <v>42</v>
      </c>
      <c r="O189" s="78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AR189" s="16" t="s">
        <v>210</v>
      </c>
      <c r="AT189" s="16" t="s">
        <v>125</v>
      </c>
      <c r="AU189" s="16" t="s">
        <v>130</v>
      </c>
      <c r="AY189" s="16" t="s">
        <v>122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6" t="s">
        <v>130</v>
      </c>
      <c r="BK189" s="209">
        <f>ROUND(I189*H189,2)</f>
        <v>0</v>
      </c>
      <c r="BL189" s="16" t="s">
        <v>210</v>
      </c>
      <c r="BM189" s="16" t="s">
        <v>366</v>
      </c>
    </row>
    <row r="190" spans="2:63" s="10" customFormat="1" ht="22.8" customHeight="1">
      <c r="B190" s="182"/>
      <c r="C190" s="183"/>
      <c r="D190" s="184" t="s">
        <v>69</v>
      </c>
      <c r="E190" s="196" t="s">
        <v>367</v>
      </c>
      <c r="F190" s="196" t="s">
        <v>368</v>
      </c>
      <c r="G190" s="183"/>
      <c r="H190" s="183"/>
      <c r="I190" s="186"/>
      <c r="J190" s="197">
        <f>BK190</f>
        <v>0</v>
      </c>
      <c r="K190" s="183"/>
      <c r="L190" s="188"/>
      <c r="M190" s="189"/>
      <c r="N190" s="190"/>
      <c r="O190" s="190"/>
      <c r="P190" s="191">
        <f>SUM(P191:P194)</f>
        <v>0</v>
      </c>
      <c r="Q190" s="190"/>
      <c r="R190" s="191">
        <f>SUM(R191:R194)</f>
        <v>0.00663</v>
      </c>
      <c r="S190" s="190"/>
      <c r="T190" s="192">
        <f>SUM(T191:T194)</f>
        <v>0</v>
      </c>
      <c r="AR190" s="193" t="s">
        <v>130</v>
      </c>
      <c r="AT190" s="194" t="s">
        <v>69</v>
      </c>
      <c r="AU190" s="194" t="s">
        <v>75</v>
      </c>
      <c r="AY190" s="193" t="s">
        <v>122</v>
      </c>
      <c r="BK190" s="195">
        <f>SUM(BK191:BK194)</f>
        <v>0</v>
      </c>
    </row>
    <row r="191" spans="2:65" s="1" customFormat="1" ht="16.5" customHeight="1">
      <c r="B191" s="37"/>
      <c r="C191" s="198" t="s">
        <v>369</v>
      </c>
      <c r="D191" s="198" t="s">
        <v>125</v>
      </c>
      <c r="E191" s="199" t="s">
        <v>370</v>
      </c>
      <c r="F191" s="200" t="s">
        <v>371</v>
      </c>
      <c r="G191" s="201" t="s">
        <v>134</v>
      </c>
      <c r="H191" s="202">
        <v>3.25</v>
      </c>
      <c r="I191" s="203"/>
      <c r="J191" s="204">
        <f>ROUND(I191*H191,2)</f>
        <v>0</v>
      </c>
      <c r="K191" s="200" t="s">
        <v>1</v>
      </c>
      <c r="L191" s="42"/>
      <c r="M191" s="205" t="s">
        <v>1</v>
      </c>
      <c r="N191" s="206" t="s">
        <v>42</v>
      </c>
      <c r="O191" s="78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AR191" s="16" t="s">
        <v>210</v>
      </c>
      <c r="AT191" s="16" t="s">
        <v>125</v>
      </c>
      <c r="AU191" s="16" t="s">
        <v>130</v>
      </c>
      <c r="AY191" s="16" t="s">
        <v>122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6" t="s">
        <v>130</v>
      </c>
      <c r="BK191" s="209">
        <f>ROUND(I191*H191,2)</f>
        <v>0</v>
      </c>
      <c r="BL191" s="16" t="s">
        <v>210</v>
      </c>
      <c r="BM191" s="16" t="s">
        <v>372</v>
      </c>
    </row>
    <row r="192" spans="2:65" s="1" customFormat="1" ht="16.5" customHeight="1">
      <c r="B192" s="37"/>
      <c r="C192" s="243" t="s">
        <v>373</v>
      </c>
      <c r="D192" s="243" t="s">
        <v>202</v>
      </c>
      <c r="E192" s="244" t="s">
        <v>374</v>
      </c>
      <c r="F192" s="245" t="s">
        <v>375</v>
      </c>
      <c r="G192" s="246" t="s">
        <v>134</v>
      </c>
      <c r="H192" s="247">
        <v>3.315</v>
      </c>
      <c r="I192" s="248"/>
      <c r="J192" s="249">
        <f>ROUND(I192*H192,2)</f>
        <v>0</v>
      </c>
      <c r="K192" s="245" t="s">
        <v>1</v>
      </c>
      <c r="L192" s="250"/>
      <c r="M192" s="251" t="s">
        <v>1</v>
      </c>
      <c r="N192" s="252" t="s">
        <v>42</v>
      </c>
      <c r="O192" s="78"/>
      <c r="P192" s="207">
        <f>O192*H192</f>
        <v>0</v>
      </c>
      <c r="Q192" s="207">
        <v>0.002</v>
      </c>
      <c r="R192" s="207">
        <f>Q192*H192</f>
        <v>0.00663</v>
      </c>
      <c r="S192" s="207">
        <v>0</v>
      </c>
      <c r="T192" s="208">
        <f>S192*H192</f>
        <v>0</v>
      </c>
      <c r="AR192" s="16" t="s">
        <v>282</v>
      </c>
      <c r="AT192" s="16" t="s">
        <v>202</v>
      </c>
      <c r="AU192" s="16" t="s">
        <v>130</v>
      </c>
      <c r="AY192" s="16" t="s">
        <v>122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6" t="s">
        <v>130</v>
      </c>
      <c r="BK192" s="209">
        <f>ROUND(I192*H192,2)</f>
        <v>0</v>
      </c>
      <c r="BL192" s="16" t="s">
        <v>210</v>
      </c>
      <c r="BM192" s="16" t="s">
        <v>376</v>
      </c>
    </row>
    <row r="193" spans="2:51" s="11" customFormat="1" ht="12">
      <c r="B193" s="210"/>
      <c r="C193" s="211"/>
      <c r="D193" s="212" t="s">
        <v>137</v>
      </c>
      <c r="E193" s="211"/>
      <c r="F193" s="214" t="s">
        <v>377</v>
      </c>
      <c r="G193" s="211"/>
      <c r="H193" s="215">
        <v>3.315</v>
      </c>
      <c r="I193" s="216"/>
      <c r="J193" s="211"/>
      <c r="K193" s="211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137</v>
      </c>
      <c r="AU193" s="221" t="s">
        <v>130</v>
      </c>
      <c r="AV193" s="11" t="s">
        <v>130</v>
      </c>
      <c r="AW193" s="11" t="s">
        <v>4</v>
      </c>
      <c r="AX193" s="11" t="s">
        <v>75</v>
      </c>
      <c r="AY193" s="221" t="s">
        <v>122</v>
      </c>
    </row>
    <row r="194" spans="2:65" s="1" customFormat="1" ht="16.5" customHeight="1">
      <c r="B194" s="37"/>
      <c r="C194" s="198" t="s">
        <v>378</v>
      </c>
      <c r="D194" s="198" t="s">
        <v>125</v>
      </c>
      <c r="E194" s="199" t="s">
        <v>379</v>
      </c>
      <c r="F194" s="200" t="s">
        <v>380</v>
      </c>
      <c r="G194" s="201" t="s">
        <v>307</v>
      </c>
      <c r="H194" s="202">
        <v>1</v>
      </c>
      <c r="I194" s="203"/>
      <c r="J194" s="204">
        <f>ROUND(I194*H194,2)</f>
        <v>0</v>
      </c>
      <c r="K194" s="200" t="s">
        <v>1</v>
      </c>
      <c r="L194" s="42"/>
      <c r="M194" s="205" t="s">
        <v>1</v>
      </c>
      <c r="N194" s="206" t="s">
        <v>42</v>
      </c>
      <c r="O194" s="78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AR194" s="16" t="s">
        <v>210</v>
      </c>
      <c r="AT194" s="16" t="s">
        <v>125</v>
      </c>
      <c r="AU194" s="16" t="s">
        <v>130</v>
      </c>
      <c r="AY194" s="16" t="s">
        <v>122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6" t="s">
        <v>130</v>
      </c>
      <c r="BK194" s="209">
        <f>ROUND(I194*H194,2)</f>
        <v>0</v>
      </c>
      <c r="BL194" s="16" t="s">
        <v>210</v>
      </c>
      <c r="BM194" s="16" t="s">
        <v>381</v>
      </c>
    </row>
    <row r="195" spans="2:63" s="10" customFormat="1" ht="22.8" customHeight="1">
      <c r="B195" s="182"/>
      <c r="C195" s="183"/>
      <c r="D195" s="184" t="s">
        <v>69</v>
      </c>
      <c r="E195" s="196" t="s">
        <v>382</v>
      </c>
      <c r="F195" s="196" t="s">
        <v>383</v>
      </c>
      <c r="G195" s="183"/>
      <c r="H195" s="183"/>
      <c r="I195" s="186"/>
      <c r="J195" s="197">
        <f>BK195</f>
        <v>0</v>
      </c>
      <c r="K195" s="183"/>
      <c r="L195" s="188"/>
      <c r="M195" s="189"/>
      <c r="N195" s="190"/>
      <c r="O195" s="190"/>
      <c r="P195" s="191">
        <f>SUM(P196:P205)</f>
        <v>0</v>
      </c>
      <c r="Q195" s="190"/>
      <c r="R195" s="191">
        <f>SUM(R196:R205)</f>
        <v>0.003484</v>
      </c>
      <c r="S195" s="190"/>
      <c r="T195" s="192">
        <f>SUM(T196:T205)</f>
        <v>0</v>
      </c>
      <c r="AR195" s="193" t="s">
        <v>130</v>
      </c>
      <c r="AT195" s="194" t="s">
        <v>69</v>
      </c>
      <c r="AU195" s="194" t="s">
        <v>75</v>
      </c>
      <c r="AY195" s="193" t="s">
        <v>122</v>
      </c>
      <c r="BK195" s="195">
        <f>SUM(BK196:BK205)</f>
        <v>0</v>
      </c>
    </row>
    <row r="196" spans="2:65" s="1" customFormat="1" ht="16.5" customHeight="1">
      <c r="B196" s="37"/>
      <c r="C196" s="198" t="s">
        <v>384</v>
      </c>
      <c r="D196" s="198" t="s">
        <v>125</v>
      </c>
      <c r="E196" s="199" t="s">
        <v>385</v>
      </c>
      <c r="F196" s="200" t="s">
        <v>386</v>
      </c>
      <c r="G196" s="201" t="s">
        <v>141</v>
      </c>
      <c r="H196" s="202">
        <v>1</v>
      </c>
      <c r="I196" s="203"/>
      <c r="J196" s="204">
        <f>ROUND(I196*H196,2)</f>
        <v>0</v>
      </c>
      <c r="K196" s="200" t="s">
        <v>1</v>
      </c>
      <c r="L196" s="42"/>
      <c r="M196" s="205" t="s">
        <v>1</v>
      </c>
      <c r="N196" s="206" t="s">
        <v>42</v>
      </c>
      <c r="O196" s="78"/>
      <c r="P196" s="207">
        <f>O196*H196</f>
        <v>0</v>
      </c>
      <c r="Q196" s="207">
        <v>0.00126</v>
      </c>
      <c r="R196" s="207">
        <f>Q196*H196</f>
        <v>0.00126</v>
      </c>
      <c r="S196" s="207">
        <v>0</v>
      </c>
      <c r="T196" s="208">
        <f>S196*H196</f>
        <v>0</v>
      </c>
      <c r="AR196" s="16" t="s">
        <v>129</v>
      </c>
      <c r="AT196" s="16" t="s">
        <v>125</v>
      </c>
      <c r="AU196" s="16" t="s">
        <v>130</v>
      </c>
      <c r="AY196" s="16" t="s">
        <v>122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6" t="s">
        <v>130</v>
      </c>
      <c r="BK196" s="209">
        <f>ROUND(I196*H196,2)</f>
        <v>0</v>
      </c>
      <c r="BL196" s="16" t="s">
        <v>129</v>
      </c>
      <c r="BM196" s="16" t="s">
        <v>387</v>
      </c>
    </row>
    <row r="197" spans="2:65" s="1" customFormat="1" ht="16.5" customHeight="1">
      <c r="B197" s="37"/>
      <c r="C197" s="198" t="s">
        <v>388</v>
      </c>
      <c r="D197" s="198" t="s">
        <v>125</v>
      </c>
      <c r="E197" s="199" t="s">
        <v>389</v>
      </c>
      <c r="F197" s="200" t="s">
        <v>390</v>
      </c>
      <c r="G197" s="201" t="s">
        <v>141</v>
      </c>
      <c r="H197" s="202">
        <v>1.1</v>
      </c>
      <c r="I197" s="203"/>
      <c r="J197" s="204">
        <f>ROUND(I197*H197,2)</f>
        <v>0</v>
      </c>
      <c r="K197" s="200" t="s">
        <v>1</v>
      </c>
      <c r="L197" s="42"/>
      <c r="M197" s="205" t="s">
        <v>1</v>
      </c>
      <c r="N197" s="206" t="s">
        <v>42</v>
      </c>
      <c r="O197" s="78"/>
      <c r="P197" s="207">
        <f>O197*H197</f>
        <v>0</v>
      </c>
      <c r="Q197" s="207">
        <v>0.00029</v>
      </c>
      <c r="R197" s="207">
        <f>Q197*H197</f>
        <v>0.000319</v>
      </c>
      <c r="S197" s="207">
        <v>0</v>
      </c>
      <c r="T197" s="208">
        <f>S197*H197</f>
        <v>0</v>
      </c>
      <c r="AR197" s="16" t="s">
        <v>210</v>
      </c>
      <c r="AT197" s="16" t="s">
        <v>125</v>
      </c>
      <c r="AU197" s="16" t="s">
        <v>130</v>
      </c>
      <c r="AY197" s="16" t="s">
        <v>122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6" t="s">
        <v>130</v>
      </c>
      <c r="BK197" s="209">
        <f>ROUND(I197*H197,2)</f>
        <v>0</v>
      </c>
      <c r="BL197" s="16" t="s">
        <v>210</v>
      </c>
      <c r="BM197" s="16" t="s">
        <v>391</v>
      </c>
    </row>
    <row r="198" spans="2:65" s="1" customFormat="1" ht="16.5" customHeight="1">
      <c r="B198" s="37"/>
      <c r="C198" s="198" t="s">
        <v>392</v>
      </c>
      <c r="D198" s="198" t="s">
        <v>125</v>
      </c>
      <c r="E198" s="199" t="s">
        <v>393</v>
      </c>
      <c r="F198" s="200" t="s">
        <v>394</v>
      </c>
      <c r="G198" s="201" t="s">
        <v>141</v>
      </c>
      <c r="H198" s="202">
        <v>3.5</v>
      </c>
      <c r="I198" s="203"/>
      <c r="J198" s="204">
        <f>ROUND(I198*H198,2)</f>
        <v>0</v>
      </c>
      <c r="K198" s="200" t="s">
        <v>1</v>
      </c>
      <c r="L198" s="42"/>
      <c r="M198" s="205" t="s">
        <v>1</v>
      </c>
      <c r="N198" s="206" t="s">
        <v>42</v>
      </c>
      <c r="O198" s="78"/>
      <c r="P198" s="207">
        <f>O198*H198</f>
        <v>0</v>
      </c>
      <c r="Q198" s="207">
        <v>0.00035</v>
      </c>
      <c r="R198" s="207">
        <f>Q198*H198</f>
        <v>0.001225</v>
      </c>
      <c r="S198" s="207">
        <v>0</v>
      </c>
      <c r="T198" s="208">
        <f>S198*H198</f>
        <v>0</v>
      </c>
      <c r="AR198" s="16" t="s">
        <v>210</v>
      </c>
      <c r="AT198" s="16" t="s">
        <v>125</v>
      </c>
      <c r="AU198" s="16" t="s">
        <v>130</v>
      </c>
      <c r="AY198" s="16" t="s">
        <v>122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6" t="s">
        <v>130</v>
      </c>
      <c r="BK198" s="209">
        <f>ROUND(I198*H198,2)</f>
        <v>0</v>
      </c>
      <c r="BL198" s="16" t="s">
        <v>210</v>
      </c>
      <c r="BM198" s="16" t="s">
        <v>395</v>
      </c>
    </row>
    <row r="199" spans="2:65" s="1" customFormat="1" ht="16.5" customHeight="1">
      <c r="B199" s="37"/>
      <c r="C199" s="198" t="s">
        <v>396</v>
      </c>
      <c r="D199" s="198" t="s">
        <v>125</v>
      </c>
      <c r="E199" s="199" t="s">
        <v>397</v>
      </c>
      <c r="F199" s="200" t="s">
        <v>398</v>
      </c>
      <c r="G199" s="201" t="s">
        <v>128</v>
      </c>
      <c r="H199" s="202">
        <v>1</v>
      </c>
      <c r="I199" s="203"/>
      <c r="J199" s="204">
        <f>ROUND(I199*H199,2)</f>
        <v>0</v>
      </c>
      <c r="K199" s="200" t="s">
        <v>1</v>
      </c>
      <c r="L199" s="42"/>
      <c r="M199" s="205" t="s">
        <v>1</v>
      </c>
      <c r="N199" s="206" t="s">
        <v>42</v>
      </c>
      <c r="O199" s="78"/>
      <c r="P199" s="207">
        <f>O199*H199</f>
        <v>0</v>
      </c>
      <c r="Q199" s="207">
        <v>0.00034</v>
      </c>
      <c r="R199" s="207">
        <f>Q199*H199</f>
        <v>0.00034</v>
      </c>
      <c r="S199" s="207">
        <v>0</v>
      </c>
      <c r="T199" s="208">
        <f>S199*H199</f>
        <v>0</v>
      </c>
      <c r="AR199" s="16" t="s">
        <v>210</v>
      </c>
      <c r="AT199" s="16" t="s">
        <v>125</v>
      </c>
      <c r="AU199" s="16" t="s">
        <v>130</v>
      </c>
      <c r="AY199" s="16" t="s">
        <v>122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6" t="s">
        <v>130</v>
      </c>
      <c r="BK199" s="209">
        <f>ROUND(I199*H199,2)</f>
        <v>0</v>
      </c>
      <c r="BL199" s="16" t="s">
        <v>210</v>
      </c>
      <c r="BM199" s="16" t="s">
        <v>399</v>
      </c>
    </row>
    <row r="200" spans="2:65" s="1" customFormat="1" ht="16.5" customHeight="1">
      <c r="B200" s="37"/>
      <c r="C200" s="198" t="s">
        <v>400</v>
      </c>
      <c r="D200" s="198" t="s">
        <v>125</v>
      </c>
      <c r="E200" s="199" t="s">
        <v>401</v>
      </c>
      <c r="F200" s="200" t="s">
        <v>402</v>
      </c>
      <c r="G200" s="201" t="s">
        <v>128</v>
      </c>
      <c r="H200" s="202">
        <v>1</v>
      </c>
      <c r="I200" s="203"/>
      <c r="J200" s="204">
        <f>ROUND(I200*H200,2)</f>
        <v>0</v>
      </c>
      <c r="K200" s="200" t="s">
        <v>1</v>
      </c>
      <c r="L200" s="42"/>
      <c r="M200" s="205" t="s">
        <v>1</v>
      </c>
      <c r="N200" s="206" t="s">
        <v>42</v>
      </c>
      <c r="O200" s="78"/>
      <c r="P200" s="207">
        <f>O200*H200</f>
        <v>0</v>
      </c>
      <c r="Q200" s="207">
        <v>0.00034</v>
      </c>
      <c r="R200" s="207">
        <f>Q200*H200</f>
        <v>0.00034</v>
      </c>
      <c r="S200" s="207">
        <v>0</v>
      </c>
      <c r="T200" s="208">
        <f>S200*H200</f>
        <v>0</v>
      </c>
      <c r="AR200" s="16" t="s">
        <v>210</v>
      </c>
      <c r="AT200" s="16" t="s">
        <v>125</v>
      </c>
      <c r="AU200" s="16" t="s">
        <v>130</v>
      </c>
      <c r="AY200" s="16" t="s">
        <v>122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6" t="s">
        <v>130</v>
      </c>
      <c r="BK200" s="209">
        <f>ROUND(I200*H200,2)</f>
        <v>0</v>
      </c>
      <c r="BL200" s="16" t="s">
        <v>210</v>
      </c>
      <c r="BM200" s="16" t="s">
        <v>403</v>
      </c>
    </row>
    <row r="201" spans="2:65" s="1" customFormat="1" ht="16.5" customHeight="1">
      <c r="B201" s="37"/>
      <c r="C201" s="198" t="s">
        <v>404</v>
      </c>
      <c r="D201" s="198" t="s">
        <v>125</v>
      </c>
      <c r="E201" s="199" t="s">
        <v>405</v>
      </c>
      <c r="F201" s="200" t="s">
        <v>406</v>
      </c>
      <c r="G201" s="201" t="s">
        <v>141</v>
      </c>
      <c r="H201" s="202">
        <v>5.6</v>
      </c>
      <c r="I201" s="203"/>
      <c r="J201" s="204">
        <f>ROUND(I201*H201,2)</f>
        <v>0</v>
      </c>
      <c r="K201" s="200" t="s">
        <v>1</v>
      </c>
      <c r="L201" s="42"/>
      <c r="M201" s="205" t="s">
        <v>1</v>
      </c>
      <c r="N201" s="206" t="s">
        <v>42</v>
      </c>
      <c r="O201" s="78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AR201" s="16" t="s">
        <v>210</v>
      </c>
      <c r="AT201" s="16" t="s">
        <v>125</v>
      </c>
      <c r="AU201" s="16" t="s">
        <v>130</v>
      </c>
      <c r="AY201" s="16" t="s">
        <v>122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6" t="s">
        <v>130</v>
      </c>
      <c r="BK201" s="209">
        <f>ROUND(I201*H201,2)</f>
        <v>0</v>
      </c>
      <c r="BL201" s="16" t="s">
        <v>210</v>
      </c>
      <c r="BM201" s="16" t="s">
        <v>407</v>
      </c>
    </row>
    <row r="202" spans="2:51" s="11" customFormat="1" ht="12">
      <c r="B202" s="210"/>
      <c r="C202" s="211"/>
      <c r="D202" s="212" t="s">
        <v>137</v>
      </c>
      <c r="E202" s="213" t="s">
        <v>1</v>
      </c>
      <c r="F202" s="214" t="s">
        <v>408</v>
      </c>
      <c r="G202" s="211"/>
      <c r="H202" s="215">
        <v>5.6</v>
      </c>
      <c r="I202" s="216"/>
      <c r="J202" s="211"/>
      <c r="K202" s="211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137</v>
      </c>
      <c r="AU202" s="221" t="s">
        <v>130</v>
      </c>
      <c r="AV202" s="11" t="s">
        <v>130</v>
      </c>
      <c r="AW202" s="11" t="s">
        <v>32</v>
      </c>
      <c r="AX202" s="11" t="s">
        <v>75</v>
      </c>
      <c r="AY202" s="221" t="s">
        <v>122</v>
      </c>
    </row>
    <row r="203" spans="2:65" s="1" customFormat="1" ht="16.5" customHeight="1">
      <c r="B203" s="37"/>
      <c r="C203" s="198" t="s">
        <v>409</v>
      </c>
      <c r="D203" s="198" t="s">
        <v>125</v>
      </c>
      <c r="E203" s="199" t="s">
        <v>410</v>
      </c>
      <c r="F203" s="200" t="s">
        <v>411</v>
      </c>
      <c r="G203" s="201" t="s">
        <v>307</v>
      </c>
      <c r="H203" s="202">
        <v>1</v>
      </c>
      <c r="I203" s="203"/>
      <c r="J203" s="204">
        <f>ROUND(I203*H203,2)</f>
        <v>0</v>
      </c>
      <c r="K203" s="200" t="s">
        <v>1</v>
      </c>
      <c r="L203" s="42"/>
      <c r="M203" s="205" t="s">
        <v>1</v>
      </c>
      <c r="N203" s="206" t="s">
        <v>42</v>
      </c>
      <c r="O203" s="78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AR203" s="16" t="s">
        <v>210</v>
      </c>
      <c r="AT203" s="16" t="s">
        <v>125</v>
      </c>
      <c r="AU203" s="16" t="s">
        <v>130</v>
      </c>
      <c r="AY203" s="16" t="s">
        <v>122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6" t="s">
        <v>130</v>
      </c>
      <c r="BK203" s="209">
        <f>ROUND(I203*H203,2)</f>
        <v>0</v>
      </c>
      <c r="BL203" s="16" t="s">
        <v>210</v>
      </c>
      <c r="BM203" s="16" t="s">
        <v>412</v>
      </c>
    </row>
    <row r="204" spans="2:65" s="1" customFormat="1" ht="16.5" customHeight="1">
      <c r="B204" s="37"/>
      <c r="C204" s="198" t="s">
        <v>413</v>
      </c>
      <c r="D204" s="198" t="s">
        <v>125</v>
      </c>
      <c r="E204" s="199" t="s">
        <v>414</v>
      </c>
      <c r="F204" s="200" t="s">
        <v>415</v>
      </c>
      <c r="G204" s="201" t="s">
        <v>307</v>
      </c>
      <c r="H204" s="202">
        <v>1</v>
      </c>
      <c r="I204" s="203"/>
      <c r="J204" s="204">
        <f>ROUND(I204*H204,2)</f>
        <v>0</v>
      </c>
      <c r="K204" s="200" t="s">
        <v>1</v>
      </c>
      <c r="L204" s="42"/>
      <c r="M204" s="205" t="s">
        <v>1</v>
      </c>
      <c r="N204" s="206" t="s">
        <v>42</v>
      </c>
      <c r="O204" s="78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AR204" s="16" t="s">
        <v>210</v>
      </c>
      <c r="AT204" s="16" t="s">
        <v>125</v>
      </c>
      <c r="AU204" s="16" t="s">
        <v>130</v>
      </c>
      <c r="AY204" s="16" t="s">
        <v>122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6" t="s">
        <v>130</v>
      </c>
      <c r="BK204" s="209">
        <f>ROUND(I204*H204,2)</f>
        <v>0</v>
      </c>
      <c r="BL204" s="16" t="s">
        <v>210</v>
      </c>
      <c r="BM204" s="16" t="s">
        <v>416</v>
      </c>
    </row>
    <row r="205" spans="2:65" s="1" customFormat="1" ht="16.5" customHeight="1">
      <c r="B205" s="37"/>
      <c r="C205" s="198" t="s">
        <v>417</v>
      </c>
      <c r="D205" s="198" t="s">
        <v>125</v>
      </c>
      <c r="E205" s="199" t="s">
        <v>418</v>
      </c>
      <c r="F205" s="200" t="s">
        <v>419</v>
      </c>
      <c r="G205" s="201" t="s">
        <v>323</v>
      </c>
      <c r="H205" s="202">
        <v>0.002</v>
      </c>
      <c r="I205" s="203"/>
      <c r="J205" s="204">
        <f>ROUND(I205*H205,2)</f>
        <v>0</v>
      </c>
      <c r="K205" s="200" t="s">
        <v>1</v>
      </c>
      <c r="L205" s="42"/>
      <c r="M205" s="205" t="s">
        <v>1</v>
      </c>
      <c r="N205" s="206" t="s">
        <v>42</v>
      </c>
      <c r="O205" s="78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AR205" s="16" t="s">
        <v>210</v>
      </c>
      <c r="AT205" s="16" t="s">
        <v>125</v>
      </c>
      <c r="AU205" s="16" t="s">
        <v>130</v>
      </c>
      <c r="AY205" s="16" t="s">
        <v>122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6" t="s">
        <v>130</v>
      </c>
      <c r="BK205" s="209">
        <f>ROUND(I205*H205,2)</f>
        <v>0</v>
      </c>
      <c r="BL205" s="16" t="s">
        <v>210</v>
      </c>
      <c r="BM205" s="16" t="s">
        <v>420</v>
      </c>
    </row>
    <row r="206" spans="2:63" s="10" customFormat="1" ht="22.8" customHeight="1">
      <c r="B206" s="182"/>
      <c r="C206" s="183"/>
      <c r="D206" s="184" t="s">
        <v>69</v>
      </c>
      <c r="E206" s="196" t="s">
        <v>421</v>
      </c>
      <c r="F206" s="196" t="s">
        <v>422</v>
      </c>
      <c r="G206" s="183"/>
      <c r="H206" s="183"/>
      <c r="I206" s="186"/>
      <c r="J206" s="197">
        <f>BK206</f>
        <v>0</v>
      </c>
      <c r="K206" s="183"/>
      <c r="L206" s="188"/>
      <c r="M206" s="189"/>
      <c r="N206" s="190"/>
      <c r="O206" s="190"/>
      <c r="P206" s="191">
        <f>SUM(P207:P215)</f>
        <v>0</v>
      </c>
      <c r="Q206" s="190"/>
      <c r="R206" s="191">
        <f>SUM(R207:R215)</f>
        <v>0.00966</v>
      </c>
      <c r="S206" s="190"/>
      <c r="T206" s="192">
        <f>SUM(T207:T215)</f>
        <v>0</v>
      </c>
      <c r="AR206" s="193" t="s">
        <v>130</v>
      </c>
      <c r="AT206" s="194" t="s">
        <v>69</v>
      </c>
      <c r="AU206" s="194" t="s">
        <v>75</v>
      </c>
      <c r="AY206" s="193" t="s">
        <v>122</v>
      </c>
      <c r="BK206" s="195">
        <f>SUM(BK207:BK215)</f>
        <v>0</v>
      </c>
    </row>
    <row r="207" spans="2:65" s="1" customFormat="1" ht="16.5" customHeight="1">
      <c r="B207" s="37"/>
      <c r="C207" s="198" t="s">
        <v>423</v>
      </c>
      <c r="D207" s="198" t="s">
        <v>125</v>
      </c>
      <c r="E207" s="199" t="s">
        <v>424</v>
      </c>
      <c r="F207" s="200" t="s">
        <v>425</v>
      </c>
      <c r="G207" s="201" t="s">
        <v>141</v>
      </c>
      <c r="H207" s="202">
        <v>9</v>
      </c>
      <c r="I207" s="203"/>
      <c r="J207" s="204">
        <f>ROUND(I207*H207,2)</f>
        <v>0</v>
      </c>
      <c r="K207" s="200" t="s">
        <v>169</v>
      </c>
      <c r="L207" s="42"/>
      <c r="M207" s="205" t="s">
        <v>1</v>
      </c>
      <c r="N207" s="206" t="s">
        <v>42</v>
      </c>
      <c r="O207" s="78"/>
      <c r="P207" s="207">
        <f>O207*H207</f>
        <v>0</v>
      </c>
      <c r="Q207" s="207">
        <v>0.0004</v>
      </c>
      <c r="R207" s="207">
        <f>Q207*H207</f>
        <v>0.0036000000000000003</v>
      </c>
      <c r="S207" s="207">
        <v>0</v>
      </c>
      <c r="T207" s="208">
        <f>S207*H207</f>
        <v>0</v>
      </c>
      <c r="AR207" s="16" t="s">
        <v>210</v>
      </c>
      <c r="AT207" s="16" t="s">
        <v>125</v>
      </c>
      <c r="AU207" s="16" t="s">
        <v>130</v>
      </c>
      <c r="AY207" s="16" t="s">
        <v>122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6" t="s">
        <v>130</v>
      </c>
      <c r="BK207" s="209">
        <f>ROUND(I207*H207,2)</f>
        <v>0</v>
      </c>
      <c r="BL207" s="16" t="s">
        <v>210</v>
      </c>
      <c r="BM207" s="16" t="s">
        <v>426</v>
      </c>
    </row>
    <row r="208" spans="2:65" s="1" customFormat="1" ht="16.5" customHeight="1">
      <c r="B208" s="37"/>
      <c r="C208" s="198" t="s">
        <v>427</v>
      </c>
      <c r="D208" s="198" t="s">
        <v>125</v>
      </c>
      <c r="E208" s="199" t="s">
        <v>428</v>
      </c>
      <c r="F208" s="200" t="s">
        <v>429</v>
      </c>
      <c r="G208" s="201" t="s">
        <v>141</v>
      </c>
      <c r="H208" s="202">
        <v>4</v>
      </c>
      <c r="I208" s="203"/>
      <c r="J208" s="204">
        <f>ROUND(I208*H208,2)</f>
        <v>0</v>
      </c>
      <c r="K208" s="200" t="s">
        <v>1</v>
      </c>
      <c r="L208" s="42"/>
      <c r="M208" s="205" t="s">
        <v>1</v>
      </c>
      <c r="N208" s="206" t="s">
        <v>42</v>
      </c>
      <c r="O208" s="78"/>
      <c r="P208" s="207">
        <f>O208*H208</f>
        <v>0</v>
      </c>
      <c r="Q208" s="207">
        <v>5E-05</v>
      </c>
      <c r="R208" s="207">
        <f>Q208*H208</f>
        <v>0.0002</v>
      </c>
      <c r="S208" s="207">
        <v>0</v>
      </c>
      <c r="T208" s="208">
        <f>S208*H208</f>
        <v>0</v>
      </c>
      <c r="AR208" s="16" t="s">
        <v>210</v>
      </c>
      <c r="AT208" s="16" t="s">
        <v>125</v>
      </c>
      <c r="AU208" s="16" t="s">
        <v>130</v>
      </c>
      <c r="AY208" s="16" t="s">
        <v>122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6" t="s">
        <v>130</v>
      </c>
      <c r="BK208" s="209">
        <f>ROUND(I208*H208,2)</f>
        <v>0</v>
      </c>
      <c r="BL208" s="16" t="s">
        <v>210</v>
      </c>
      <c r="BM208" s="16" t="s">
        <v>430</v>
      </c>
    </row>
    <row r="209" spans="2:65" s="1" customFormat="1" ht="16.5" customHeight="1">
      <c r="B209" s="37"/>
      <c r="C209" s="198" t="s">
        <v>431</v>
      </c>
      <c r="D209" s="198" t="s">
        <v>125</v>
      </c>
      <c r="E209" s="199" t="s">
        <v>432</v>
      </c>
      <c r="F209" s="200" t="s">
        <v>433</v>
      </c>
      <c r="G209" s="201" t="s">
        <v>141</v>
      </c>
      <c r="H209" s="202">
        <v>5</v>
      </c>
      <c r="I209" s="203"/>
      <c r="J209" s="204">
        <f>ROUND(I209*H209,2)</f>
        <v>0</v>
      </c>
      <c r="K209" s="200" t="s">
        <v>1</v>
      </c>
      <c r="L209" s="42"/>
      <c r="M209" s="205" t="s">
        <v>1</v>
      </c>
      <c r="N209" s="206" t="s">
        <v>42</v>
      </c>
      <c r="O209" s="78"/>
      <c r="P209" s="207">
        <f>O209*H209</f>
        <v>0</v>
      </c>
      <c r="Q209" s="207">
        <v>7E-05</v>
      </c>
      <c r="R209" s="207">
        <f>Q209*H209</f>
        <v>0.00034999999999999994</v>
      </c>
      <c r="S209" s="207">
        <v>0</v>
      </c>
      <c r="T209" s="208">
        <f>S209*H209</f>
        <v>0</v>
      </c>
      <c r="AR209" s="16" t="s">
        <v>210</v>
      </c>
      <c r="AT209" s="16" t="s">
        <v>125</v>
      </c>
      <c r="AU209" s="16" t="s">
        <v>130</v>
      </c>
      <c r="AY209" s="16" t="s">
        <v>122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6" t="s">
        <v>130</v>
      </c>
      <c r="BK209" s="209">
        <f>ROUND(I209*H209,2)</f>
        <v>0</v>
      </c>
      <c r="BL209" s="16" t="s">
        <v>210</v>
      </c>
      <c r="BM209" s="16" t="s">
        <v>434</v>
      </c>
    </row>
    <row r="210" spans="2:65" s="1" customFormat="1" ht="16.5" customHeight="1">
      <c r="B210" s="37"/>
      <c r="C210" s="198" t="s">
        <v>435</v>
      </c>
      <c r="D210" s="198" t="s">
        <v>125</v>
      </c>
      <c r="E210" s="199" t="s">
        <v>436</v>
      </c>
      <c r="F210" s="200" t="s">
        <v>437</v>
      </c>
      <c r="G210" s="201" t="s">
        <v>128</v>
      </c>
      <c r="H210" s="202">
        <v>3</v>
      </c>
      <c r="I210" s="203"/>
      <c r="J210" s="204">
        <f>ROUND(I210*H210,2)</f>
        <v>0</v>
      </c>
      <c r="K210" s="200" t="s">
        <v>1</v>
      </c>
      <c r="L210" s="42"/>
      <c r="M210" s="205" t="s">
        <v>1</v>
      </c>
      <c r="N210" s="206" t="s">
        <v>42</v>
      </c>
      <c r="O210" s="78"/>
      <c r="P210" s="207">
        <f>O210*H210</f>
        <v>0</v>
      </c>
      <c r="Q210" s="207">
        <v>0.0006</v>
      </c>
      <c r="R210" s="207">
        <f>Q210*H210</f>
        <v>0.0018</v>
      </c>
      <c r="S210" s="207">
        <v>0</v>
      </c>
      <c r="T210" s="208">
        <f>S210*H210</f>
        <v>0</v>
      </c>
      <c r="AR210" s="16" t="s">
        <v>210</v>
      </c>
      <c r="AT210" s="16" t="s">
        <v>125</v>
      </c>
      <c r="AU210" s="16" t="s">
        <v>130</v>
      </c>
      <c r="AY210" s="16" t="s">
        <v>122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6" t="s">
        <v>130</v>
      </c>
      <c r="BK210" s="209">
        <f>ROUND(I210*H210,2)</f>
        <v>0</v>
      </c>
      <c r="BL210" s="16" t="s">
        <v>210</v>
      </c>
      <c r="BM210" s="16" t="s">
        <v>438</v>
      </c>
    </row>
    <row r="211" spans="2:65" s="1" customFormat="1" ht="16.5" customHeight="1">
      <c r="B211" s="37"/>
      <c r="C211" s="198" t="s">
        <v>301</v>
      </c>
      <c r="D211" s="198" t="s">
        <v>125</v>
      </c>
      <c r="E211" s="199" t="s">
        <v>439</v>
      </c>
      <c r="F211" s="200" t="s">
        <v>440</v>
      </c>
      <c r="G211" s="201" t="s">
        <v>141</v>
      </c>
      <c r="H211" s="202">
        <v>9</v>
      </c>
      <c r="I211" s="203"/>
      <c r="J211" s="204">
        <f>ROUND(I211*H211,2)</f>
        <v>0</v>
      </c>
      <c r="K211" s="200" t="s">
        <v>1</v>
      </c>
      <c r="L211" s="42"/>
      <c r="M211" s="205" t="s">
        <v>1</v>
      </c>
      <c r="N211" s="206" t="s">
        <v>42</v>
      </c>
      <c r="O211" s="78"/>
      <c r="P211" s="207">
        <f>O211*H211</f>
        <v>0</v>
      </c>
      <c r="Q211" s="207">
        <v>0.0004</v>
      </c>
      <c r="R211" s="207">
        <f>Q211*H211</f>
        <v>0.0036000000000000003</v>
      </c>
      <c r="S211" s="207">
        <v>0</v>
      </c>
      <c r="T211" s="208">
        <f>S211*H211</f>
        <v>0</v>
      </c>
      <c r="AR211" s="16" t="s">
        <v>210</v>
      </c>
      <c r="AT211" s="16" t="s">
        <v>125</v>
      </c>
      <c r="AU211" s="16" t="s">
        <v>130</v>
      </c>
      <c r="AY211" s="16" t="s">
        <v>122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6" t="s">
        <v>130</v>
      </c>
      <c r="BK211" s="209">
        <f>ROUND(I211*H211,2)</f>
        <v>0</v>
      </c>
      <c r="BL211" s="16" t="s">
        <v>210</v>
      </c>
      <c r="BM211" s="16" t="s">
        <v>441</v>
      </c>
    </row>
    <row r="212" spans="2:65" s="1" customFormat="1" ht="16.5" customHeight="1">
      <c r="B212" s="37"/>
      <c r="C212" s="198" t="s">
        <v>442</v>
      </c>
      <c r="D212" s="198" t="s">
        <v>125</v>
      </c>
      <c r="E212" s="199" t="s">
        <v>443</v>
      </c>
      <c r="F212" s="200" t="s">
        <v>444</v>
      </c>
      <c r="G212" s="201" t="s">
        <v>141</v>
      </c>
      <c r="H212" s="202">
        <v>9</v>
      </c>
      <c r="I212" s="203"/>
      <c r="J212" s="204">
        <f>ROUND(I212*H212,2)</f>
        <v>0</v>
      </c>
      <c r="K212" s="200" t="s">
        <v>1</v>
      </c>
      <c r="L212" s="42"/>
      <c r="M212" s="205" t="s">
        <v>1</v>
      </c>
      <c r="N212" s="206" t="s">
        <v>42</v>
      </c>
      <c r="O212" s="78"/>
      <c r="P212" s="207">
        <f>O212*H212</f>
        <v>0</v>
      </c>
      <c r="Q212" s="207">
        <v>1E-05</v>
      </c>
      <c r="R212" s="207">
        <f>Q212*H212</f>
        <v>9E-05</v>
      </c>
      <c r="S212" s="207">
        <v>0</v>
      </c>
      <c r="T212" s="208">
        <f>S212*H212</f>
        <v>0</v>
      </c>
      <c r="AR212" s="16" t="s">
        <v>210</v>
      </c>
      <c r="AT212" s="16" t="s">
        <v>125</v>
      </c>
      <c r="AU212" s="16" t="s">
        <v>130</v>
      </c>
      <c r="AY212" s="16" t="s">
        <v>122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6" t="s">
        <v>130</v>
      </c>
      <c r="BK212" s="209">
        <f>ROUND(I212*H212,2)</f>
        <v>0</v>
      </c>
      <c r="BL212" s="16" t="s">
        <v>210</v>
      </c>
      <c r="BM212" s="16" t="s">
        <v>445</v>
      </c>
    </row>
    <row r="213" spans="2:65" s="1" customFormat="1" ht="16.5" customHeight="1">
      <c r="B213" s="37"/>
      <c r="C213" s="198" t="s">
        <v>446</v>
      </c>
      <c r="D213" s="198" t="s">
        <v>125</v>
      </c>
      <c r="E213" s="199" t="s">
        <v>447</v>
      </c>
      <c r="F213" s="200" t="s">
        <v>415</v>
      </c>
      <c r="G213" s="201" t="s">
        <v>307</v>
      </c>
      <c r="H213" s="202">
        <v>1</v>
      </c>
      <c r="I213" s="203"/>
      <c r="J213" s="204">
        <f>ROUND(I213*H213,2)</f>
        <v>0</v>
      </c>
      <c r="K213" s="200" t="s">
        <v>1</v>
      </c>
      <c r="L213" s="42"/>
      <c r="M213" s="205" t="s">
        <v>1</v>
      </c>
      <c r="N213" s="206" t="s">
        <v>42</v>
      </c>
      <c r="O213" s="78"/>
      <c r="P213" s="207">
        <f>O213*H213</f>
        <v>0</v>
      </c>
      <c r="Q213" s="207">
        <v>1E-05</v>
      </c>
      <c r="R213" s="207">
        <f>Q213*H213</f>
        <v>1E-05</v>
      </c>
      <c r="S213" s="207">
        <v>0</v>
      </c>
      <c r="T213" s="208">
        <f>S213*H213</f>
        <v>0</v>
      </c>
      <c r="AR213" s="16" t="s">
        <v>210</v>
      </c>
      <c r="AT213" s="16" t="s">
        <v>125</v>
      </c>
      <c r="AU213" s="16" t="s">
        <v>130</v>
      </c>
      <c r="AY213" s="16" t="s">
        <v>122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6" t="s">
        <v>130</v>
      </c>
      <c r="BK213" s="209">
        <f>ROUND(I213*H213,2)</f>
        <v>0</v>
      </c>
      <c r="BL213" s="16" t="s">
        <v>210</v>
      </c>
      <c r="BM213" s="16" t="s">
        <v>448</v>
      </c>
    </row>
    <row r="214" spans="2:65" s="1" customFormat="1" ht="16.5" customHeight="1">
      <c r="B214" s="37"/>
      <c r="C214" s="198" t="s">
        <v>449</v>
      </c>
      <c r="D214" s="198" t="s">
        <v>125</v>
      </c>
      <c r="E214" s="199" t="s">
        <v>450</v>
      </c>
      <c r="F214" s="200" t="s">
        <v>451</v>
      </c>
      <c r="G214" s="201" t="s">
        <v>307</v>
      </c>
      <c r="H214" s="202">
        <v>1</v>
      </c>
      <c r="I214" s="203"/>
      <c r="J214" s="204">
        <f>ROUND(I214*H214,2)</f>
        <v>0</v>
      </c>
      <c r="K214" s="200" t="s">
        <v>1</v>
      </c>
      <c r="L214" s="42"/>
      <c r="M214" s="205" t="s">
        <v>1</v>
      </c>
      <c r="N214" s="206" t="s">
        <v>42</v>
      </c>
      <c r="O214" s="78"/>
      <c r="P214" s="207">
        <f>O214*H214</f>
        <v>0</v>
      </c>
      <c r="Q214" s="207">
        <v>1E-05</v>
      </c>
      <c r="R214" s="207">
        <f>Q214*H214</f>
        <v>1E-05</v>
      </c>
      <c r="S214" s="207">
        <v>0</v>
      </c>
      <c r="T214" s="208">
        <f>S214*H214</f>
        <v>0</v>
      </c>
      <c r="AR214" s="16" t="s">
        <v>210</v>
      </c>
      <c r="AT214" s="16" t="s">
        <v>125</v>
      </c>
      <c r="AU214" s="16" t="s">
        <v>130</v>
      </c>
      <c r="AY214" s="16" t="s">
        <v>122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6" t="s">
        <v>130</v>
      </c>
      <c r="BK214" s="209">
        <f>ROUND(I214*H214,2)</f>
        <v>0</v>
      </c>
      <c r="BL214" s="16" t="s">
        <v>210</v>
      </c>
      <c r="BM214" s="16" t="s">
        <v>452</v>
      </c>
    </row>
    <row r="215" spans="2:65" s="1" customFormat="1" ht="16.5" customHeight="1">
      <c r="B215" s="37"/>
      <c r="C215" s="198" t="s">
        <v>453</v>
      </c>
      <c r="D215" s="198" t="s">
        <v>125</v>
      </c>
      <c r="E215" s="199" t="s">
        <v>454</v>
      </c>
      <c r="F215" s="200" t="s">
        <v>455</v>
      </c>
      <c r="G215" s="201" t="s">
        <v>323</v>
      </c>
      <c r="H215" s="202">
        <v>0.01</v>
      </c>
      <c r="I215" s="203"/>
      <c r="J215" s="204">
        <f>ROUND(I215*H215,2)</f>
        <v>0</v>
      </c>
      <c r="K215" s="200" t="s">
        <v>1</v>
      </c>
      <c r="L215" s="42"/>
      <c r="M215" s="205" t="s">
        <v>1</v>
      </c>
      <c r="N215" s="206" t="s">
        <v>42</v>
      </c>
      <c r="O215" s="78"/>
      <c r="P215" s="207">
        <f>O215*H215</f>
        <v>0</v>
      </c>
      <c r="Q215" s="207">
        <v>0</v>
      </c>
      <c r="R215" s="207">
        <f>Q215*H215</f>
        <v>0</v>
      </c>
      <c r="S215" s="207">
        <v>0</v>
      </c>
      <c r="T215" s="208">
        <f>S215*H215</f>
        <v>0</v>
      </c>
      <c r="AR215" s="16" t="s">
        <v>210</v>
      </c>
      <c r="AT215" s="16" t="s">
        <v>125</v>
      </c>
      <c r="AU215" s="16" t="s">
        <v>130</v>
      </c>
      <c r="AY215" s="16" t="s">
        <v>122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6" t="s">
        <v>130</v>
      </c>
      <c r="BK215" s="209">
        <f>ROUND(I215*H215,2)</f>
        <v>0</v>
      </c>
      <c r="BL215" s="16" t="s">
        <v>210</v>
      </c>
      <c r="BM215" s="16" t="s">
        <v>456</v>
      </c>
    </row>
    <row r="216" spans="2:63" s="10" customFormat="1" ht="22.8" customHeight="1">
      <c r="B216" s="182"/>
      <c r="C216" s="183"/>
      <c r="D216" s="184" t="s">
        <v>69</v>
      </c>
      <c r="E216" s="196" t="s">
        <v>457</v>
      </c>
      <c r="F216" s="196" t="s">
        <v>458</v>
      </c>
      <c r="G216" s="183"/>
      <c r="H216" s="183"/>
      <c r="I216" s="186"/>
      <c r="J216" s="197">
        <f>BK216</f>
        <v>0</v>
      </c>
      <c r="K216" s="183"/>
      <c r="L216" s="188"/>
      <c r="M216" s="189"/>
      <c r="N216" s="190"/>
      <c r="O216" s="190"/>
      <c r="P216" s="191">
        <f>SUM(P217:P232)</f>
        <v>0</v>
      </c>
      <c r="Q216" s="190"/>
      <c r="R216" s="191">
        <f>SUM(R217:R232)</f>
        <v>0.02407</v>
      </c>
      <c r="S216" s="190"/>
      <c r="T216" s="192">
        <f>SUM(T217:T232)</f>
        <v>0</v>
      </c>
      <c r="AR216" s="193" t="s">
        <v>130</v>
      </c>
      <c r="AT216" s="194" t="s">
        <v>69</v>
      </c>
      <c r="AU216" s="194" t="s">
        <v>75</v>
      </c>
      <c r="AY216" s="193" t="s">
        <v>122</v>
      </c>
      <c r="BK216" s="195">
        <f>SUM(BK217:BK232)</f>
        <v>0</v>
      </c>
    </row>
    <row r="217" spans="2:65" s="1" customFormat="1" ht="16.5" customHeight="1">
      <c r="B217" s="37"/>
      <c r="C217" s="198" t="s">
        <v>459</v>
      </c>
      <c r="D217" s="198" t="s">
        <v>125</v>
      </c>
      <c r="E217" s="199" t="s">
        <v>460</v>
      </c>
      <c r="F217" s="200" t="s">
        <v>461</v>
      </c>
      <c r="G217" s="201" t="s">
        <v>222</v>
      </c>
      <c r="H217" s="202">
        <v>1</v>
      </c>
      <c r="I217" s="203"/>
      <c r="J217" s="204">
        <f>ROUND(I217*H217,2)</f>
        <v>0</v>
      </c>
      <c r="K217" s="200" t="s">
        <v>1</v>
      </c>
      <c r="L217" s="42"/>
      <c r="M217" s="205" t="s">
        <v>1</v>
      </c>
      <c r="N217" s="206" t="s">
        <v>42</v>
      </c>
      <c r="O217" s="78"/>
      <c r="P217" s="207">
        <f>O217*H217</f>
        <v>0</v>
      </c>
      <c r="Q217" s="207">
        <v>0.02407</v>
      </c>
      <c r="R217" s="207">
        <f>Q217*H217</f>
        <v>0.02407</v>
      </c>
      <c r="S217" s="207">
        <v>0</v>
      </c>
      <c r="T217" s="208">
        <f>S217*H217</f>
        <v>0</v>
      </c>
      <c r="AR217" s="16" t="s">
        <v>210</v>
      </c>
      <c r="AT217" s="16" t="s">
        <v>125</v>
      </c>
      <c r="AU217" s="16" t="s">
        <v>130</v>
      </c>
      <c r="AY217" s="16" t="s">
        <v>122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6" t="s">
        <v>130</v>
      </c>
      <c r="BK217" s="209">
        <f>ROUND(I217*H217,2)</f>
        <v>0</v>
      </c>
      <c r="BL217" s="16" t="s">
        <v>210</v>
      </c>
      <c r="BM217" s="16" t="s">
        <v>462</v>
      </c>
    </row>
    <row r="218" spans="2:65" s="1" customFormat="1" ht="16.5" customHeight="1">
      <c r="B218" s="37"/>
      <c r="C218" s="198" t="s">
        <v>463</v>
      </c>
      <c r="D218" s="198" t="s">
        <v>125</v>
      </c>
      <c r="E218" s="199" t="s">
        <v>464</v>
      </c>
      <c r="F218" s="200" t="s">
        <v>465</v>
      </c>
      <c r="G218" s="201" t="s">
        <v>222</v>
      </c>
      <c r="H218" s="202">
        <v>1</v>
      </c>
      <c r="I218" s="203"/>
      <c r="J218" s="204">
        <f>ROUND(I218*H218,2)</f>
        <v>0</v>
      </c>
      <c r="K218" s="200" t="s">
        <v>1</v>
      </c>
      <c r="L218" s="42"/>
      <c r="M218" s="205" t="s">
        <v>1</v>
      </c>
      <c r="N218" s="206" t="s">
        <v>42</v>
      </c>
      <c r="O218" s="78"/>
      <c r="P218" s="207">
        <f>O218*H218</f>
        <v>0</v>
      </c>
      <c r="Q218" s="207">
        <v>0</v>
      </c>
      <c r="R218" s="207">
        <f>Q218*H218</f>
        <v>0</v>
      </c>
      <c r="S218" s="207">
        <v>0</v>
      </c>
      <c r="T218" s="208">
        <f>S218*H218</f>
        <v>0</v>
      </c>
      <c r="AR218" s="16" t="s">
        <v>210</v>
      </c>
      <c r="AT218" s="16" t="s">
        <v>125</v>
      </c>
      <c r="AU218" s="16" t="s">
        <v>130</v>
      </c>
      <c r="AY218" s="16" t="s">
        <v>122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6" t="s">
        <v>130</v>
      </c>
      <c r="BK218" s="209">
        <f>ROUND(I218*H218,2)</f>
        <v>0</v>
      </c>
      <c r="BL218" s="16" t="s">
        <v>210</v>
      </c>
      <c r="BM218" s="16" t="s">
        <v>466</v>
      </c>
    </row>
    <row r="219" spans="2:65" s="1" customFormat="1" ht="16.5" customHeight="1">
      <c r="B219" s="37"/>
      <c r="C219" s="198" t="s">
        <v>467</v>
      </c>
      <c r="D219" s="198" t="s">
        <v>125</v>
      </c>
      <c r="E219" s="199" t="s">
        <v>468</v>
      </c>
      <c r="F219" s="200" t="s">
        <v>469</v>
      </c>
      <c r="G219" s="201" t="s">
        <v>222</v>
      </c>
      <c r="H219" s="202">
        <v>1</v>
      </c>
      <c r="I219" s="203"/>
      <c r="J219" s="204">
        <f>ROUND(I219*H219,2)</f>
        <v>0</v>
      </c>
      <c r="K219" s="200" t="s">
        <v>1</v>
      </c>
      <c r="L219" s="42"/>
      <c r="M219" s="205" t="s">
        <v>1</v>
      </c>
      <c r="N219" s="206" t="s">
        <v>42</v>
      </c>
      <c r="O219" s="78"/>
      <c r="P219" s="207">
        <f>O219*H219</f>
        <v>0</v>
      </c>
      <c r="Q219" s="207">
        <v>0</v>
      </c>
      <c r="R219" s="207">
        <f>Q219*H219</f>
        <v>0</v>
      </c>
      <c r="S219" s="207">
        <v>0</v>
      </c>
      <c r="T219" s="208">
        <f>S219*H219</f>
        <v>0</v>
      </c>
      <c r="AR219" s="16" t="s">
        <v>210</v>
      </c>
      <c r="AT219" s="16" t="s">
        <v>125</v>
      </c>
      <c r="AU219" s="16" t="s">
        <v>130</v>
      </c>
      <c r="AY219" s="16" t="s">
        <v>122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6" t="s">
        <v>130</v>
      </c>
      <c r="BK219" s="209">
        <f>ROUND(I219*H219,2)</f>
        <v>0</v>
      </c>
      <c r="BL219" s="16" t="s">
        <v>210</v>
      </c>
      <c r="BM219" s="16" t="s">
        <v>470</v>
      </c>
    </row>
    <row r="220" spans="2:65" s="1" customFormat="1" ht="16.5" customHeight="1">
      <c r="B220" s="37"/>
      <c r="C220" s="198" t="s">
        <v>471</v>
      </c>
      <c r="D220" s="198" t="s">
        <v>125</v>
      </c>
      <c r="E220" s="199" t="s">
        <v>472</v>
      </c>
      <c r="F220" s="200" t="s">
        <v>473</v>
      </c>
      <c r="G220" s="201" t="s">
        <v>128</v>
      </c>
      <c r="H220" s="202">
        <v>4</v>
      </c>
      <c r="I220" s="203"/>
      <c r="J220" s="204">
        <f>ROUND(I220*H220,2)</f>
        <v>0</v>
      </c>
      <c r="K220" s="200" t="s">
        <v>1</v>
      </c>
      <c r="L220" s="42"/>
      <c r="M220" s="205" t="s">
        <v>1</v>
      </c>
      <c r="N220" s="206" t="s">
        <v>42</v>
      </c>
      <c r="O220" s="78"/>
      <c r="P220" s="207">
        <f>O220*H220</f>
        <v>0</v>
      </c>
      <c r="Q220" s="207">
        <v>0</v>
      </c>
      <c r="R220" s="207">
        <f>Q220*H220</f>
        <v>0</v>
      </c>
      <c r="S220" s="207">
        <v>0</v>
      </c>
      <c r="T220" s="208">
        <f>S220*H220</f>
        <v>0</v>
      </c>
      <c r="AR220" s="16" t="s">
        <v>210</v>
      </c>
      <c r="AT220" s="16" t="s">
        <v>125</v>
      </c>
      <c r="AU220" s="16" t="s">
        <v>130</v>
      </c>
      <c r="AY220" s="16" t="s">
        <v>122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6" t="s">
        <v>130</v>
      </c>
      <c r="BK220" s="209">
        <f>ROUND(I220*H220,2)</f>
        <v>0</v>
      </c>
      <c r="BL220" s="16" t="s">
        <v>210</v>
      </c>
      <c r="BM220" s="16" t="s">
        <v>474</v>
      </c>
    </row>
    <row r="221" spans="2:65" s="1" customFormat="1" ht="16.5" customHeight="1">
      <c r="B221" s="37"/>
      <c r="C221" s="198" t="s">
        <v>475</v>
      </c>
      <c r="D221" s="198" t="s">
        <v>125</v>
      </c>
      <c r="E221" s="199" t="s">
        <v>476</v>
      </c>
      <c r="F221" s="200" t="s">
        <v>477</v>
      </c>
      <c r="G221" s="201" t="s">
        <v>128</v>
      </c>
      <c r="H221" s="202">
        <v>2</v>
      </c>
      <c r="I221" s="203"/>
      <c r="J221" s="204">
        <f>ROUND(I221*H221,2)</f>
        <v>0</v>
      </c>
      <c r="K221" s="200" t="s">
        <v>1</v>
      </c>
      <c r="L221" s="42"/>
      <c r="M221" s="205" t="s">
        <v>1</v>
      </c>
      <c r="N221" s="206" t="s">
        <v>42</v>
      </c>
      <c r="O221" s="78"/>
      <c r="P221" s="207">
        <f>O221*H221</f>
        <v>0</v>
      </c>
      <c r="Q221" s="207">
        <v>0</v>
      </c>
      <c r="R221" s="207">
        <f>Q221*H221</f>
        <v>0</v>
      </c>
      <c r="S221" s="207">
        <v>0</v>
      </c>
      <c r="T221" s="208">
        <f>S221*H221</f>
        <v>0</v>
      </c>
      <c r="AR221" s="16" t="s">
        <v>210</v>
      </c>
      <c r="AT221" s="16" t="s">
        <v>125</v>
      </c>
      <c r="AU221" s="16" t="s">
        <v>130</v>
      </c>
      <c r="AY221" s="16" t="s">
        <v>122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6" t="s">
        <v>130</v>
      </c>
      <c r="BK221" s="209">
        <f>ROUND(I221*H221,2)</f>
        <v>0</v>
      </c>
      <c r="BL221" s="16" t="s">
        <v>210</v>
      </c>
      <c r="BM221" s="16" t="s">
        <v>478</v>
      </c>
    </row>
    <row r="222" spans="2:65" s="1" customFormat="1" ht="16.5" customHeight="1">
      <c r="B222" s="37"/>
      <c r="C222" s="198" t="s">
        <v>479</v>
      </c>
      <c r="D222" s="198" t="s">
        <v>125</v>
      </c>
      <c r="E222" s="199" t="s">
        <v>480</v>
      </c>
      <c r="F222" s="200" t="s">
        <v>481</v>
      </c>
      <c r="G222" s="201" t="s">
        <v>222</v>
      </c>
      <c r="H222" s="202">
        <v>1</v>
      </c>
      <c r="I222" s="203"/>
      <c r="J222" s="204">
        <f>ROUND(I222*H222,2)</f>
        <v>0</v>
      </c>
      <c r="K222" s="200" t="s">
        <v>1</v>
      </c>
      <c r="L222" s="42"/>
      <c r="M222" s="205" t="s">
        <v>1</v>
      </c>
      <c r="N222" s="206" t="s">
        <v>42</v>
      </c>
      <c r="O222" s="78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AR222" s="16" t="s">
        <v>210</v>
      </c>
      <c r="AT222" s="16" t="s">
        <v>125</v>
      </c>
      <c r="AU222" s="16" t="s">
        <v>130</v>
      </c>
      <c r="AY222" s="16" t="s">
        <v>122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6" t="s">
        <v>130</v>
      </c>
      <c r="BK222" s="209">
        <f>ROUND(I222*H222,2)</f>
        <v>0</v>
      </c>
      <c r="BL222" s="16" t="s">
        <v>210</v>
      </c>
      <c r="BM222" s="16" t="s">
        <v>482</v>
      </c>
    </row>
    <row r="223" spans="2:65" s="1" customFormat="1" ht="16.5" customHeight="1">
      <c r="B223" s="37"/>
      <c r="C223" s="198" t="s">
        <v>483</v>
      </c>
      <c r="D223" s="198" t="s">
        <v>125</v>
      </c>
      <c r="E223" s="199" t="s">
        <v>484</v>
      </c>
      <c r="F223" s="200" t="s">
        <v>485</v>
      </c>
      <c r="G223" s="201" t="s">
        <v>222</v>
      </c>
      <c r="H223" s="202">
        <v>1</v>
      </c>
      <c r="I223" s="203"/>
      <c r="J223" s="204">
        <f>ROUND(I223*H223,2)</f>
        <v>0</v>
      </c>
      <c r="K223" s="200" t="s">
        <v>1</v>
      </c>
      <c r="L223" s="42"/>
      <c r="M223" s="205" t="s">
        <v>1</v>
      </c>
      <c r="N223" s="206" t="s">
        <v>42</v>
      </c>
      <c r="O223" s="78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AR223" s="16" t="s">
        <v>210</v>
      </c>
      <c r="AT223" s="16" t="s">
        <v>125</v>
      </c>
      <c r="AU223" s="16" t="s">
        <v>130</v>
      </c>
      <c r="AY223" s="16" t="s">
        <v>122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6" t="s">
        <v>130</v>
      </c>
      <c r="BK223" s="209">
        <f>ROUND(I223*H223,2)</f>
        <v>0</v>
      </c>
      <c r="BL223" s="16" t="s">
        <v>210</v>
      </c>
      <c r="BM223" s="16" t="s">
        <v>486</v>
      </c>
    </row>
    <row r="224" spans="2:65" s="1" customFormat="1" ht="16.5" customHeight="1">
      <c r="B224" s="37"/>
      <c r="C224" s="198" t="s">
        <v>487</v>
      </c>
      <c r="D224" s="198" t="s">
        <v>125</v>
      </c>
      <c r="E224" s="199" t="s">
        <v>488</v>
      </c>
      <c r="F224" s="200" t="s">
        <v>489</v>
      </c>
      <c r="G224" s="201" t="s">
        <v>222</v>
      </c>
      <c r="H224" s="202">
        <v>1</v>
      </c>
      <c r="I224" s="203"/>
      <c r="J224" s="204">
        <f>ROUND(I224*H224,2)</f>
        <v>0</v>
      </c>
      <c r="K224" s="200" t="s">
        <v>1</v>
      </c>
      <c r="L224" s="42"/>
      <c r="M224" s="205" t="s">
        <v>1</v>
      </c>
      <c r="N224" s="206" t="s">
        <v>42</v>
      </c>
      <c r="O224" s="78"/>
      <c r="P224" s="207">
        <f>O224*H224</f>
        <v>0</v>
      </c>
      <c r="Q224" s="207">
        <v>0</v>
      </c>
      <c r="R224" s="207">
        <f>Q224*H224</f>
        <v>0</v>
      </c>
      <c r="S224" s="207">
        <v>0</v>
      </c>
      <c r="T224" s="208">
        <f>S224*H224</f>
        <v>0</v>
      </c>
      <c r="AR224" s="16" t="s">
        <v>210</v>
      </c>
      <c r="AT224" s="16" t="s">
        <v>125</v>
      </c>
      <c r="AU224" s="16" t="s">
        <v>130</v>
      </c>
      <c r="AY224" s="16" t="s">
        <v>122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6" t="s">
        <v>130</v>
      </c>
      <c r="BK224" s="209">
        <f>ROUND(I224*H224,2)</f>
        <v>0</v>
      </c>
      <c r="BL224" s="16" t="s">
        <v>210</v>
      </c>
      <c r="BM224" s="16" t="s">
        <v>490</v>
      </c>
    </row>
    <row r="225" spans="2:65" s="1" customFormat="1" ht="16.5" customHeight="1">
      <c r="B225" s="37"/>
      <c r="C225" s="198" t="s">
        <v>491</v>
      </c>
      <c r="D225" s="198" t="s">
        <v>125</v>
      </c>
      <c r="E225" s="199" t="s">
        <v>492</v>
      </c>
      <c r="F225" s="200" t="s">
        <v>493</v>
      </c>
      <c r="G225" s="201" t="s">
        <v>128</v>
      </c>
      <c r="H225" s="202">
        <v>1</v>
      </c>
      <c r="I225" s="203"/>
      <c r="J225" s="204">
        <f>ROUND(I225*H225,2)</f>
        <v>0</v>
      </c>
      <c r="K225" s="200" t="s">
        <v>1</v>
      </c>
      <c r="L225" s="42"/>
      <c r="M225" s="205" t="s">
        <v>1</v>
      </c>
      <c r="N225" s="206" t="s">
        <v>42</v>
      </c>
      <c r="O225" s="78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AR225" s="16" t="s">
        <v>210</v>
      </c>
      <c r="AT225" s="16" t="s">
        <v>125</v>
      </c>
      <c r="AU225" s="16" t="s">
        <v>130</v>
      </c>
      <c r="AY225" s="16" t="s">
        <v>122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6" t="s">
        <v>130</v>
      </c>
      <c r="BK225" s="209">
        <f>ROUND(I225*H225,2)</f>
        <v>0</v>
      </c>
      <c r="BL225" s="16" t="s">
        <v>210</v>
      </c>
      <c r="BM225" s="16" t="s">
        <v>494</v>
      </c>
    </row>
    <row r="226" spans="2:65" s="1" customFormat="1" ht="16.5" customHeight="1">
      <c r="B226" s="37"/>
      <c r="C226" s="198" t="s">
        <v>495</v>
      </c>
      <c r="D226" s="198" t="s">
        <v>125</v>
      </c>
      <c r="E226" s="199" t="s">
        <v>496</v>
      </c>
      <c r="F226" s="200" t="s">
        <v>497</v>
      </c>
      <c r="G226" s="201" t="s">
        <v>128</v>
      </c>
      <c r="H226" s="202">
        <v>1</v>
      </c>
      <c r="I226" s="203"/>
      <c r="J226" s="204">
        <f>ROUND(I226*H226,2)</f>
        <v>0</v>
      </c>
      <c r="K226" s="200" t="s">
        <v>1</v>
      </c>
      <c r="L226" s="42"/>
      <c r="M226" s="205" t="s">
        <v>1</v>
      </c>
      <c r="N226" s="206" t="s">
        <v>42</v>
      </c>
      <c r="O226" s="78"/>
      <c r="P226" s="207">
        <f>O226*H226</f>
        <v>0</v>
      </c>
      <c r="Q226" s="207">
        <v>0</v>
      </c>
      <c r="R226" s="207">
        <f>Q226*H226</f>
        <v>0</v>
      </c>
      <c r="S226" s="207">
        <v>0</v>
      </c>
      <c r="T226" s="208">
        <f>S226*H226</f>
        <v>0</v>
      </c>
      <c r="AR226" s="16" t="s">
        <v>210</v>
      </c>
      <c r="AT226" s="16" t="s">
        <v>125</v>
      </c>
      <c r="AU226" s="16" t="s">
        <v>130</v>
      </c>
      <c r="AY226" s="16" t="s">
        <v>122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6" t="s">
        <v>130</v>
      </c>
      <c r="BK226" s="209">
        <f>ROUND(I226*H226,2)</f>
        <v>0</v>
      </c>
      <c r="BL226" s="16" t="s">
        <v>210</v>
      </c>
      <c r="BM226" s="16" t="s">
        <v>498</v>
      </c>
    </row>
    <row r="227" spans="2:65" s="1" customFormat="1" ht="16.5" customHeight="1">
      <c r="B227" s="37"/>
      <c r="C227" s="198" t="s">
        <v>499</v>
      </c>
      <c r="D227" s="198" t="s">
        <v>125</v>
      </c>
      <c r="E227" s="199" t="s">
        <v>500</v>
      </c>
      <c r="F227" s="200" t="s">
        <v>501</v>
      </c>
      <c r="G227" s="201" t="s">
        <v>128</v>
      </c>
      <c r="H227" s="202">
        <v>1</v>
      </c>
      <c r="I227" s="203"/>
      <c r="J227" s="204">
        <f>ROUND(I227*H227,2)</f>
        <v>0</v>
      </c>
      <c r="K227" s="200" t="s">
        <v>1</v>
      </c>
      <c r="L227" s="42"/>
      <c r="M227" s="205" t="s">
        <v>1</v>
      </c>
      <c r="N227" s="206" t="s">
        <v>42</v>
      </c>
      <c r="O227" s="78"/>
      <c r="P227" s="207">
        <f>O227*H227</f>
        <v>0</v>
      </c>
      <c r="Q227" s="207">
        <v>0</v>
      </c>
      <c r="R227" s="207">
        <f>Q227*H227</f>
        <v>0</v>
      </c>
      <c r="S227" s="207">
        <v>0</v>
      </c>
      <c r="T227" s="208">
        <f>S227*H227</f>
        <v>0</v>
      </c>
      <c r="AR227" s="16" t="s">
        <v>210</v>
      </c>
      <c r="AT227" s="16" t="s">
        <v>125</v>
      </c>
      <c r="AU227" s="16" t="s">
        <v>130</v>
      </c>
      <c r="AY227" s="16" t="s">
        <v>122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6" t="s">
        <v>130</v>
      </c>
      <c r="BK227" s="209">
        <f>ROUND(I227*H227,2)</f>
        <v>0</v>
      </c>
      <c r="BL227" s="16" t="s">
        <v>210</v>
      </c>
      <c r="BM227" s="16" t="s">
        <v>502</v>
      </c>
    </row>
    <row r="228" spans="2:65" s="1" customFormat="1" ht="16.5" customHeight="1">
      <c r="B228" s="37"/>
      <c r="C228" s="198" t="s">
        <v>503</v>
      </c>
      <c r="D228" s="198" t="s">
        <v>125</v>
      </c>
      <c r="E228" s="199" t="s">
        <v>504</v>
      </c>
      <c r="F228" s="200" t="s">
        <v>505</v>
      </c>
      <c r="G228" s="201" t="s">
        <v>128</v>
      </c>
      <c r="H228" s="202">
        <v>1</v>
      </c>
      <c r="I228" s="203"/>
      <c r="J228" s="204">
        <f>ROUND(I228*H228,2)</f>
        <v>0</v>
      </c>
      <c r="K228" s="200" t="s">
        <v>1</v>
      </c>
      <c r="L228" s="42"/>
      <c r="M228" s="205" t="s">
        <v>1</v>
      </c>
      <c r="N228" s="206" t="s">
        <v>42</v>
      </c>
      <c r="O228" s="78"/>
      <c r="P228" s="207">
        <f>O228*H228</f>
        <v>0</v>
      </c>
      <c r="Q228" s="207">
        <v>0</v>
      </c>
      <c r="R228" s="207">
        <f>Q228*H228</f>
        <v>0</v>
      </c>
      <c r="S228" s="207">
        <v>0</v>
      </c>
      <c r="T228" s="208">
        <f>S228*H228</f>
        <v>0</v>
      </c>
      <c r="AR228" s="16" t="s">
        <v>210</v>
      </c>
      <c r="AT228" s="16" t="s">
        <v>125</v>
      </c>
      <c r="AU228" s="16" t="s">
        <v>130</v>
      </c>
      <c r="AY228" s="16" t="s">
        <v>122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6" t="s">
        <v>130</v>
      </c>
      <c r="BK228" s="209">
        <f>ROUND(I228*H228,2)</f>
        <v>0</v>
      </c>
      <c r="BL228" s="16" t="s">
        <v>210</v>
      </c>
      <c r="BM228" s="16" t="s">
        <v>506</v>
      </c>
    </row>
    <row r="229" spans="2:65" s="1" customFormat="1" ht="16.5" customHeight="1">
      <c r="B229" s="37"/>
      <c r="C229" s="198" t="s">
        <v>507</v>
      </c>
      <c r="D229" s="198" t="s">
        <v>125</v>
      </c>
      <c r="E229" s="199" t="s">
        <v>508</v>
      </c>
      <c r="F229" s="200" t="s">
        <v>509</v>
      </c>
      <c r="G229" s="201" t="s">
        <v>222</v>
      </c>
      <c r="H229" s="202">
        <v>1</v>
      </c>
      <c r="I229" s="203"/>
      <c r="J229" s="204">
        <f>ROUND(I229*H229,2)</f>
        <v>0</v>
      </c>
      <c r="K229" s="200" t="s">
        <v>1</v>
      </c>
      <c r="L229" s="42"/>
      <c r="M229" s="205" t="s">
        <v>1</v>
      </c>
      <c r="N229" s="206" t="s">
        <v>42</v>
      </c>
      <c r="O229" s="78"/>
      <c r="P229" s="207">
        <f>O229*H229</f>
        <v>0</v>
      </c>
      <c r="Q229" s="207">
        <v>0</v>
      </c>
      <c r="R229" s="207">
        <f>Q229*H229</f>
        <v>0</v>
      </c>
      <c r="S229" s="207">
        <v>0</v>
      </c>
      <c r="T229" s="208">
        <f>S229*H229</f>
        <v>0</v>
      </c>
      <c r="AR229" s="16" t="s">
        <v>210</v>
      </c>
      <c r="AT229" s="16" t="s">
        <v>125</v>
      </c>
      <c r="AU229" s="16" t="s">
        <v>130</v>
      </c>
      <c r="AY229" s="16" t="s">
        <v>122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6" t="s">
        <v>130</v>
      </c>
      <c r="BK229" s="209">
        <f>ROUND(I229*H229,2)</f>
        <v>0</v>
      </c>
      <c r="BL229" s="16" t="s">
        <v>210</v>
      </c>
      <c r="BM229" s="16" t="s">
        <v>510</v>
      </c>
    </row>
    <row r="230" spans="2:65" s="1" customFormat="1" ht="16.5" customHeight="1">
      <c r="B230" s="37"/>
      <c r="C230" s="198" t="s">
        <v>511</v>
      </c>
      <c r="D230" s="198" t="s">
        <v>125</v>
      </c>
      <c r="E230" s="199" t="s">
        <v>512</v>
      </c>
      <c r="F230" s="200" t="s">
        <v>513</v>
      </c>
      <c r="G230" s="201" t="s">
        <v>128</v>
      </c>
      <c r="H230" s="202">
        <v>2</v>
      </c>
      <c r="I230" s="203"/>
      <c r="J230" s="204">
        <f>ROUND(I230*H230,2)</f>
        <v>0</v>
      </c>
      <c r="K230" s="200" t="s">
        <v>1</v>
      </c>
      <c r="L230" s="42"/>
      <c r="M230" s="205" t="s">
        <v>1</v>
      </c>
      <c r="N230" s="206" t="s">
        <v>42</v>
      </c>
      <c r="O230" s="78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AR230" s="16" t="s">
        <v>210</v>
      </c>
      <c r="AT230" s="16" t="s">
        <v>125</v>
      </c>
      <c r="AU230" s="16" t="s">
        <v>130</v>
      </c>
      <c r="AY230" s="16" t="s">
        <v>122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6" t="s">
        <v>130</v>
      </c>
      <c r="BK230" s="209">
        <f>ROUND(I230*H230,2)</f>
        <v>0</v>
      </c>
      <c r="BL230" s="16" t="s">
        <v>210</v>
      </c>
      <c r="BM230" s="16" t="s">
        <v>514</v>
      </c>
    </row>
    <row r="231" spans="2:65" s="1" customFormat="1" ht="16.5" customHeight="1">
      <c r="B231" s="37"/>
      <c r="C231" s="198" t="s">
        <v>515</v>
      </c>
      <c r="D231" s="198" t="s">
        <v>125</v>
      </c>
      <c r="E231" s="199" t="s">
        <v>516</v>
      </c>
      <c r="F231" s="200" t="s">
        <v>517</v>
      </c>
      <c r="G231" s="201" t="s">
        <v>128</v>
      </c>
      <c r="H231" s="202">
        <v>1</v>
      </c>
      <c r="I231" s="203"/>
      <c r="J231" s="204">
        <f>ROUND(I231*H231,2)</f>
        <v>0</v>
      </c>
      <c r="K231" s="200" t="s">
        <v>1</v>
      </c>
      <c r="L231" s="42"/>
      <c r="M231" s="205" t="s">
        <v>1</v>
      </c>
      <c r="N231" s="206" t="s">
        <v>42</v>
      </c>
      <c r="O231" s="78"/>
      <c r="P231" s="207">
        <f>O231*H231</f>
        <v>0</v>
      </c>
      <c r="Q231" s="207">
        <v>0</v>
      </c>
      <c r="R231" s="207">
        <f>Q231*H231</f>
        <v>0</v>
      </c>
      <c r="S231" s="207">
        <v>0</v>
      </c>
      <c r="T231" s="208">
        <f>S231*H231</f>
        <v>0</v>
      </c>
      <c r="AR231" s="16" t="s">
        <v>210</v>
      </c>
      <c r="AT231" s="16" t="s">
        <v>125</v>
      </c>
      <c r="AU231" s="16" t="s">
        <v>130</v>
      </c>
      <c r="AY231" s="16" t="s">
        <v>122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6" t="s">
        <v>130</v>
      </c>
      <c r="BK231" s="209">
        <f>ROUND(I231*H231,2)</f>
        <v>0</v>
      </c>
      <c r="BL231" s="16" t="s">
        <v>210</v>
      </c>
      <c r="BM231" s="16" t="s">
        <v>518</v>
      </c>
    </row>
    <row r="232" spans="2:65" s="1" customFormat="1" ht="16.5" customHeight="1">
      <c r="B232" s="37"/>
      <c r="C232" s="198" t="s">
        <v>519</v>
      </c>
      <c r="D232" s="198" t="s">
        <v>125</v>
      </c>
      <c r="E232" s="199" t="s">
        <v>520</v>
      </c>
      <c r="F232" s="200" t="s">
        <v>521</v>
      </c>
      <c r="G232" s="201" t="s">
        <v>128</v>
      </c>
      <c r="H232" s="202">
        <v>1</v>
      </c>
      <c r="I232" s="203"/>
      <c r="J232" s="204">
        <f>ROUND(I232*H232,2)</f>
        <v>0</v>
      </c>
      <c r="K232" s="200" t="s">
        <v>1</v>
      </c>
      <c r="L232" s="42"/>
      <c r="M232" s="205" t="s">
        <v>1</v>
      </c>
      <c r="N232" s="206" t="s">
        <v>42</v>
      </c>
      <c r="O232" s="78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AR232" s="16" t="s">
        <v>210</v>
      </c>
      <c r="AT232" s="16" t="s">
        <v>125</v>
      </c>
      <c r="AU232" s="16" t="s">
        <v>130</v>
      </c>
      <c r="AY232" s="16" t="s">
        <v>122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6" t="s">
        <v>130</v>
      </c>
      <c r="BK232" s="209">
        <f>ROUND(I232*H232,2)</f>
        <v>0</v>
      </c>
      <c r="BL232" s="16" t="s">
        <v>210</v>
      </c>
      <c r="BM232" s="16" t="s">
        <v>522</v>
      </c>
    </row>
    <row r="233" spans="2:63" s="10" customFormat="1" ht="22.8" customHeight="1">
      <c r="B233" s="182"/>
      <c r="C233" s="183"/>
      <c r="D233" s="184" t="s">
        <v>69</v>
      </c>
      <c r="E233" s="196" t="s">
        <v>523</v>
      </c>
      <c r="F233" s="196" t="s">
        <v>524</v>
      </c>
      <c r="G233" s="183"/>
      <c r="H233" s="183"/>
      <c r="I233" s="186"/>
      <c r="J233" s="197">
        <f>BK233</f>
        <v>0</v>
      </c>
      <c r="K233" s="183"/>
      <c r="L233" s="188"/>
      <c r="M233" s="189"/>
      <c r="N233" s="190"/>
      <c r="O233" s="190"/>
      <c r="P233" s="191">
        <f>SUM(P234:P239)</f>
        <v>0</v>
      </c>
      <c r="Q233" s="190"/>
      <c r="R233" s="191">
        <f>SUM(R234:R239)</f>
        <v>0.047204100000000006</v>
      </c>
      <c r="S233" s="190"/>
      <c r="T233" s="192">
        <f>SUM(T234:T239)</f>
        <v>0</v>
      </c>
      <c r="AR233" s="193" t="s">
        <v>130</v>
      </c>
      <c r="AT233" s="194" t="s">
        <v>69</v>
      </c>
      <c r="AU233" s="194" t="s">
        <v>75</v>
      </c>
      <c r="AY233" s="193" t="s">
        <v>122</v>
      </c>
      <c r="BK233" s="195">
        <f>SUM(BK234:BK239)</f>
        <v>0</v>
      </c>
    </row>
    <row r="234" spans="2:65" s="1" customFormat="1" ht="16.5" customHeight="1">
      <c r="B234" s="37"/>
      <c r="C234" s="198" t="s">
        <v>525</v>
      </c>
      <c r="D234" s="198" t="s">
        <v>125</v>
      </c>
      <c r="E234" s="199" t="s">
        <v>526</v>
      </c>
      <c r="F234" s="200" t="s">
        <v>527</v>
      </c>
      <c r="G234" s="201" t="s">
        <v>134</v>
      </c>
      <c r="H234" s="202">
        <v>1.83</v>
      </c>
      <c r="I234" s="203"/>
      <c r="J234" s="204">
        <f>ROUND(I234*H234,2)</f>
        <v>0</v>
      </c>
      <c r="K234" s="200" t="s">
        <v>208</v>
      </c>
      <c r="L234" s="42"/>
      <c r="M234" s="205" t="s">
        <v>1</v>
      </c>
      <c r="N234" s="206" t="s">
        <v>42</v>
      </c>
      <c r="O234" s="78"/>
      <c r="P234" s="207">
        <f>O234*H234</f>
        <v>0</v>
      </c>
      <c r="Q234" s="207">
        <v>0.02567</v>
      </c>
      <c r="R234" s="207">
        <f>Q234*H234</f>
        <v>0.0469761</v>
      </c>
      <c r="S234" s="207">
        <v>0</v>
      </c>
      <c r="T234" s="208">
        <f>S234*H234</f>
        <v>0</v>
      </c>
      <c r="AR234" s="16" t="s">
        <v>210</v>
      </c>
      <c r="AT234" s="16" t="s">
        <v>125</v>
      </c>
      <c r="AU234" s="16" t="s">
        <v>130</v>
      </c>
      <c r="AY234" s="16" t="s">
        <v>122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6" t="s">
        <v>130</v>
      </c>
      <c r="BK234" s="209">
        <f>ROUND(I234*H234,2)</f>
        <v>0</v>
      </c>
      <c r="BL234" s="16" t="s">
        <v>210</v>
      </c>
      <c r="BM234" s="16" t="s">
        <v>528</v>
      </c>
    </row>
    <row r="235" spans="2:51" s="11" customFormat="1" ht="12">
      <c r="B235" s="210"/>
      <c r="C235" s="211"/>
      <c r="D235" s="212" t="s">
        <v>137</v>
      </c>
      <c r="E235" s="213" t="s">
        <v>1</v>
      </c>
      <c r="F235" s="214" t="s">
        <v>529</v>
      </c>
      <c r="G235" s="211"/>
      <c r="H235" s="215">
        <v>1.83</v>
      </c>
      <c r="I235" s="216"/>
      <c r="J235" s="211"/>
      <c r="K235" s="211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137</v>
      </c>
      <c r="AU235" s="221" t="s">
        <v>130</v>
      </c>
      <c r="AV235" s="11" t="s">
        <v>130</v>
      </c>
      <c r="AW235" s="11" t="s">
        <v>32</v>
      </c>
      <c r="AX235" s="11" t="s">
        <v>75</v>
      </c>
      <c r="AY235" s="221" t="s">
        <v>122</v>
      </c>
    </row>
    <row r="236" spans="2:65" s="1" customFormat="1" ht="16.5" customHeight="1">
      <c r="B236" s="37"/>
      <c r="C236" s="198" t="s">
        <v>530</v>
      </c>
      <c r="D236" s="198" t="s">
        <v>125</v>
      </c>
      <c r="E236" s="199" t="s">
        <v>531</v>
      </c>
      <c r="F236" s="200" t="s">
        <v>532</v>
      </c>
      <c r="G236" s="201" t="s">
        <v>134</v>
      </c>
      <c r="H236" s="202">
        <v>0.57</v>
      </c>
      <c r="I236" s="203"/>
      <c r="J236" s="204">
        <f>ROUND(I236*H236,2)</f>
        <v>0</v>
      </c>
      <c r="K236" s="200" t="s">
        <v>158</v>
      </c>
      <c r="L236" s="42"/>
      <c r="M236" s="205" t="s">
        <v>1</v>
      </c>
      <c r="N236" s="206" t="s">
        <v>42</v>
      </c>
      <c r="O236" s="78"/>
      <c r="P236" s="207">
        <f>O236*H236</f>
        <v>0</v>
      </c>
      <c r="Q236" s="207">
        <v>0.0002</v>
      </c>
      <c r="R236" s="207">
        <f>Q236*H236</f>
        <v>0.00011399999999999999</v>
      </c>
      <c r="S236" s="207">
        <v>0</v>
      </c>
      <c r="T236" s="208">
        <f>S236*H236</f>
        <v>0</v>
      </c>
      <c r="AR236" s="16" t="s">
        <v>210</v>
      </c>
      <c r="AT236" s="16" t="s">
        <v>125</v>
      </c>
      <c r="AU236" s="16" t="s">
        <v>130</v>
      </c>
      <c r="AY236" s="16" t="s">
        <v>122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6" t="s">
        <v>130</v>
      </c>
      <c r="BK236" s="209">
        <f>ROUND(I236*H236,2)</f>
        <v>0</v>
      </c>
      <c r="BL236" s="16" t="s">
        <v>210</v>
      </c>
      <c r="BM236" s="16" t="s">
        <v>533</v>
      </c>
    </row>
    <row r="237" spans="2:51" s="11" customFormat="1" ht="12">
      <c r="B237" s="210"/>
      <c r="C237" s="211"/>
      <c r="D237" s="212" t="s">
        <v>137</v>
      </c>
      <c r="E237" s="213" t="s">
        <v>1</v>
      </c>
      <c r="F237" s="214" t="s">
        <v>534</v>
      </c>
      <c r="G237" s="211"/>
      <c r="H237" s="215">
        <v>0.57</v>
      </c>
      <c r="I237" s="216"/>
      <c r="J237" s="211"/>
      <c r="K237" s="211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137</v>
      </c>
      <c r="AU237" s="221" t="s">
        <v>130</v>
      </c>
      <c r="AV237" s="11" t="s">
        <v>130</v>
      </c>
      <c r="AW237" s="11" t="s">
        <v>32</v>
      </c>
      <c r="AX237" s="11" t="s">
        <v>75</v>
      </c>
      <c r="AY237" s="221" t="s">
        <v>122</v>
      </c>
    </row>
    <row r="238" spans="2:65" s="1" customFormat="1" ht="16.5" customHeight="1">
      <c r="B238" s="37"/>
      <c r="C238" s="198" t="s">
        <v>535</v>
      </c>
      <c r="D238" s="198" t="s">
        <v>125</v>
      </c>
      <c r="E238" s="199" t="s">
        <v>536</v>
      </c>
      <c r="F238" s="200" t="s">
        <v>537</v>
      </c>
      <c r="G238" s="201" t="s">
        <v>134</v>
      </c>
      <c r="H238" s="202">
        <v>0.57</v>
      </c>
      <c r="I238" s="203"/>
      <c r="J238" s="204">
        <f>ROUND(I238*H238,2)</f>
        <v>0</v>
      </c>
      <c r="K238" s="200" t="s">
        <v>158</v>
      </c>
      <c r="L238" s="42"/>
      <c r="M238" s="205" t="s">
        <v>1</v>
      </c>
      <c r="N238" s="206" t="s">
        <v>42</v>
      </c>
      <c r="O238" s="78"/>
      <c r="P238" s="207">
        <f>O238*H238</f>
        <v>0</v>
      </c>
      <c r="Q238" s="207">
        <v>0.0002</v>
      </c>
      <c r="R238" s="207">
        <f>Q238*H238</f>
        <v>0.00011399999999999999</v>
      </c>
      <c r="S238" s="207">
        <v>0</v>
      </c>
      <c r="T238" s="208">
        <f>S238*H238</f>
        <v>0</v>
      </c>
      <c r="AR238" s="16" t="s">
        <v>210</v>
      </c>
      <c r="AT238" s="16" t="s">
        <v>125</v>
      </c>
      <c r="AU238" s="16" t="s">
        <v>130</v>
      </c>
      <c r="AY238" s="16" t="s">
        <v>122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6" t="s">
        <v>130</v>
      </c>
      <c r="BK238" s="209">
        <f>ROUND(I238*H238,2)</f>
        <v>0</v>
      </c>
      <c r="BL238" s="16" t="s">
        <v>210</v>
      </c>
      <c r="BM238" s="16" t="s">
        <v>538</v>
      </c>
    </row>
    <row r="239" spans="2:65" s="1" customFormat="1" ht="16.5" customHeight="1">
      <c r="B239" s="37"/>
      <c r="C239" s="198" t="s">
        <v>539</v>
      </c>
      <c r="D239" s="198" t="s">
        <v>125</v>
      </c>
      <c r="E239" s="199" t="s">
        <v>540</v>
      </c>
      <c r="F239" s="200" t="s">
        <v>541</v>
      </c>
      <c r="G239" s="201" t="s">
        <v>323</v>
      </c>
      <c r="H239" s="202">
        <v>0.047</v>
      </c>
      <c r="I239" s="203"/>
      <c r="J239" s="204">
        <f>ROUND(I239*H239,2)</f>
        <v>0</v>
      </c>
      <c r="K239" s="200" t="s">
        <v>208</v>
      </c>
      <c r="L239" s="42"/>
      <c r="M239" s="205" t="s">
        <v>1</v>
      </c>
      <c r="N239" s="206" t="s">
        <v>42</v>
      </c>
      <c r="O239" s="78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AR239" s="16" t="s">
        <v>210</v>
      </c>
      <c r="AT239" s="16" t="s">
        <v>125</v>
      </c>
      <c r="AU239" s="16" t="s">
        <v>130</v>
      </c>
      <c r="AY239" s="16" t="s">
        <v>122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6" t="s">
        <v>130</v>
      </c>
      <c r="BK239" s="209">
        <f>ROUND(I239*H239,2)</f>
        <v>0</v>
      </c>
      <c r="BL239" s="16" t="s">
        <v>210</v>
      </c>
      <c r="BM239" s="16" t="s">
        <v>542</v>
      </c>
    </row>
    <row r="240" spans="2:63" s="10" customFormat="1" ht="22.8" customHeight="1">
      <c r="B240" s="182"/>
      <c r="C240" s="183"/>
      <c r="D240" s="184" t="s">
        <v>69</v>
      </c>
      <c r="E240" s="196" t="s">
        <v>543</v>
      </c>
      <c r="F240" s="196" t="s">
        <v>544</v>
      </c>
      <c r="G240" s="183"/>
      <c r="H240" s="183"/>
      <c r="I240" s="186"/>
      <c r="J240" s="197">
        <f>BK240</f>
        <v>0</v>
      </c>
      <c r="K240" s="183"/>
      <c r="L240" s="188"/>
      <c r="M240" s="189"/>
      <c r="N240" s="190"/>
      <c r="O240" s="190"/>
      <c r="P240" s="191">
        <f>SUM(P241:P251)</f>
        <v>0</v>
      </c>
      <c r="Q240" s="190"/>
      <c r="R240" s="191">
        <f>SUM(R241:R251)</f>
        <v>0.07740000000000001</v>
      </c>
      <c r="S240" s="190"/>
      <c r="T240" s="192">
        <f>SUM(T241:T251)</f>
        <v>0</v>
      </c>
      <c r="AR240" s="193" t="s">
        <v>130</v>
      </c>
      <c r="AT240" s="194" t="s">
        <v>69</v>
      </c>
      <c r="AU240" s="194" t="s">
        <v>75</v>
      </c>
      <c r="AY240" s="193" t="s">
        <v>122</v>
      </c>
      <c r="BK240" s="195">
        <f>SUM(BK241:BK251)</f>
        <v>0</v>
      </c>
    </row>
    <row r="241" spans="2:65" s="1" customFormat="1" ht="16.5" customHeight="1">
      <c r="B241" s="37"/>
      <c r="C241" s="198" t="s">
        <v>545</v>
      </c>
      <c r="D241" s="198" t="s">
        <v>125</v>
      </c>
      <c r="E241" s="199" t="s">
        <v>546</v>
      </c>
      <c r="F241" s="200" t="s">
        <v>547</v>
      </c>
      <c r="G241" s="201" t="s">
        <v>128</v>
      </c>
      <c r="H241" s="202">
        <v>4</v>
      </c>
      <c r="I241" s="203"/>
      <c r="J241" s="204">
        <f>ROUND(I241*H241,2)</f>
        <v>0</v>
      </c>
      <c r="K241" s="200" t="s">
        <v>1</v>
      </c>
      <c r="L241" s="42"/>
      <c r="M241" s="205" t="s">
        <v>1</v>
      </c>
      <c r="N241" s="206" t="s">
        <v>42</v>
      </c>
      <c r="O241" s="78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AR241" s="16" t="s">
        <v>210</v>
      </c>
      <c r="AT241" s="16" t="s">
        <v>125</v>
      </c>
      <c r="AU241" s="16" t="s">
        <v>130</v>
      </c>
      <c r="AY241" s="16" t="s">
        <v>122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6" t="s">
        <v>130</v>
      </c>
      <c r="BK241" s="209">
        <f>ROUND(I241*H241,2)</f>
        <v>0</v>
      </c>
      <c r="BL241" s="16" t="s">
        <v>210</v>
      </c>
      <c r="BM241" s="16" t="s">
        <v>548</v>
      </c>
    </row>
    <row r="242" spans="2:65" s="1" customFormat="1" ht="16.5" customHeight="1">
      <c r="B242" s="37"/>
      <c r="C242" s="243" t="s">
        <v>549</v>
      </c>
      <c r="D242" s="243" t="s">
        <v>202</v>
      </c>
      <c r="E242" s="244" t="s">
        <v>550</v>
      </c>
      <c r="F242" s="245" t="s">
        <v>551</v>
      </c>
      <c r="G242" s="246" t="s">
        <v>128</v>
      </c>
      <c r="H242" s="247">
        <v>2</v>
      </c>
      <c r="I242" s="248"/>
      <c r="J242" s="249">
        <f>ROUND(I242*H242,2)</f>
        <v>0</v>
      </c>
      <c r="K242" s="245" t="s">
        <v>1</v>
      </c>
      <c r="L242" s="250"/>
      <c r="M242" s="251" t="s">
        <v>1</v>
      </c>
      <c r="N242" s="252" t="s">
        <v>42</v>
      </c>
      <c r="O242" s="78"/>
      <c r="P242" s="207">
        <f>O242*H242</f>
        <v>0</v>
      </c>
      <c r="Q242" s="207">
        <v>0.0138</v>
      </c>
      <c r="R242" s="207">
        <f>Q242*H242</f>
        <v>0.0276</v>
      </c>
      <c r="S242" s="207">
        <v>0</v>
      </c>
      <c r="T242" s="208">
        <f>S242*H242</f>
        <v>0</v>
      </c>
      <c r="AR242" s="16" t="s">
        <v>282</v>
      </c>
      <c r="AT242" s="16" t="s">
        <v>202</v>
      </c>
      <c r="AU242" s="16" t="s">
        <v>130</v>
      </c>
      <c r="AY242" s="16" t="s">
        <v>122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6" t="s">
        <v>130</v>
      </c>
      <c r="BK242" s="209">
        <f>ROUND(I242*H242,2)</f>
        <v>0</v>
      </c>
      <c r="BL242" s="16" t="s">
        <v>210</v>
      </c>
      <c r="BM242" s="16" t="s">
        <v>552</v>
      </c>
    </row>
    <row r="243" spans="2:65" s="1" customFormat="1" ht="16.5" customHeight="1">
      <c r="B243" s="37"/>
      <c r="C243" s="243" t="s">
        <v>553</v>
      </c>
      <c r="D243" s="243" t="s">
        <v>202</v>
      </c>
      <c r="E243" s="244" t="s">
        <v>554</v>
      </c>
      <c r="F243" s="245" t="s">
        <v>555</v>
      </c>
      <c r="G243" s="246" t="s">
        <v>128</v>
      </c>
      <c r="H243" s="247">
        <v>2</v>
      </c>
      <c r="I243" s="248"/>
      <c r="J243" s="249">
        <f>ROUND(I243*H243,2)</f>
        <v>0</v>
      </c>
      <c r="K243" s="245" t="s">
        <v>1</v>
      </c>
      <c r="L243" s="250"/>
      <c r="M243" s="251" t="s">
        <v>1</v>
      </c>
      <c r="N243" s="252" t="s">
        <v>42</v>
      </c>
      <c r="O243" s="78"/>
      <c r="P243" s="207">
        <f>O243*H243</f>
        <v>0</v>
      </c>
      <c r="Q243" s="207">
        <v>0.0138</v>
      </c>
      <c r="R243" s="207">
        <f>Q243*H243</f>
        <v>0.0276</v>
      </c>
      <c r="S243" s="207">
        <v>0</v>
      </c>
      <c r="T243" s="208">
        <f>S243*H243</f>
        <v>0</v>
      </c>
      <c r="AR243" s="16" t="s">
        <v>282</v>
      </c>
      <c r="AT243" s="16" t="s">
        <v>202</v>
      </c>
      <c r="AU243" s="16" t="s">
        <v>130</v>
      </c>
      <c r="AY243" s="16" t="s">
        <v>122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6" t="s">
        <v>130</v>
      </c>
      <c r="BK243" s="209">
        <f>ROUND(I243*H243,2)</f>
        <v>0</v>
      </c>
      <c r="BL243" s="16" t="s">
        <v>210</v>
      </c>
      <c r="BM243" s="16" t="s">
        <v>556</v>
      </c>
    </row>
    <row r="244" spans="2:65" s="1" customFormat="1" ht="16.5" customHeight="1">
      <c r="B244" s="37"/>
      <c r="C244" s="198" t="s">
        <v>557</v>
      </c>
      <c r="D244" s="198" t="s">
        <v>125</v>
      </c>
      <c r="E244" s="199" t="s">
        <v>558</v>
      </c>
      <c r="F244" s="200" t="s">
        <v>559</v>
      </c>
      <c r="G244" s="201" t="s">
        <v>128</v>
      </c>
      <c r="H244" s="202">
        <v>1</v>
      </c>
      <c r="I244" s="203"/>
      <c r="J244" s="204">
        <f>ROUND(I244*H244,2)</f>
        <v>0</v>
      </c>
      <c r="K244" s="200" t="s">
        <v>208</v>
      </c>
      <c r="L244" s="42"/>
      <c r="M244" s="205" t="s">
        <v>1</v>
      </c>
      <c r="N244" s="206" t="s">
        <v>42</v>
      </c>
      <c r="O244" s="78"/>
      <c r="P244" s="207">
        <f>O244*H244</f>
        <v>0</v>
      </c>
      <c r="Q244" s="207">
        <v>0</v>
      </c>
      <c r="R244" s="207">
        <f>Q244*H244</f>
        <v>0</v>
      </c>
      <c r="S244" s="207">
        <v>0</v>
      </c>
      <c r="T244" s="208">
        <f>S244*H244</f>
        <v>0</v>
      </c>
      <c r="AR244" s="16" t="s">
        <v>210</v>
      </c>
      <c r="AT244" s="16" t="s">
        <v>125</v>
      </c>
      <c r="AU244" s="16" t="s">
        <v>130</v>
      </c>
      <c r="AY244" s="16" t="s">
        <v>122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6" t="s">
        <v>130</v>
      </c>
      <c r="BK244" s="209">
        <f>ROUND(I244*H244,2)</f>
        <v>0</v>
      </c>
      <c r="BL244" s="16" t="s">
        <v>210</v>
      </c>
      <c r="BM244" s="16" t="s">
        <v>560</v>
      </c>
    </row>
    <row r="245" spans="2:65" s="1" customFormat="1" ht="16.5" customHeight="1">
      <c r="B245" s="37"/>
      <c r="C245" s="243" t="s">
        <v>561</v>
      </c>
      <c r="D245" s="243" t="s">
        <v>202</v>
      </c>
      <c r="E245" s="244" t="s">
        <v>562</v>
      </c>
      <c r="F245" s="245" t="s">
        <v>563</v>
      </c>
      <c r="G245" s="246" t="s">
        <v>128</v>
      </c>
      <c r="H245" s="247">
        <v>1</v>
      </c>
      <c r="I245" s="248"/>
      <c r="J245" s="249">
        <f>ROUND(I245*H245,2)</f>
        <v>0</v>
      </c>
      <c r="K245" s="245" t="s">
        <v>1</v>
      </c>
      <c r="L245" s="250"/>
      <c r="M245" s="251" t="s">
        <v>1</v>
      </c>
      <c r="N245" s="252" t="s">
        <v>42</v>
      </c>
      <c r="O245" s="78"/>
      <c r="P245" s="207">
        <f>O245*H245</f>
        <v>0</v>
      </c>
      <c r="Q245" s="207">
        <v>0.0138</v>
      </c>
      <c r="R245" s="207">
        <f>Q245*H245</f>
        <v>0.0138</v>
      </c>
      <c r="S245" s="207">
        <v>0</v>
      </c>
      <c r="T245" s="208">
        <f>S245*H245</f>
        <v>0</v>
      </c>
      <c r="AR245" s="16" t="s">
        <v>282</v>
      </c>
      <c r="AT245" s="16" t="s">
        <v>202</v>
      </c>
      <c r="AU245" s="16" t="s">
        <v>130</v>
      </c>
      <c r="AY245" s="16" t="s">
        <v>122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6" t="s">
        <v>130</v>
      </c>
      <c r="BK245" s="209">
        <f>ROUND(I245*H245,2)</f>
        <v>0</v>
      </c>
      <c r="BL245" s="16" t="s">
        <v>210</v>
      </c>
      <c r="BM245" s="16" t="s">
        <v>564</v>
      </c>
    </row>
    <row r="246" spans="2:65" s="1" customFormat="1" ht="16.5" customHeight="1">
      <c r="B246" s="37"/>
      <c r="C246" s="198" t="s">
        <v>565</v>
      </c>
      <c r="D246" s="198" t="s">
        <v>125</v>
      </c>
      <c r="E246" s="199" t="s">
        <v>566</v>
      </c>
      <c r="F246" s="200" t="s">
        <v>567</v>
      </c>
      <c r="G246" s="201" t="s">
        <v>128</v>
      </c>
      <c r="H246" s="202">
        <v>4</v>
      </c>
      <c r="I246" s="203"/>
      <c r="J246" s="204">
        <f>ROUND(I246*H246,2)</f>
        <v>0</v>
      </c>
      <c r="K246" s="200" t="s">
        <v>1</v>
      </c>
      <c r="L246" s="42"/>
      <c r="M246" s="205" t="s">
        <v>1</v>
      </c>
      <c r="N246" s="206" t="s">
        <v>42</v>
      </c>
      <c r="O246" s="78"/>
      <c r="P246" s="207">
        <f>O246*H246</f>
        <v>0</v>
      </c>
      <c r="Q246" s="207">
        <v>0</v>
      </c>
      <c r="R246" s="207">
        <f>Q246*H246</f>
        <v>0</v>
      </c>
      <c r="S246" s="207">
        <v>0</v>
      </c>
      <c r="T246" s="208">
        <f>S246*H246</f>
        <v>0</v>
      </c>
      <c r="AR246" s="16" t="s">
        <v>210</v>
      </c>
      <c r="AT246" s="16" t="s">
        <v>125</v>
      </c>
      <c r="AU246" s="16" t="s">
        <v>130</v>
      </c>
      <c r="AY246" s="16" t="s">
        <v>122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6" t="s">
        <v>130</v>
      </c>
      <c r="BK246" s="209">
        <f>ROUND(I246*H246,2)</f>
        <v>0</v>
      </c>
      <c r="BL246" s="16" t="s">
        <v>210</v>
      </c>
      <c r="BM246" s="16" t="s">
        <v>568</v>
      </c>
    </row>
    <row r="247" spans="2:65" s="1" customFormat="1" ht="16.5" customHeight="1">
      <c r="B247" s="37"/>
      <c r="C247" s="243" t="s">
        <v>569</v>
      </c>
      <c r="D247" s="243" t="s">
        <v>202</v>
      </c>
      <c r="E247" s="244" t="s">
        <v>570</v>
      </c>
      <c r="F247" s="245" t="s">
        <v>571</v>
      </c>
      <c r="G247" s="246" t="s">
        <v>128</v>
      </c>
      <c r="H247" s="247">
        <v>4</v>
      </c>
      <c r="I247" s="248"/>
      <c r="J247" s="249">
        <f>ROUND(I247*H247,2)</f>
        <v>0</v>
      </c>
      <c r="K247" s="245" t="s">
        <v>1</v>
      </c>
      <c r="L247" s="250"/>
      <c r="M247" s="251" t="s">
        <v>1</v>
      </c>
      <c r="N247" s="252" t="s">
        <v>42</v>
      </c>
      <c r="O247" s="78"/>
      <c r="P247" s="207">
        <f>O247*H247</f>
        <v>0</v>
      </c>
      <c r="Q247" s="207">
        <v>0.0021</v>
      </c>
      <c r="R247" s="207">
        <f>Q247*H247</f>
        <v>0.0084</v>
      </c>
      <c r="S247" s="207">
        <v>0</v>
      </c>
      <c r="T247" s="208">
        <f>S247*H247</f>
        <v>0</v>
      </c>
      <c r="AR247" s="16" t="s">
        <v>282</v>
      </c>
      <c r="AT247" s="16" t="s">
        <v>202</v>
      </c>
      <c r="AU247" s="16" t="s">
        <v>130</v>
      </c>
      <c r="AY247" s="16" t="s">
        <v>122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6" t="s">
        <v>130</v>
      </c>
      <c r="BK247" s="209">
        <f>ROUND(I247*H247,2)</f>
        <v>0</v>
      </c>
      <c r="BL247" s="16" t="s">
        <v>210</v>
      </c>
      <c r="BM247" s="16" t="s">
        <v>572</v>
      </c>
    </row>
    <row r="248" spans="2:65" s="1" customFormat="1" ht="16.5" customHeight="1">
      <c r="B248" s="37"/>
      <c r="C248" s="198" t="s">
        <v>573</v>
      </c>
      <c r="D248" s="198" t="s">
        <v>125</v>
      </c>
      <c r="E248" s="199" t="s">
        <v>574</v>
      </c>
      <c r="F248" s="200" t="s">
        <v>575</v>
      </c>
      <c r="G248" s="201" t="s">
        <v>307</v>
      </c>
      <c r="H248" s="202">
        <v>1</v>
      </c>
      <c r="I248" s="203"/>
      <c r="J248" s="204">
        <f>ROUND(I248*H248,2)</f>
        <v>0</v>
      </c>
      <c r="K248" s="200" t="s">
        <v>1</v>
      </c>
      <c r="L248" s="42"/>
      <c r="M248" s="205" t="s">
        <v>1</v>
      </c>
      <c r="N248" s="206" t="s">
        <v>42</v>
      </c>
      <c r="O248" s="78"/>
      <c r="P248" s="207">
        <f>O248*H248</f>
        <v>0</v>
      </c>
      <c r="Q248" s="207">
        <v>0</v>
      </c>
      <c r="R248" s="207">
        <f>Q248*H248</f>
        <v>0</v>
      </c>
      <c r="S248" s="207">
        <v>0</v>
      </c>
      <c r="T248" s="208">
        <f>S248*H248</f>
        <v>0</v>
      </c>
      <c r="AR248" s="16" t="s">
        <v>210</v>
      </c>
      <c r="AT248" s="16" t="s">
        <v>125</v>
      </c>
      <c r="AU248" s="16" t="s">
        <v>130</v>
      </c>
      <c r="AY248" s="16" t="s">
        <v>122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6" t="s">
        <v>130</v>
      </c>
      <c r="BK248" s="209">
        <f>ROUND(I248*H248,2)</f>
        <v>0</v>
      </c>
      <c r="BL248" s="16" t="s">
        <v>210</v>
      </c>
      <c r="BM248" s="16" t="s">
        <v>576</v>
      </c>
    </row>
    <row r="249" spans="2:65" s="1" customFormat="1" ht="16.5" customHeight="1">
      <c r="B249" s="37"/>
      <c r="C249" s="198" t="s">
        <v>577</v>
      </c>
      <c r="D249" s="198" t="s">
        <v>125</v>
      </c>
      <c r="E249" s="199" t="s">
        <v>578</v>
      </c>
      <c r="F249" s="200" t="s">
        <v>579</v>
      </c>
      <c r="G249" s="201" t="s">
        <v>307</v>
      </c>
      <c r="H249" s="202">
        <v>1</v>
      </c>
      <c r="I249" s="203"/>
      <c r="J249" s="204">
        <f>ROUND(I249*H249,2)</f>
        <v>0</v>
      </c>
      <c r="K249" s="200" t="s">
        <v>1</v>
      </c>
      <c r="L249" s="42"/>
      <c r="M249" s="205" t="s">
        <v>1</v>
      </c>
      <c r="N249" s="206" t="s">
        <v>42</v>
      </c>
      <c r="O249" s="78"/>
      <c r="P249" s="207">
        <f>O249*H249</f>
        <v>0</v>
      </c>
      <c r="Q249" s="207">
        <v>0</v>
      </c>
      <c r="R249" s="207">
        <f>Q249*H249</f>
        <v>0</v>
      </c>
      <c r="S249" s="207">
        <v>0</v>
      </c>
      <c r="T249" s="208">
        <f>S249*H249</f>
        <v>0</v>
      </c>
      <c r="AR249" s="16" t="s">
        <v>210</v>
      </c>
      <c r="AT249" s="16" t="s">
        <v>125</v>
      </c>
      <c r="AU249" s="16" t="s">
        <v>130</v>
      </c>
      <c r="AY249" s="16" t="s">
        <v>122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6" t="s">
        <v>130</v>
      </c>
      <c r="BK249" s="209">
        <f>ROUND(I249*H249,2)</f>
        <v>0</v>
      </c>
      <c r="BL249" s="16" t="s">
        <v>210</v>
      </c>
      <c r="BM249" s="16" t="s">
        <v>580</v>
      </c>
    </row>
    <row r="250" spans="2:65" s="1" customFormat="1" ht="16.5" customHeight="1">
      <c r="B250" s="37"/>
      <c r="C250" s="198" t="s">
        <v>581</v>
      </c>
      <c r="D250" s="198" t="s">
        <v>125</v>
      </c>
      <c r="E250" s="199" t="s">
        <v>582</v>
      </c>
      <c r="F250" s="200" t="s">
        <v>583</v>
      </c>
      <c r="G250" s="201" t="s">
        <v>307</v>
      </c>
      <c r="H250" s="202">
        <v>1</v>
      </c>
      <c r="I250" s="203"/>
      <c r="J250" s="204">
        <f>ROUND(I250*H250,2)</f>
        <v>0</v>
      </c>
      <c r="K250" s="200" t="s">
        <v>1</v>
      </c>
      <c r="L250" s="42"/>
      <c r="M250" s="205" t="s">
        <v>1</v>
      </c>
      <c r="N250" s="206" t="s">
        <v>42</v>
      </c>
      <c r="O250" s="78"/>
      <c r="P250" s="207">
        <f>O250*H250</f>
        <v>0</v>
      </c>
      <c r="Q250" s="207">
        <v>0</v>
      </c>
      <c r="R250" s="207">
        <f>Q250*H250</f>
        <v>0</v>
      </c>
      <c r="S250" s="207">
        <v>0</v>
      </c>
      <c r="T250" s="208">
        <f>S250*H250</f>
        <v>0</v>
      </c>
      <c r="AR250" s="16" t="s">
        <v>210</v>
      </c>
      <c r="AT250" s="16" t="s">
        <v>125</v>
      </c>
      <c r="AU250" s="16" t="s">
        <v>130</v>
      </c>
      <c r="AY250" s="16" t="s">
        <v>122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6" t="s">
        <v>130</v>
      </c>
      <c r="BK250" s="209">
        <f>ROUND(I250*H250,2)</f>
        <v>0</v>
      </c>
      <c r="BL250" s="16" t="s">
        <v>210</v>
      </c>
      <c r="BM250" s="16" t="s">
        <v>584</v>
      </c>
    </row>
    <row r="251" spans="2:65" s="1" customFormat="1" ht="16.5" customHeight="1">
      <c r="B251" s="37"/>
      <c r="C251" s="198" t="s">
        <v>318</v>
      </c>
      <c r="D251" s="198" t="s">
        <v>125</v>
      </c>
      <c r="E251" s="199" t="s">
        <v>585</v>
      </c>
      <c r="F251" s="200" t="s">
        <v>586</v>
      </c>
      <c r="G251" s="201" t="s">
        <v>323</v>
      </c>
      <c r="H251" s="202">
        <v>0.077</v>
      </c>
      <c r="I251" s="203"/>
      <c r="J251" s="204">
        <f>ROUND(I251*H251,2)</f>
        <v>0</v>
      </c>
      <c r="K251" s="200" t="s">
        <v>1</v>
      </c>
      <c r="L251" s="42"/>
      <c r="M251" s="205" t="s">
        <v>1</v>
      </c>
      <c r="N251" s="206" t="s">
        <v>42</v>
      </c>
      <c r="O251" s="78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AR251" s="16" t="s">
        <v>210</v>
      </c>
      <c r="AT251" s="16" t="s">
        <v>125</v>
      </c>
      <c r="AU251" s="16" t="s">
        <v>130</v>
      </c>
      <c r="AY251" s="16" t="s">
        <v>122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6" t="s">
        <v>130</v>
      </c>
      <c r="BK251" s="209">
        <f>ROUND(I251*H251,2)</f>
        <v>0</v>
      </c>
      <c r="BL251" s="16" t="s">
        <v>210</v>
      </c>
      <c r="BM251" s="16" t="s">
        <v>587</v>
      </c>
    </row>
    <row r="252" spans="2:63" s="10" customFormat="1" ht="22.8" customHeight="1">
      <c r="B252" s="182"/>
      <c r="C252" s="183"/>
      <c r="D252" s="184" t="s">
        <v>69</v>
      </c>
      <c r="E252" s="196" t="s">
        <v>588</v>
      </c>
      <c r="F252" s="196" t="s">
        <v>589</v>
      </c>
      <c r="G252" s="183"/>
      <c r="H252" s="183"/>
      <c r="I252" s="186"/>
      <c r="J252" s="197">
        <f>BK252</f>
        <v>0</v>
      </c>
      <c r="K252" s="183"/>
      <c r="L252" s="188"/>
      <c r="M252" s="189"/>
      <c r="N252" s="190"/>
      <c r="O252" s="190"/>
      <c r="P252" s="191">
        <f>SUM(P253:P260)</f>
        <v>0</v>
      </c>
      <c r="Q252" s="190"/>
      <c r="R252" s="191">
        <f>SUM(R253:R260)</f>
        <v>0.11309999999999999</v>
      </c>
      <c r="S252" s="190"/>
      <c r="T252" s="192">
        <f>SUM(T253:T260)</f>
        <v>0</v>
      </c>
      <c r="AR252" s="193" t="s">
        <v>130</v>
      </c>
      <c r="AT252" s="194" t="s">
        <v>69</v>
      </c>
      <c r="AU252" s="194" t="s">
        <v>75</v>
      </c>
      <c r="AY252" s="193" t="s">
        <v>122</v>
      </c>
      <c r="BK252" s="195">
        <f>SUM(BK253:BK260)</f>
        <v>0</v>
      </c>
    </row>
    <row r="253" spans="2:65" s="1" customFormat="1" ht="16.5" customHeight="1">
      <c r="B253" s="37"/>
      <c r="C253" s="198" t="s">
        <v>590</v>
      </c>
      <c r="D253" s="198" t="s">
        <v>125</v>
      </c>
      <c r="E253" s="199" t="s">
        <v>591</v>
      </c>
      <c r="F253" s="200" t="s">
        <v>592</v>
      </c>
      <c r="G253" s="201" t="s">
        <v>134</v>
      </c>
      <c r="H253" s="202">
        <v>3.25</v>
      </c>
      <c r="I253" s="203"/>
      <c r="J253" s="204">
        <f>ROUND(I253*H253,2)</f>
        <v>0</v>
      </c>
      <c r="K253" s="200" t="s">
        <v>135</v>
      </c>
      <c r="L253" s="42"/>
      <c r="M253" s="205" t="s">
        <v>1</v>
      </c>
      <c r="N253" s="206" t="s">
        <v>42</v>
      </c>
      <c r="O253" s="78"/>
      <c r="P253" s="207">
        <f>O253*H253</f>
        <v>0</v>
      </c>
      <c r="Q253" s="207">
        <v>0.0058</v>
      </c>
      <c r="R253" s="207">
        <f>Q253*H253</f>
        <v>0.01885</v>
      </c>
      <c r="S253" s="207">
        <v>0</v>
      </c>
      <c r="T253" s="208">
        <f>S253*H253</f>
        <v>0</v>
      </c>
      <c r="AR253" s="16" t="s">
        <v>210</v>
      </c>
      <c r="AT253" s="16" t="s">
        <v>125</v>
      </c>
      <c r="AU253" s="16" t="s">
        <v>130</v>
      </c>
      <c r="AY253" s="16" t="s">
        <v>122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6" t="s">
        <v>130</v>
      </c>
      <c r="BK253" s="209">
        <f>ROUND(I253*H253,2)</f>
        <v>0</v>
      </c>
      <c r="BL253" s="16" t="s">
        <v>210</v>
      </c>
      <c r="BM253" s="16" t="s">
        <v>593</v>
      </c>
    </row>
    <row r="254" spans="2:51" s="11" customFormat="1" ht="12">
      <c r="B254" s="210"/>
      <c r="C254" s="211"/>
      <c r="D254" s="212" t="s">
        <v>137</v>
      </c>
      <c r="E254" s="213" t="s">
        <v>1</v>
      </c>
      <c r="F254" s="214" t="s">
        <v>351</v>
      </c>
      <c r="G254" s="211"/>
      <c r="H254" s="215">
        <v>3.25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137</v>
      </c>
      <c r="AU254" s="221" t="s">
        <v>130</v>
      </c>
      <c r="AV254" s="11" t="s">
        <v>130</v>
      </c>
      <c r="AW254" s="11" t="s">
        <v>32</v>
      </c>
      <c r="AX254" s="11" t="s">
        <v>75</v>
      </c>
      <c r="AY254" s="221" t="s">
        <v>122</v>
      </c>
    </row>
    <row r="255" spans="2:65" s="1" customFormat="1" ht="16.5" customHeight="1">
      <c r="B255" s="37"/>
      <c r="C255" s="243" t="s">
        <v>594</v>
      </c>
      <c r="D255" s="243" t="s">
        <v>202</v>
      </c>
      <c r="E255" s="244" t="s">
        <v>595</v>
      </c>
      <c r="F255" s="245" t="s">
        <v>596</v>
      </c>
      <c r="G255" s="246" t="s">
        <v>134</v>
      </c>
      <c r="H255" s="247">
        <v>3.575</v>
      </c>
      <c r="I255" s="248"/>
      <c r="J255" s="249">
        <f>ROUND(I255*H255,2)</f>
        <v>0</v>
      </c>
      <c r="K255" s="245" t="s">
        <v>1</v>
      </c>
      <c r="L255" s="250"/>
      <c r="M255" s="251" t="s">
        <v>1</v>
      </c>
      <c r="N255" s="252" t="s">
        <v>42</v>
      </c>
      <c r="O255" s="78"/>
      <c r="P255" s="207">
        <f>O255*H255</f>
        <v>0</v>
      </c>
      <c r="Q255" s="207">
        <v>0.0192</v>
      </c>
      <c r="R255" s="207">
        <f>Q255*H255</f>
        <v>0.06863999999999999</v>
      </c>
      <c r="S255" s="207">
        <v>0</v>
      </c>
      <c r="T255" s="208">
        <f>S255*H255</f>
        <v>0</v>
      </c>
      <c r="AR255" s="16" t="s">
        <v>282</v>
      </c>
      <c r="AT255" s="16" t="s">
        <v>202</v>
      </c>
      <c r="AU255" s="16" t="s">
        <v>130</v>
      </c>
      <c r="AY255" s="16" t="s">
        <v>122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6" t="s">
        <v>130</v>
      </c>
      <c r="BK255" s="209">
        <f>ROUND(I255*H255,2)</f>
        <v>0</v>
      </c>
      <c r="BL255" s="16" t="s">
        <v>210</v>
      </c>
      <c r="BM255" s="16" t="s">
        <v>597</v>
      </c>
    </row>
    <row r="256" spans="2:51" s="11" customFormat="1" ht="12">
      <c r="B256" s="210"/>
      <c r="C256" s="211"/>
      <c r="D256" s="212" t="s">
        <v>137</v>
      </c>
      <c r="E256" s="211"/>
      <c r="F256" s="214" t="s">
        <v>598</v>
      </c>
      <c r="G256" s="211"/>
      <c r="H256" s="215">
        <v>3.575</v>
      </c>
      <c r="I256" s="216"/>
      <c r="J256" s="211"/>
      <c r="K256" s="211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137</v>
      </c>
      <c r="AU256" s="221" t="s">
        <v>130</v>
      </c>
      <c r="AV256" s="11" t="s">
        <v>130</v>
      </c>
      <c r="AW256" s="11" t="s">
        <v>4</v>
      </c>
      <c r="AX256" s="11" t="s">
        <v>75</v>
      </c>
      <c r="AY256" s="221" t="s">
        <v>122</v>
      </c>
    </row>
    <row r="257" spans="2:65" s="1" customFormat="1" ht="16.5" customHeight="1">
      <c r="B257" s="37"/>
      <c r="C257" s="198" t="s">
        <v>599</v>
      </c>
      <c r="D257" s="198" t="s">
        <v>125</v>
      </c>
      <c r="E257" s="199" t="s">
        <v>600</v>
      </c>
      <c r="F257" s="200" t="s">
        <v>601</v>
      </c>
      <c r="G257" s="201" t="s">
        <v>134</v>
      </c>
      <c r="H257" s="202">
        <v>3.25</v>
      </c>
      <c r="I257" s="203"/>
      <c r="J257" s="204">
        <f>ROUND(I257*H257,2)</f>
        <v>0</v>
      </c>
      <c r="K257" s="200" t="s">
        <v>135</v>
      </c>
      <c r="L257" s="42"/>
      <c r="M257" s="205" t="s">
        <v>1</v>
      </c>
      <c r="N257" s="206" t="s">
        <v>42</v>
      </c>
      <c r="O257" s="78"/>
      <c r="P257" s="207">
        <f>O257*H257</f>
        <v>0</v>
      </c>
      <c r="Q257" s="207">
        <v>0</v>
      </c>
      <c r="R257" s="207">
        <f>Q257*H257</f>
        <v>0</v>
      </c>
      <c r="S257" s="207">
        <v>0</v>
      </c>
      <c r="T257" s="208">
        <f>S257*H257</f>
        <v>0</v>
      </c>
      <c r="AR257" s="16" t="s">
        <v>210</v>
      </c>
      <c r="AT257" s="16" t="s">
        <v>125</v>
      </c>
      <c r="AU257" s="16" t="s">
        <v>130</v>
      </c>
      <c r="AY257" s="16" t="s">
        <v>122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6" t="s">
        <v>130</v>
      </c>
      <c r="BK257" s="209">
        <f>ROUND(I257*H257,2)</f>
        <v>0</v>
      </c>
      <c r="BL257" s="16" t="s">
        <v>210</v>
      </c>
      <c r="BM257" s="16" t="s">
        <v>602</v>
      </c>
    </row>
    <row r="258" spans="2:65" s="1" customFormat="1" ht="16.5" customHeight="1">
      <c r="B258" s="37"/>
      <c r="C258" s="198" t="s">
        <v>603</v>
      </c>
      <c r="D258" s="198" t="s">
        <v>125</v>
      </c>
      <c r="E258" s="199" t="s">
        <v>604</v>
      </c>
      <c r="F258" s="200" t="s">
        <v>605</v>
      </c>
      <c r="G258" s="201" t="s">
        <v>134</v>
      </c>
      <c r="H258" s="202">
        <v>3.25</v>
      </c>
      <c r="I258" s="203"/>
      <c r="J258" s="204">
        <f>ROUND(I258*H258,2)</f>
        <v>0</v>
      </c>
      <c r="K258" s="200" t="s">
        <v>135</v>
      </c>
      <c r="L258" s="42"/>
      <c r="M258" s="205" t="s">
        <v>1</v>
      </c>
      <c r="N258" s="206" t="s">
        <v>42</v>
      </c>
      <c r="O258" s="78"/>
      <c r="P258" s="207">
        <f>O258*H258</f>
        <v>0</v>
      </c>
      <c r="Q258" s="207">
        <v>0.0003</v>
      </c>
      <c r="R258" s="207">
        <f>Q258*H258</f>
        <v>0.000975</v>
      </c>
      <c r="S258" s="207">
        <v>0</v>
      </c>
      <c r="T258" s="208">
        <f>S258*H258</f>
        <v>0</v>
      </c>
      <c r="AR258" s="16" t="s">
        <v>210</v>
      </c>
      <c r="AT258" s="16" t="s">
        <v>125</v>
      </c>
      <c r="AU258" s="16" t="s">
        <v>130</v>
      </c>
      <c r="AY258" s="16" t="s">
        <v>122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6" t="s">
        <v>130</v>
      </c>
      <c r="BK258" s="209">
        <f>ROUND(I258*H258,2)</f>
        <v>0</v>
      </c>
      <c r="BL258" s="16" t="s">
        <v>210</v>
      </c>
      <c r="BM258" s="16" t="s">
        <v>606</v>
      </c>
    </row>
    <row r="259" spans="2:65" s="1" customFormat="1" ht="16.5" customHeight="1">
      <c r="B259" s="37"/>
      <c r="C259" s="198" t="s">
        <v>607</v>
      </c>
      <c r="D259" s="198" t="s">
        <v>125</v>
      </c>
      <c r="E259" s="199" t="s">
        <v>608</v>
      </c>
      <c r="F259" s="200" t="s">
        <v>609</v>
      </c>
      <c r="G259" s="201" t="s">
        <v>134</v>
      </c>
      <c r="H259" s="202">
        <v>3.25</v>
      </c>
      <c r="I259" s="203"/>
      <c r="J259" s="204">
        <f>ROUND(I259*H259,2)</f>
        <v>0</v>
      </c>
      <c r="K259" s="200" t="s">
        <v>135</v>
      </c>
      <c r="L259" s="42"/>
      <c r="M259" s="205" t="s">
        <v>1</v>
      </c>
      <c r="N259" s="206" t="s">
        <v>42</v>
      </c>
      <c r="O259" s="78"/>
      <c r="P259" s="207">
        <f>O259*H259</f>
        <v>0</v>
      </c>
      <c r="Q259" s="207">
        <v>0.00758</v>
      </c>
      <c r="R259" s="207">
        <f>Q259*H259</f>
        <v>0.024635</v>
      </c>
      <c r="S259" s="207">
        <v>0</v>
      </c>
      <c r="T259" s="208">
        <f>S259*H259</f>
        <v>0</v>
      </c>
      <c r="AR259" s="16" t="s">
        <v>210</v>
      </c>
      <c r="AT259" s="16" t="s">
        <v>125</v>
      </c>
      <c r="AU259" s="16" t="s">
        <v>130</v>
      </c>
      <c r="AY259" s="16" t="s">
        <v>122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6" t="s">
        <v>130</v>
      </c>
      <c r="BK259" s="209">
        <f>ROUND(I259*H259,2)</f>
        <v>0</v>
      </c>
      <c r="BL259" s="16" t="s">
        <v>210</v>
      </c>
      <c r="BM259" s="16" t="s">
        <v>610</v>
      </c>
    </row>
    <row r="260" spans="2:65" s="1" customFormat="1" ht="16.5" customHeight="1">
      <c r="B260" s="37"/>
      <c r="C260" s="198" t="s">
        <v>611</v>
      </c>
      <c r="D260" s="198" t="s">
        <v>125</v>
      </c>
      <c r="E260" s="199" t="s">
        <v>612</v>
      </c>
      <c r="F260" s="200" t="s">
        <v>613</v>
      </c>
      <c r="G260" s="201" t="s">
        <v>323</v>
      </c>
      <c r="H260" s="202">
        <v>0.113</v>
      </c>
      <c r="I260" s="203"/>
      <c r="J260" s="204">
        <f>ROUND(I260*H260,2)</f>
        <v>0</v>
      </c>
      <c r="K260" s="200" t="s">
        <v>1</v>
      </c>
      <c r="L260" s="42"/>
      <c r="M260" s="205" t="s">
        <v>1</v>
      </c>
      <c r="N260" s="206" t="s">
        <v>42</v>
      </c>
      <c r="O260" s="78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AR260" s="16" t="s">
        <v>210</v>
      </c>
      <c r="AT260" s="16" t="s">
        <v>125</v>
      </c>
      <c r="AU260" s="16" t="s">
        <v>130</v>
      </c>
      <c r="AY260" s="16" t="s">
        <v>122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6" t="s">
        <v>130</v>
      </c>
      <c r="BK260" s="209">
        <f>ROUND(I260*H260,2)</f>
        <v>0</v>
      </c>
      <c r="BL260" s="16" t="s">
        <v>210</v>
      </c>
      <c r="BM260" s="16" t="s">
        <v>614</v>
      </c>
    </row>
    <row r="261" spans="2:63" s="10" customFormat="1" ht="22.8" customHeight="1">
      <c r="B261" s="182"/>
      <c r="C261" s="183"/>
      <c r="D261" s="184" t="s">
        <v>69</v>
      </c>
      <c r="E261" s="196" t="s">
        <v>615</v>
      </c>
      <c r="F261" s="196" t="s">
        <v>616</v>
      </c>
      <c r="G261" s="183"/>
      <c r="H261" s="183"/>
      <c r="I261" s="186"/>
      <c r="J261" s="197">
        <f>BK261</f>
        <v>0</v>
      </c>
      <c r="K261" s="183"/>
      <c r="L261" s="188"/>
      <c r="M261" s="189"/>
      <c r="N261" s="190"/>
      <c r="O261" s="190"/>
      <c r="P261" s="191">
        <f>SUM(P262:P265)</f>
        <v>0</v>
      </c>
      <c r="Q261" s="190"/>
      <c r="R261" s="191">
        <f>SUM(R262:R265)</f>
        <v>0.000348</v>
      </c>
      <c r="S261" s="190"/>
      <c r="T261" s="192">
        <f>SUM(T262:T265)</f>
        <v>0</v>
      </c>
      <c r="AR261" s="193" t="s">
        <v>130</v>
      </c>
      <c r="AT261" s="194" t="s">
        <v>69</v>
      </c>
      <c r="AU261" s="194" t="s">
        <v>75</v>
      </c>
      <c r="AY261" s="193" t="s">
        <v>122</v>
      </c>
      <c r="BK261" s="195">
        <f>SUM(BK262:BK265)</f>
        <v>0</v>
      </c>
    </row>
    <row r="262" spans="2:65" s="1" customFormat="1" ht="16.5" customHeight="1">
      <c r="B262" s="37"/>
      <c r="C262" s="198" t="s">
        <v>617</v>
      </c>
      <c r="D262" s="198" t="s">
        <v>125</v>
      </c>
      <c r="E262" s="199" t="s">
        <v>618</v>
      </c>
      <c r="F262" s="200" t="s">
        <v>619</v>
      </c>
      <c r="G262" s="201" t="s">
        <v>141</v>
      </c>
      <c r="H262" s="202">
        <v>1.2</v>
      </c>
      <c r="I262" s="203"/>
      <c r="J262" s="204">
        <f>ROUND(I262*H262,2)</f>
        <v>0</v>
      </c>
      <c r="K262" s="200" t="s">
        <v>1</v>
      </c>
      <c r="L262" s="42"/>
      <c r="M262" s="205" t="s">
        <v>1</v>
      </c>
      <c r="N262" s="206" t="s">
        <v>42</v>
      </c>
      <c r="O262" s="78"/>
      <c r="P262" s="207">
        <f>O262*H262</f>
        <v>0</v>
      </c>
      <c r="Q262" s="207">
        <v>7E-05</v>
      </c>
      <c r="R262" s="207">
        <f>Q262*H262</f>
        <v>8.4E-05</v>
      </c>
      <c r="S262" s="207">
        <v>0</v>
      </c>
      <c r="T262" s="208">
        <f>S262*H262</f>
        <v>0</v>
      </c>
      <c r="AR262" s="16" t="s">
        <v>210</v>
      </c>
      <c r="AT262" s="16" t="s">
        <v>125</v>
      </c>
      <c r="AU262" s="16" t="s">
        <v>130</v>
      </c>
      <c r="AY262" s="16" t="s">
        <v>122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6" t="s">
        <v>130</v>
      </c>
      <c r="BK262" s="209">
        <f>ROUND(I262*H262,2)</f>
        <v>0</v>
      </c>
      <c r="BL262" s="16" t="s">
        <v>210</v>
      </c>
      <c r="BM262" s="16" t="s">
        <v>620</v>
      </c>
    </row>
    <row r="263" spans="2:51" s="11" customFormat="1" ht="12">
      <c r="B263" s="210"/>
      <c r="C263" s="211"/>
      <c r="D263" s="212" t="s">
        <v>137</v>
      </c>
      <c r="E263" s="213" t="s">
        <v>1</v>
      </c>
      <c r="F263" s="214" t="s">
        <v>621</v>
      </c>
      <c r="G263" s="211"/>
      <c r="H263" s="215">
        <v>1.2</v>
      </c>
      <c r="I263" s="216"/>
      <c r="J263" s="211"/>
      <c r="K263" s="211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137</v>
      </c>
      <c r="AU263" s="221" t="s">
        <v>130</v>
      </c>
      <c r="AV263" s="11" t="s">
        <v>130</v>
      </c>
      <c r="AW263" s="11" t="s">
        <v>32</v>
      </c>
      <c r="AX263" s="11" t="s">
        <v>75</v>
      </c>
      <c r="AY263" s="221" t="s">
        <v>122</v>
      </c>
    </row>
    <row r="264" spans="2:65" s="1" customFormat="1" ht="16.5" customHeight="1">
      <c r="B264" s="37"/>
      <c r="C264" s="243" t="s">
        <v>622</v>
      </c>
      <c r="D264" s="243" t="s">
        <v>202</v>
      </c>
      <c r="E264" s="244" t="s">
        <v>623</v>
      </c>
      <c r="F264" s="245" t="s">
        <v>624</v>
      </c>
      <c r="G264" s="246" t="s">
        <v>141</v>
      </c>
      <c r="H264" s="247">
        <v>1.32</v>
      </c>
      <c r="I264" s="248"/>
      <c r="J264" s="249">
        <f>ROUND(I264*H264,2)</f>
        <v>0</v>
      </c>
      <c r="K264" s="245" t="s">
        <v>1</v>
      </c>
      <c r="L264" s="250"/>
      <c r="M264" s="251" t="s">
        <v>1</v>
      </c>
      <c r="N264" s="252" t="s">
        <v>42</v>
      </c>
      <c r="O264" s="78"/>
      <c r="P264" s="207">
        <f>O264*H264</f>
        <v>0</v>
      </c>
      <c r="Q264" s="207">
        <v>0.0002</v>
      </c>
      <c r="R264" s="207">
        <f>Q264*H264</f>
        <v>0.000264</v>
      </c>
      <c r="S264" s="207">
        <v>0</v>
      </c>
      <c r="T264" s="208">
        <f>S264*H264</f>
        <v>0</v>
      </c>
      <c r="AR264" s="16" t="s">
        <v>282</v>
      </c>
      <c r="AT264" s="16" t="s">
        <v>202</v>
      </c>
      <c r="AU264" s="16" t="s">
        <v>130</v>
      </c>
      <c r="AY264" s="16" t="s">
        <v>122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6" t="s">
        <v>130</v>
      </c>
      <c r="BK264" s="209">
        <f>ROUND(I264*H264,2)</f>
        <v>0</v>
      </c>
      <c r="BL264" s="16" t="s">
        <v>210</v>
      </c>
      <c r="BM264" s="16" t="s">
        <v>625</v>
      </c>
    </row>
    <row r="265" spans="2:51" s="11" customFormat="1" ht="12">
      <c r="B265" s="210"/>
      <c r="C265" s="211"/>
      <c r="D265" s="212" t="s">
        <v>137</v>
      </c>
      <c r="E265" s="211"/>
      <c r="F265" s="214" t="s">
        <v>626</v>
      </c>
      <c r="G265" s="211"/>
      <c r="H265" s="215">
        <v>1.32</v>
      </c>
      <c r="I265" s="216"/>
      <c r="J265" s="211"/>
      <c r="K265" s="211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137</v>
      </c>
      <c r="AU265" s="221" t="s">
        <v>130</v>
      </c>
      <c r="AV265" s="11" t="s">
        <v>130</v>
      </c>
      <c r="AW265" s="11" t="s">
        <v>4</v>
      </c>
      <c r="AX265" s="11" t="s">
        <v>75</v>
      </c>
      <c r="AY265" s="221" t="s">
        <v>122</v>
      </c>
    </row>
    <row r="266" spans="2:63" s="10" customFormat="1" ht="22.8" customHeight="1">
      <c r="B266" s="182"/>
      <c r="C266" s="183"/>
      <c r="D266" s="184" t="s">
        <v>69</v>
      </c>
      <c r="E266" s="196" t="s">
        <v>627</v>
      </c>
      <c r="F266" s="196" t="s">
        <v>628</v>
      </c>
      <c r="G266" s="183"/>
      <c r="H266" s="183"/>
      <c r="I266" s="186"/>
      <c r="J266" s="197">
        <f>BK266</f>
        <v>0</v>
      </c>
      <c r="K266" s="183"/>
      <c r="L266" s="188"/>
      <c r="M266" s="189"/>
      <c r="N266" s="190"/>
      <c r="O266" s="190"/>
      <c r="P266" s="191">
        <f>SUM(P267:P281)</f>
        <v>0</v>
      </c>
      <c r="Q266" s="190"/>
      <c r="R266" s="191">
        <f>SUM(R267:R281)</f>
        <v>0.43048084</v>
      </c>
      <c r="S266" s="190"/>
      <c r="T266" s="192">
        <f>SUM(T267:T281)</f>
        <v>0</v>
      </c>
      <c r="AR266" s="193" t="s">
        <v>130</v>
      </c>
      <c r="AT266" s="194" t="s">
        <v>69</v>
      </c>
      <c r="AU266" s="194" t="s">
        <v>75</v>
      </c>
      <c r="AY266" s="193" t="s">
        <v>122</v>
      </c>
      <c r="BK266" s="195">
        <f>SUM(BK267:BK281)</f>
        <v>0</v>
      </c>
    </row>
    <row r="267" spans="2:65" s="1" customFormat="1" ht="16.5" customHeight="1">
      <c r="B267" s="37"/>
      <c r="C267" s="198" t="s">
        <v>629</v>
      </c>
      <c r="D267" s="198" t="s">
        <v>125</v>
      </c>
      <c r="E267" s="199" t="s">
        <v>630</v>
      </c>
      <c r="F267" s="200" t="s">
        <v>631</v>
      </c>
      <c r="G267" s="201" t="s">
        <v>141</v>
      </c>
      <c r="H267" s="202">
        <v>42.74</v>
      </c>
      <c r="I267" s="203"/>
      <c r="J267" s="204">
        <f>ROUND(I267*H267,2)</f>
        <v>0</v>
      </c>
      <c r="K267" s="200" t="s">
        <v>1</v>
      </c>
      <c r="L267" s="42"/>
      <c r="M267" s="205" t="s">
        <v>1</v>
      </c>
      <c r="N267" s="206" t="s">
        <v>42</v>
      </c>
      <c r="O267" s="78"/>
      <c r="P267" s="207">
        <f>O267*H267</f>
        <v>0</v>
      </c>
      <c r="Q267" s="207">
        <v>2E-05</v>
      </c>
      <c r="R267" s="207">
        <f>Q267*H267</f>
        <v>0.0008548000000000001</v>
      </c>
      <c r="S267" s="207">
        <v>0</v>
      </c>
      <c r="T267" s="208">
        <f>S267*H267</f>
        <v>0</v>
      </c>
      <c r="AR267" s="16" t="s">
        <v>210</v>
      </c>
      <c r="AT267" s="16" t="s">
        <v>125</v>
      </c>
      <c r="AU267" s="16" t="s">
        <v>130</v>
      </c>
      <c r="AY267" s="16" t="s">
        <v>122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6" t="s">
        <v>130</v>
      </c>
      <c r="BK267" s="209">
        <f>ROUND(I267*H267,2)</f>
        <v>0</v>
      </c>
      <c r="BL267" s="16" t="s">
        <v>210</v>
      </c>
      <c r="BM267" s="16" t="s">
        <v>632</v>
      </c>
    </row>
    <row r="268" spans="2:51" s="11" customFormat="1" ht="12">
      <c r="B268" s="210"/>
      <c r="C268" s="211"/>
      <c r="D268" s="212" t="s">
        <v>137</v>
      </c>
      <c r="E268" s="213" t="s">
        <v>1</v>
      </c>
      <c r="F268" s="214" t="s">
        <v>633</v>
      </c>
      <c r="G268" s="211"/>
      <c r="H268" s="215">
        <v>8.72</v>
      </c>
      <c r="I268" s="216"/>
      <c r="J268" s="211"/>
      <c r="K268" s="211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137</v>
      </c>
      <c r="AU268" s="221" t="s">
        <v>130</v>
      </c>
      <c r="AV268" s="11" t="s">
        <v>130</v>
      </c>
      <c r="AW268" s="11" t="s">
        <v>32</v>
      </c>
      <c r="AX268" s="11" t="s">
        <v>70</v>
      </c>
      <c r="AY268" s="221" t="s">
        <v>122</v>
      </c>
    </row>
    <row r="269" spans="2:51" s="11" customFormat="1" ht="12">
      <c r="B269" s="210"/>
      <c r="C269" s="211"/>
      <c r="D269" s="212" t="s">
        <v>137</v>
      </c>
      <c r="E269" s="213" t="s">
        <v>1</v>
      </c>
      <c r="F269" s="214" t="s">
        <v>634</v>
      </c>
      <c r="G269" s="211"/>
      <c r="H269" s="215">
        <v>12.52</v>
      </c>
      <c r="I269" s="216"/>
      <c r="J269" s="211"/>
      <c r="K269" s="211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137</v>
      </c>
      <c r="AU269" s="221" t="s">
        <v>130</v>
      </c>
      <c r="AV269" s="11" t="s">
        <v>130</v>
      </c>
      <c r="AW269" s="11" t="s">
        <v>32</v>
      </c>
      <c r="AX269" s="11" t="s">
        <v>70</v>
      </c>
      <c r="AY269" s="221" t="s">
        <v>122</v>
      </c>
    </row>
    <row r="270" spans="2:51" s="11" customFormat="1" ht="12">
      <c r="B270" s="210"/>
      <c r="C270" s="211"/>
      <c r="D270" s="212" t="s">
        <v>137</v>
      </c>
      <c r="E270" s="213" t="s">
        <v>1</v>
      </c>
      <c r="F270" s="214" t="s">
        <v>635</v>
      </c>
      <c r="G270" s="211"/>
      <c r="H270" s="215">
        <v>21.5</v>
      </c>
      <c r="I270" s="216"/>
      <c r="J270" s="211"/>
      <c r="K270" s="211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137</v>
      </c>
      <c r="AU270" s="221" t="s">
        <v>130</v>
      </c>
      <c r="AV270" s="11" t="s">
        <v>130</v>
      </c>
      <c r="AW270" s="11" t="s">
        <v>32</v>
      </c>
      <c r="AX270" s="11" t="s">
        <v>70</v>
      </c>
      <c r="AY270" s="221" t="s">
        <v>122</v>
      </c>
    </row>
    <row r="271" spans="2:51" s="13" customFormat="1" ht="12">
      <c r="B271" s="232"/>
      <c r="C271" s="233"/>
      <c r="D271" s="212" t="s">
        <v>137</v>
      </c>
      <c r="E271" s="234" t="s">
        <v>1</v>
      </c>
      <c r="F271" s="235" t="s">
        <v>178</v>
      </c>
      <c r="G271" s="233"/>
      <c r="H271" s="236">
        <v>42.74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137</v>
      </c>
      <c r="AU271" s="242" t="s">
        <v>130</v>
      </c>
      <c r="AV271" s="13" t="s">
        <v>129</v>
      </c>
      <c r="AW271" s="13" t="s">
        <v>32</v>
      </c>
      <c r="AX271" s="13" t="s">
        <v>75</v>
      </c>
      <c r="AY271" s="242" t="s">
        <v>122</v>
      </c>
    </row>
    <row r="272" spans="2:65" s="1" customFormat="1" ht="16.5" customHeight="1">
      <c r="B272" s="37"/>
      <c r="C272" s="243" t="s">
        <v>636</v>
      </c>
      <c r="D272" s="243" t="s">
        <v>202</v>
      </c>
      <c r="E272" s="244" t="s">
        <v>637</v>
      </c>
      <c r="F272" s="245" t="s">
        <v>638</v>
      </c>
      <c r="G272" s="246" t="s">
        <v>141</v>
      </c>
      <c r="H272" s="247">
        <v>44.45</v>
      </c>
      <c r="I272" s="248"/>
      <c r="J272" s="249">
        <f>ROUND(I272*H272,2)</f>
        <v>0</v>
      </c>
      <c r="K272" s="245" t="s">
        <v>1</v>
      </c>
      <c r="L272" s="250"/>
      <c r="M272" s="251" t="s">
        <v>1</v>
      </c>
      <c r="N272" s="252" t="s">
        <v>42</v>
      </c>
      <c r="O272" s="78"/>
      <c r="P272" s="207">
        <f>O272*H272</f>
        <v>0</v>
      </c>
      <c r="Q272" s="207">
        <v>0.0003</v>
      </c>
      <c r="R272" s="207">
        <f>Q272*H272</f>
        <v>0.013335</v>
      </c>
      <c r="S272" s="207">
        <v>0</v>
      </c>
      <c r="T272" s="208">
        <f>S272*H272</f>
        <v>0</v>
      </c>
      <c r="AR272" s="16" t="s">
        <v>282</v>
      </c>
      <c r="AT272" s="16" t="s">
        <v>202</v>
      </c>
      <c r="AU272" s="16" t="s">
        <v>130</v>
      </c>
      <c r="AY272" s="16" t="s">
        <v>122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6" t="s">
        <v>130</v>
      </c>
      <c r="BK272" s="209">
        <f>ROUND(I272*H272,2)</f>
        <v>0</v>
      </c>
      <c r="BL272" s="16" t="s">
        <v>210</v>
      </c>
      <c r="BM272" s="16" t="s">
        <v>639</v>
      </c>
    </row>
    <row r="273" spans="2:51" s="11" customFormat="1" ht="12">
      <c r="B273" s="210"/>
      <c r="C273" s="211"/>
      <c r="D273" s="212" t="s">
        <v>137</v>
      </c>
      <c r="E273" s="211"/>
      <c r="F273" s="214" t="s">
        <v>640</v>
      </c>
      <c r="G273" s="211"/>
      <c r="H273" s="215">
        <v>44.45</v>
      </c>
      <c r="I273" s="216"/>
      <c r="J273" s="211"/>
      <c r="K273" s="211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137</v>
      </c>
      <c r="AU273" s="221" t="s">
        <v>130</v>
      </c>
      <c r="AV273" s="11" t="s">
        <v>130</v>
      </c>
      <c r="AW273" s="11" t="s">
        <v>4</v>
      </c>
      <c r="AX273" s="11" t="s">
        <v>75</v>
      </c>
      <c r="AY273" s="221" t="s">
        <v>122</v>
      </c>
    </row>
    <row r="274" spans="2:65" s="1" customFormat="1" ht="16.5" customHeight="1">
      <c r="B274" s="37"/>
      <c r="C274" s="198" t="s">
        <v>641</v>
      </c>
      <c r="D274" s="198" t="s">
        <v>125</v>
      </c>
      <c r="E274" s="199" t="s">
        <v>642</v>
      </c>
      <c r="F274" s="200" t="s">
        <v>643</v>
      </c>
      <c r="G274" s="201" t="s">
        <v>134</v>
      </c>
      <c r="H274" s="202">
        <v>39.6</v>
      </c>
      <c r="I274" s="203"/>
      <c r="J274" s="204">
        <f>ROUND(I274*H274,2)</f>
        <v>0</v>
      </c>
      <c r="K274" s="200" t="s">
        <v>1</v>
      </c>
      <c r="L274" s="42"/>
      <c r="M274" s="205" t="s">
        <v>1</v>
      </c>
      <c r="N274" s="206" t="s">
        <v>42</v>
      </c>
      <c r="O274" s="78"/>
      <c r="P274" s="207">
        <f>O274*H274</f>
        <v>0</v>
      </c>
      <c r="Q274" s="207">
        <v>0.00027</v>
      </c>
      <c r="R274" s="207">
        <f>Q274*H274</f>
        <v>0.010692</v>
      </c>
      <c r="S274" s="207">
        <v>0</v>
      </c>
      <c r="T274" s="208">
        <f>S274*H274</f>
        <v>0</v>
      </c>
      <c r="AR274" s="16" t="s">
        <v>210</v>
      </c>
      <c r="AT274" s="16" t="s">
        <v>125</v>
      </c>
      <c r="AU274" s="16" t="s">
        <v>130</v>
      </c>
      <c r="AY274" s="16" t="s">
        <v>122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6" t="s">
        <v>130</v>
      </c>
      <c r="BK274" s="209">
        <f>ROUND(I274*H274,2)</f>
        <v>0</v>
      </c>
      <c r="BL274" s="16" t="s">
        <v>210</v>
      </c>
      <c r="BM274" s="16" t="s">
        <v>644</v>
      </c>
    </row>
    <row r="275" spans="2:51" s="11" customFormat="1" ht="12">
      <c r="B275" s="210"/>
      <c r="C275" s="211"/>
      <c r="D275" s="212" t="s">
        <v>137</v>
      </c>
      <c r="E275" s="213" t="s">
        <v>1</v>
      </c>
      <c r="F275" s="214" t="s">
        <v>645</v>
      </c>
      <c r="G275" s="211"/>
      <c r="H275" s="215">
        <v>39.6</v>
      </c>
      <c r="I275" s="216"/>
      <c r="J275" s="211"/>
      <c r="K275" s="211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137</v>
      </c>
      <c r="AU275" s="221" t="s">
        <v>130</v>
      </c>
      <c r="AV275" s="11" t="s">
        <v>130</v>
      </c>
      <c r="AW275" s="11" t="s">
        <v>32</v>
      </c>
      <c r="AX275" s="11" t="s">
        <v>75</v>
      </c>
      <c r="AY275" s="221" t="s">
        <v>122</v>
      </c>
    </row>
    <row r="276" spans="2:65" s="1" customFormat="1" ht="16.5" customHeight="1">
      <c r="B276" s="37"/>
      <c r="C276" s="243" t="s">
        <v>646</v>
      </c>
      <c r="D276" s="243" t="s">
        <v>202</v>
      </c>
      <c r="E276" s="244" t="s">
        <v>647</v>
      </c>
      <c r="F276" s="245" t="s">
        <v>648</v>
      </c>
      <c r="G276" s="246" t="s">
        <v>134</v>
      </c>
      <c r="H276" s="247">
        <v>41.184</v>
      </c>
      <c r="I276" s="248"/>
      <c r="J276" s="249">
        <f>ROUND(I276*H276,2)</f>
        <v>0</v>
      </c>
      <c r="K276" s="245" t="s">
        <v>1</v>
      </c>
      <c r="L276" s="250"/>
      <c r="M276" s="251" t="s">
        <v>1</v>
      </c>
      <c r="N276" s="252" t="s">
        <v>42</v>
      </c>
      <c r="O276" s="78"/>
      <c r="P276" s="207">
        <f>O276*H276</f>
        <v>0</v>
      </c>
      <c r="Q276" s="207">
        <v>0.00256</v>
      </c>
      <c r="R276" s="207">
        <f>Q276*H276</f>
        <v>0.10543104</v>
      </c>
      <c r="S276" s="207">
        <v>0</v>
      </c>
      <c r="T276" s="208">
        <f>S276*H276</f>
        <v>0</v>
      </c>
      <c r="AR276" s="16" t="s">
        <v>282</v>
      </c>
      <c r="AT276" s="16" t="s">
        <v>202</v>
      </c>
      <c r="AU276" s="16" t="s">
        <v>130</v>
      </c>
      <c r="AY276" s="16" t="s">
        <v>122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6" t="s">
        <v>130</v>
      </c>
      <c r="BK276" s="209">
        <f>ROUND(I276*H276,2)</f>
        <v>0</v>
      </c>
      <c r="BL276" s="16" t="s">
        <v>210</v>
      </c>
      <c r="BM276" s="16" t="s">
        <v>649</v>
      </c>
    </row>
    <row r="277" spans="2:51" s="11" customFormat="1" ht="12">
      <c r="B277" s="210"/>
      <c r="C277" s="211"/>
      <c r="D277" s="212" t="s">
        <v>137</v>
      </c>
      <c r="E277" s="211"/>
      <c r="F277" s="214" t="s">
        <v>650</v>
      </c>
      <c r="G277" s="211"/>
      <c r="H277" s="215">
        <v>41.184</v>
      </c>
      <c r="I277" s="216"/>
      <c r="J277" s="211"/>
      <c r="K277" s="211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137</v>
      </c>
      <c r="AU277" s="221" t="s">
        <v>130</v>
      </c>
      <c r="AV277" s="11" t="s">
        <v>130</v>
      </c>
      <c r="AW277" s="11" t="s">
        <v>4</v>
      </c>
      <c r="AX277" s="11" t="s">
        <v>75</v>
      </c>
      <c r="AY277" s="221" t="s">
        <v>122</v>
      </c>
    </row>
    <row r="278" spans="2:65" s="1" customFormat="1" ht="16.5" customHeight="1">
      <c r="B278" s="37"/>
      <c r="C278" s="198" t="s">
        <v>651</v>
      </c>
      <c r="D278" s="198" t="s">
        <v>125</v>
      </c>
      <c r="E278" s="199" t="s">
        <v>652</v>
      </c>
      <c r="F278" s="200" t="s">
        <v>653</v>
      </c>
      <c r="G278" s="201" t="s">
        <v>134</v>
      </c>
      <c r="H278" s="202">
        <v>39.6</v>
      </c>
      <c r="I278" s="203"/>
      <c r="J278" s="204">
        <f>ROUND(I278*H278,2)</f>
        <v>0</v>
      </c>
      <c r="K278" s="200" t="s">
        <v>1</v>
      </c>
      <c r="L278" s="42"/>
      <c r="M278" s="205" t="s">
        <v>1</v>
      </c>
      <c r="N278" s="206" t="s">
        <v>42</v>
      </c>
      <c r="O278" s="78"/>
      <c r="P278" s="207">
        <f>O278*H278</f>
        <v>0</v>
      </c>
      <c r="Q278" s="207">
        <v>0</v>
      </c>
      <c r="R278" s="207">
        <f>Q278*H278</f>
        <v>0</v>
      </c>
      <c r="S278" s="207">
        <v>0</v>
      </c>
      <c r="T278" s="208">
        <f>S278*H278</f>
        <v>0</v>
      </c>
      <c r="AR278" s="16" t="s">
        <v>210</v>
      </c>
      <c r="AT278" s="16" t="s">
        <v>125</v>
      </c>
      <c r="AU278" s="16" t="s">
        <v>130</v>
      </c>
      <c r="AY278" s="16" t="s">
        <v>122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6" t="s">
        <v>130</v>
      </c>
      <c r="BK278" s="209">
        <f>ROUND(I278*H278,2)</f>
        <v>0</v>
      </c>
      <c r="BL278" s="16" t="s">
        <v>210</v>
      </c>
      <c r="BM278" s="16" t="s">
        <v>654</v>
      </c>
    </row>
    <row r="279" spans="2:65" s="1" customFormat="1" ht="16.5" customHeight="1">
      <c r="B279" s="37"/>
      <c r="C279" s="198" t="s">
        <v>655</v>
      </c>
      <c r="D279" s="198" t="s">
        <v>125</v>
      </c>
      <c r="E279" s="199" t="s">
        <v>656</v>
      </c>
      <c r="F279" s="200" t="s">
        <v>657</v>
      </c>
      <c r="G279" s="201" t="s">
        <v>134</v>
      </c>
      <c r="H279" s="202">
        <v>39.6</v>
      </c>
      <c r="I279" s="203"/>
      <c r="J279" s="204">
        <f>ROUND(I279*H279,2)</f>
        <v>0</v>
      </c>
      <c r="K279" s="200" t="s">
        <v>1</v>
      </c>
      <c r="L279" s="42"/>
      <c r="M279" s="205" t="s">
        <v>1</v>
      </c>
      <c r="N279" s="206" t="s">
        <v>42</v>
      </c>
      <c r="O279" s="78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AR279" s="16" t="s">
        <v>210</v>
      </c>
      <c r="AT279" s="16" t="s">
        <v>125</v>
      </c>
      <c r="AU279" s="16" t="s">
        <v>130</v>
      </c>
      <c r="AY279" s="16" t="s">
        <v>122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6" t="s">
        <v>130</v>
      </c>
      <c r="BK279" s="209">
        <f>ROUND(I279*H279,2)</f>
        <v>0</v>
      </c>
      <c r="BL279" s="16" t="s">
        <v>210</v>
      </c>
      <c r="BM279" s="16" t="s">
        <v>658</v>
      </c>
    </row>
    <row r="280" spans="2:65" s="1" customFormat="1" ht="16.5" customHeight="1">
      <c r="B280" s="37"/>
      <c r="C280" s="198" t="s">
        <v>659</v>
      </c>
      <c r="D280" s="198" t="s">
        <v>125</v>
      </c>
      <c r="E280" s="199" t="s">
        <v>660</v>
      </c>
      <c r="F280" s="200" t="s">
        <v>661</v>
      </c>
      <c r="G280" s="201" t="s">
        <v>134</v>
      </c>
      <c r="H280" s="202">
        <v>39.6</v>
      </c>
      <c r="I280" s="203"/>
      <c r="J280" s="204">
        <f>ROUND(I280*H280,2)</f>
        <v>0</v>
      </c>
      <c r="K280" s="200" t="s">
        <v>135</v>
      </c>
      <c r="L280" s="42"/>
      <c r="M280" s="205" t="s">
        <v>1</v>
      </c>
      <c r="N280" s="206" t="s">
        <v>42</v>
      </c>
      <c r="O280" s="78"/>
      <c r="P280" s="207">
        <f>O280*H280</f>
        <v>0</v>
      </c>
      <c r="Q280" s="207">
        <v>0.00758</v>
      </c>
      <c r="R280" s="207">
        <f>Q280*H280</f>
        <v>0.300168</v>
      </c>
      <c r="S280" s="207">
        <v>0</v>
      </c>
      <c r="T280" s="208">
        <f>S280*H280</f>
        <v>0</v>
      </c>
      <c r="AR280" s="16" t="s">
        <v>210</v>
      </c>
      <c r="AT280" s="16" t="s">
        <v>125</v>
      </c>
      <c r="AU280" s="16" t="s">
        <v>130</v>
      </c>
      <c r="AY280" s="16" t="s">
        <v>122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6" t="s">
        <v>130</v>
      </c>
      <c r="BK280" s="209">
        <f>ROUND(I280*H280,2)</f>
        <v>0</v>
      </c>
      <c r="BL280" s="16" t="s">
        <v>210</v>
      </c>
      <c r="BM280" s="16" t="s">
        <v>662</v>
      </c>
    </row>
    <row r="281" spans="2:65" s="1" customFormat="1" ht="16.5" customHeight="1">
      <c r="B281" s="37"/>
      <c r="C281" s="198" t="s">
        <v>663</v>
      </c>
      <c r="D281" s="198" t="s">
        <v>125</v>
      </c>
      <c r="E281" s="199" t="s">
        <v>664</v>
      </c>
      <c r="F281" s="200" t="s">
        <v>665</v>
      </c>
      <c r="G281" s="201" t="s">
        <v>323</v>
      </c>
      <c r="H281" s="202">
        <v>0.43</v>
      </c>
      <c r="I281" s="203"/>
      <c r="J281" s="204">
        <f>ROUND(I281*H281,2)</f>
        <v>0</v>
      </c>
      <c r="K281" s="200" t="s">
        <v>1</v>
      </c>
      <c r="L281" s="42"/>
      <c r="M281" s="205" t="s">
        <v>1</v>
      </c>
      <c r="N281" s="206" t="s">
        <v>42</v>
      </c>
      <c r="O281" s="78"/>
      <c r="P281" s="207">
        <f>O281*H281</f>
        <v>0</v>
      </c>
      <c r="Q281" s="207">
        <v>0</v>
      </c>
      <c r="R281" s="207">
        <f>Q281*H281</f>
        <v>0</v>
      </c>
      <c r="S281" s="207">
        <v>0</v>
      </c>
      <c r="T281" s="208">
        <f>S281*H281</f>
        <v>0</v>
      </c>
      <c r="AR281" s="16" t="s">
        <v>210</v>
      </c>
      <c r="AT281" s="16" t="s">
        <v>125</v>
      </c>
      <c r="AU281" s="16" t="s">
        <v>130</v>
      </c>
      <c r="AY281" s="16" t="s">
        <v>122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6" t="s">
        <v>130</v>
      </c>
      <c r="BK281" s="209">
        <f>ROUND(I281*H281,2)</f>
        <v>0</v>
      </c>
      <c r="BL281" s="16" t="s">
        <v>210</v>
      </c>
      <c r="BM281" s="16" t="s">
        <v>666</v>
      </c>
    </row>
    <row r="282" spans="2:63" s="10" customFormat="1" ht="22.8" customHeight="1">
      <c r="B282" s="182"/>
      <c r="C282" s="183"/>
      <c r="D282" s="184" t="s">
        <v>69</v>
      </c>
      <c r="E282" s="196" t="s">
        <v>667</v>
      </c>
      <c r="F282" s="196" t="s">
        <v>668</v>
      </c>
      <c r="G282" s="183"/>
      <c r="H282" s="183"/>
      <c r="I282" s="186"/>
      <c r="J282" s="197">
        <f>BK282</f>
        <v>0</v>
      </c>
      <c r="K282" s="183"/>
      <c r="L282" s="188"/>
      <c r="M282" s="189"/>
      <c r="N282" s="190"/>
      <c r="O282" s="190"/>
      <c r="P282" s="191">
        <f>SUM(P283:P306)</f>
        <v>0</v>
      </c>
      <c r="Q282" s="190"/>
      <c r="R282" s="191">
        <f>SUM(R283:R306)</f>
        <v>0.4112164</v>
      </c>
      <c r="S282" s="190"/>
      <c r="T282" s="192">
        <f>SUM(T283:T306)</f>
        <v>0</v>
      </c>
      <c r="AR282" s="193" t="s">
        <v>130</v>
      </c>
      <c r="AT282" s="194" t="s">
        <v>69</v>
      </c>
      <c r="AU282" s="194" t="s">
        <v>75</v>
      </c>
      <c r="AY282" s="193" t="s">
        <v>122</v>
      </c>
      <c r="BK282" s="195">
        <f>SUM(BK283:BK306)</f>
        <v>0</v>
      </c>
    </row>
    <row r="283" spans="2:65" s="1" customFormat="1" ht="16.5" customHeight="1">
      <c r="B283" s="37"/>
      <c r="C283" s="198" t="s">
        <v>669</v>
      </c>
      <c r="D283" s="198" t="s">
        <v>125</v>
      </c>
      <c r="E283" s="199" t="s">
        <v>670</v>
      </c>
      <c r="F283" s="200" t="s">
        <v>671</v>
      </c>
      <c r="G283" s="201" t="s">
        <v>134</v>
      </c>
      <c r="H283" s="202">
        <v>21.18</v>
      </c>
      <c r="I283" s="203"/>
      <c r="J283" s="204">
        <f>ROUND(I283*H283,2)</f>
        <v>0</v>
      </c>
      <c r="K283" s="200" t="s">
        <v>1</v>
      </c>
      <c r="L283" s="42"/>
      <c r="M283" s="205" t="s">
        <v>1</v>
      </c>
      <c r="N283" s="206" t="s">
        <v>42</v>
      </c>
      <c r="O283" s="78"/>
      <c r="P283" s="207">
        <f>O283*H283</f>
        <v>0</v>
      </c>
      <c r="Q283" s="207">
        <v>0.003</v>
      </c>
      <c r="R283" s="207">
        <f>Q283*H283</f>
        <v>0.06354</v>
      </c>
      <c r="S283" s="207">
        <v>0</v>
      </c>
      <c r="T283" s="208">
        <f>S283*H283</f>
        <v>0</v>
      </c>
      <c r="AR283" s="16" t="s">
        <v>210</v>
      </c>
      <c r="AT283" s="16" t="s">
        <v>125</v>
      </c>
      <c r="AU283" s="16" t="s">
        <v>130</v>
      </c>
      <c r="AY283" s="16" t="s">
        <v>122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6" t="s">
        <v>130</v>
      </c>
      <c r="BK283" s="209">
        <f>ROUND(I283*H283,2)</f>
        <v>0</v>
      </c>
      <c r="BL283" s="16" t="s">
        <v>210</v>
      </c>
      <c r="BM283" s="16" t="s">
        <v>672</v>
      </c>
    </row>
    <row r="284" spans="2:51" s="11" customFormat="1" ht="12">
      <c r="B284" s="210"/>
      <c r="C284" s="211"/>
      <c r="D284" s="212" t="s">
        <v>137</v>
      </c>
      <c r="E284" s="213" t="s">
        <v>1</v>
      </c>
      <c r="F284" s="214" t="s">
        <v>673</v>
      </c>
      <c r="G284" s="211"/>
      <c r="H284" s="215">
        <v>10.68</v>
      </c>
      <c r="I284" s="216"/>
      <c r="J284" s="211"/>
      <c r="K284" s="211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137</v>
      </c>
      <c r="AU284" s="221" t="s">
        <v>130</v>
      </c>
      <c r="AV284" s="11" t="s">
        <v>130</v>
      </c>
      <c r="AW284" s="11" t="s">
        <v>32</v>
      </c>
      <c r="AX284" s="11" t="s">
        <v>70</v>
      </c>
      <c r="AY284" s="221" t="s">
        <v>122</v>
      </c>
    </row>
    <row r="285" spans="2:51" s="11" customFormat="1" ht="12">
      <c r="B285" s="210"/>
      <c r="C285" s="211"/>
      <c r="D285" s="212" t="s">
        <v>137</v>
      </c>
      <c r="E285" s="213" t="s">
        <v>1</v>
      </c>
      <c r="F285" s="214" t="s">
        <v>674</v>
      </c>
      <c r="G285" s="211"/>
      <c r="H285" s="215">
        <v>7</v>
      </c>
      <c r="I285" s="216"/>
      <c r="J285" s="211"/>
      <c r="K285" s="211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137</v>
      </c>
      <c r="AU285" s="221" t="s">
        <v>130</v>
      </c>
      <c r="AV285" s="11" t="s">
        <v>130</v>
      </c>
      <c r="AW285" s="11" t="s">
        <v>32</v>
      </c>
      <c r="AX285" s="11" t="s">
        <v>70</v>
      </c>
      <c r="AY285" s="221" t="s">
        <v>122</v>
      </c>
    </row>
    <row r="286" spans="2:51" s="11" customFormat="1" ht="12">
      <c r="B286" s="210"/>
      <c r="C286" s="211"/>
      <c r="D286" s="212" t="s">
        <v>137</v>
      </c>
      <c r="E286" s="213" t="s">
        <v>1</v>
      </c>
      <c r="F286" s="214" t="s">
        <v>675</v>
      </c>
      <c r="G286" s="211"/>
      <c r="H286" s="215">
        <v>3.5</v>
      </c>
      <c r="I286" s="216"/>
      <c r="J286" s="211"/>
      <c r="K286" s="211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137</v>
      </c>
      <c r="AU286" s="221" t="s">
        <v>130</v>
      </c>
      <c r="AV286" s="11" t="s">
        <v>130</v>
      </c>
      <c r="AW286" s="11" t="s">
        <v>32</v>
      </c>
      <c r="AX286" s="11" t="s">
        <v>70</v>
      </c>
      <c r="AY286" s="221" t="s">
        <v>122</v>
      </c>
    </row>
    <row r="287" spans="2:51" s="13" customFormat="1" ht="12">
      <c r="B287" s="232"/>
      <c r="C287" s="233"/>
      <c r="D287" s="212" t="s">
        <v>137</v>
      </c>
      <c r="E287" s="234" t="s">
        <v>1</v>
      </c>
      <c r="F287" s="235" t="s">
        <v>178</v>
      </c>
      <c r="G287" s="233"/>
      <c r="H287" s="236">
        <v>21.18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137</v>
      </c>
      <c r="AU287" s="242" t="s">
        <v>130</v>
      </c>
      <c r="AV287" s="13" t="s">
        <v>129</v>
      </c>
      <c r="AW287" s="13" t="s">
        <v>32</v>
      </c>
      <c r="AX287" s="13" t="s">
        <v>75</v>
      </c>
      <c r="AY287" s="242" t="s">
        <v>122</v>
      </c>
    </row>
    <row r="288" spans="2:65" s="1" customFormat="1" ht="16.5" customHeight="1">
      <c r="B288" s="37"/>
      <c r="C288" s="243" t="s">
        <v>676</v>
      </c>
      <c r="D288" s="243" t="s">
        <v>202</v>
      </c>
      <c r="E288" s="244" t="s">
        <v>677</v>
      </c>
      <c r="F288" s="245" t="s">
        <v>678</v>
      </c>
      <c r="G288" s="246" t="s">
        <v>134</v>
      </c>
      <c r="H288" s="247">
        <v>23.298</v>
      </c>
      <c r="I288" s="248"/>
      <c r="J288" s="249">
        <f>ROUND(I288*H288,2)</f>
        <v>0</v>
      </c>
      <c r="K288" s="245" t="s">
        <v>1</v>
      </c>
      <c r="L288" s="250"/>
      <c r="M288" s="251" t="s">
        <v>1</v>
      </c>
      <c r="N288" s="252" t="s">
        <v>42</v>
      </c>
      <c r="O288" s="78"/>
      <c r="P288" s="207">
        <f>O288*H288</f>
        <v>0</v>
      </c>
      <c r="Q288" s="207">
        <v>0.0118</v>
      </c>
      <c r="R288" s="207">
        <f>Q288*H288</f>
        <v>0.27491639999999995</v>
      </c>
      <c r="S288" s="207">
        <v>0</v>
      </c>
      <c r="T288" s="208">
        <f>S288*H288</f>
        <v>0</v>
      </c>
      <c r="AR288" s="16" t="s">
        <v>282</v>
      </c>
      <c r="AT288" s="16" t="s">
        <v>202</v>
      </c>
      <c r="AU288" s="16" t="s">
        <v>130</v>
      </c>
      <c r="AY288" s="16" t="s">
        <v>122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6" t="s">
        <v>130</v>
      </c>
      <c r="BK288" s="209">
        <f>ROUND(I288*H288,2)</f>
        <v>0</v>
      </c>
      <c r="BL288" s="16" t="s">
        <v>210</v>
      </c>
      <c r="BM288" s="16" t="s">
        <v>679</v>
      </c>
    </row>
    <row r="289" spans="2:51" s="11" customFormat="1" ht="12">
      <c r="B289" s="210"/>
      <c r="C289" s="211"/>
      <c r="D289" s="212" t="s">
        <v>137</v>
      </c>
      <c r="E289" s="211"/>
      <c r="F289" s="214" t="s">
        <v>680</v>
      </c>
      <c r="G289" s="211"/>
      <c r="H289" s="215">
        <v>23.298</v>
      </c>
      <c r="I289" s="216"/>
      <c r="J289" s="211"/>
      <c r="K289" s="211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137</v>
      </c>
      <c r="AU289" s="221" t="s">
        <v>130</v>
      </c>
      <c r="AV289" s="11" t="s">
        <v>130</v>
      </c>
      <c r="AW289" s="11" t="s">
        <v>4</v>
      </c>
      <c r="AX289" s="11" t="s">
        <v>75</v>
      </c>
      <c r="AY289" s="221" t="s">
        <v>122</v>
      </c>
    </row>
    <row r="290" spans="2:65" s="1" customFormat="1" ht="16.5" customHeight="1">
      <c r="B290" s="37"/>
      <c r="C290" s="198" t="s">
        <v>681</v>
      </c>
      <c r="D290" s="198" t="s">
        <v>125</v>
      </c>
      <c r="E290" s="199" t="s">
        <v>682</v>
      </c>
      <c r="F290" s="200" t="s">
        <v>683</v>
      </c>
      <c r="G290" s="201" t="s">
        <v>134</v>
      </c>
      <c r="H290" s="202">
        <v>21.54</v>
      </c>
      <c r="I290" s="203"/>
      <c r="J290" s="204">
        <f>ROUND(I290*H290,2)</f>
        <v>0</v>
      </c>
      <c r="K290" s="200" t="s">
        <v>1</v>
      </c>
      <c r="L290" s="42"/>
      <c r="M290" s="205" t="s">
        <v>1</v>
      </c>
      <c r="N290" s="206" t="s">
        <v>42</v>
      </c>
      <c r="O290" s="78"/>
      <c r="P290" s="207">
        <f>O290*H290</f>
        <v>0</v>
      </c>
      <c r="Q290" s="207">
        <v>0</v>
      </c>
      <c r="R290" s="207">
        <f>Q290*H290</f>
        <v>0</v>
      </c>
      <c r="S290" s="207">
        <v>0</v>
      </c>
      <c r="T290" s="208">
        <f>S290*H290</f>
        <v>0</v>
      </c>
      <c r="AR290" s="16" t="s">
        <v>210</v>
      </c>
      <c r="AT290" s="16" t="s">
        <v>125</v>
      </c>
      <c r="AU290" s="16" t="s">
        <v>130</v>
      </c>
      <c r="AY290" s="16" t="s">
        <v>122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6" t="s">
        <v>130</v>
      </c>
      <c r="BK290" s="209">
        <f>ROUND(I290*H290,2)</f>
        <v>0</v>
      </c>
      <c r="BL290" s="16" t="s">
        <v>210</v>
      </c>
      <c r="BM290" s="16" t="s">
        <v>684</v>
      </c>
    </row>
    <row r="291" spans="2:65" s="1" customFormat="1" ht="16.5" customHeight="1">
      <c r="B291" s="37"/>
      <c r="C291" s="198" t="s">
        <v>685</v>
      </c>
      <c r="D291" s="198" t="s">
        <v>125</v>
      </c>
      <c r="E291" s="199" t="s">
        <v>686</v>
      </c>
      <c r="F291" s="200" t="s">
        <v>687</v>
      </c>
      <c r="G291" s="201" t="s">
        <v>134</v>
      </c>
      <c r="H291" s="202">
        <v>6.9</v>
      </c>
      <c r="I291" s="203"/>
      <c r="J291" s="204">
        <f>ROUND(I291*H291,2)</f>
        <v>0</v>
      </c>
      <c r="K291" s="200" t="s">
        <v>169</v>
      </c>
      <c r="L291" s="42"/>
      <c r="M291" s="205" t="s">
        <v>1</v>
      </c>
      <c r="N291" s="206" t="s">
        <v>42</v>
      </c>
      <c r="O291" s="78"/>
      <c r="P291" s="207">
        <f>O291*H291</f>
        <v>0</v>
      </c>
      <c r="Q291" s="207">
        <v>0.008</v>
      </c>
      <c r="R291" s="207">
        <f>Q291*H291</f>
        <v>0.055200000000000006</v>
      </c>
      <c r="S291" s="207">
        <v>0</v>
      </c>
      <c r="T291" s="208">
        <f>S291*H291</f>
        <v>0</v>
      </c>
      <c r="AR291" s="16" t="s">
        <v>210</v>
      </c>
      <c r="AT291" s="16" t="s">
        <v>125</v>
      </c>
      <c r="AU291" s="16" t="s">
        <v>130</v>
      </c>
      <c r="AY291" s="16" t="s">
        <v>122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6" t="s">
        <v>130</v>
      </c>
      <c r="BK291" s="209">
        <f>ROUND(I291*H291,2)</f>
        <v>0</v>
      </c>
      <c r="BL291" s="16" t="s">
        <v>210</v>
      </c>
      <c r="BM291" s="16" t="s">
        <v>688</v>
      </c>
    </row>
    <row r="292" spans="2:51" s="12" customFormat="1" ht="12">
      <c r="B292" s="222"/>
      <c r="C292" s="223"/>
      <c r="D292" s="212" t="s">
        <v>137</v>
      </c>
      <c r="E292" s="224" t="s">
        <v>1</v>
      </c>
      <c r="F292" s="225" t="s">
        <v>689</v>
      </c>
      <c r="G292" s="223"/>
      <c r="H292" s="224" t="s">
        <v>1</v>
      </c>
      <c r="I292" s="226"/>
      <c r="J292" s="223"/>
      <c r="K292" s="223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137</v>
      </c>
      <c r="AU292" s="231" t="s">
        <v>130</v>
      </c>
      <c r="AV292" s="12" t="s">
        <v>75</v>
      </c>
      <c r="AW292" s="12" t="s">
        <v>32</v>
      </c>
      <c r="AX292" s="12" t="s">
        <v>70</v>
      </c>
      <c r="AY292" s="231" t="s">
        <v>122</v>
      </c>
    </row>
    <row r="293" spans="2:51" s="11" customFormat="1" ht="12">
      <c r="B293" s="210"/>
      <c r="C293" s="211"/>
      <c r="D293" s="212" t="s">
        <v>137</v>
      </c>
      <c r="E293" s="213" t="s">
        <v>1</v>
      </c>
      <c r="F293" s="214" t="s">
        <v>690</v>
      </c>
      <c r="G293" s="211"/>
      <c r="H293" s="215">
        <v>1.2</v>
      </c>
      <c r="I293" s="216"/>
      <c r="J293" s="211"/>
      <c r="K293" s="211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137</v>
      </c>
      <c r="AU293" s="221" t="s">
        <v>130</v>
      </c>
      <c r="AV293" s="11" t="s">
        <v>130</v>
      </c>
      <c r="AW293" s="11" t="s">
        <v>32</v>
      </c>
      <c r="AX293" s="11" t="s">
        <v>70</v>
      </c>
      <c r="AY293" s="221" t="s">
        <v>122</v>
      </c>
    </row>
    <row r="294" spans="2:51" s="11" customFormat="1" ht="12">
      <c r="B294" s="210"/>
      <c r="C294" s="211"/>
      <c r="D294" s="212" t="s">
        <v>137</v>
      </c>
      <c r="E294" s="213" t="s">
        <v>1</v>
      </c>
      <c r="F294" s="214" t="s">
        <v>691</v>
      </c>
      <c r="G294" s="211"/>
      <c r="H294" s="215">
        <v>5.7</v>
      </c>
      <c r="I294" s="216"/>
      <c r="J294" s="211"/>
      <c r="K294" s="211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137</v>
      </c>
      <c r="AU294" s="221" t="s">
        <v>130</v>
      </c>
      <c r="AV294" s="11" t="s">
        <v>130</v>
      </c>
      <c r="AW294" s="11" t="s">
        <v>32</v>
      </c>
      <c r="AX294" s="11" t="s">
        <v>70</v>
      </c>
      <c r="AY294" s="221" t="s">
        <v>122</v>
      </c>
    </row>
    <row r="295" spans="2:51" s="13" customFormat="1" ht="12">
      <c r="B295" s="232"/>
      <c r="C295" s="233"/>
      <c r="D295" s="212" t="s">
        <v>137</v>
      </c>
      <c r="E295" s="234" t="s">
        <v>1</v>
      </c>
      <c r="F295" s="235" t="s">
        <v>178</v>
      </c>
      <c r="G295" s="233"/>
      <c r="H295" s="236">
        <v>6.9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137</v>
      </c>
      <c r="AU295" s="242" t="s">
        <v>130</v>
      </c>
      <c r="AV295" s="13" t="s">
        <v>129</v>
      </c>
      <c r="AW295" s="13" t="s">
        <v>32</v>
      </c>
      <c r="AX295" s="13" t="s">
        <v>75</v>
      </c>
      <c r="AY295" s="242" t="s">
        <v>122</v>
      </c>
    </row>
    <row r="296" spans="2:65" s="1" customFormat="1" ht="16.5" customHeight="1">
      <c r="B296" s="37"/>
      <c r="C296" s="198" t="s">
        <v>692</v>
      </c>
      <c r="D296" s="198" t="s">
        <v>125</v>
      </c>
      <c r="E296" s="199" t="s">
        <v>693</v>
      </c>
      <c r="F296" s="200" t="s">
        <v>694</v>
      </c>
      <c r="G296" s="201" t="s">
        <v>141</v>
      </c>
      <c r="H296" s="202">
        <v>28</v>
      </c>
      <c r="I296" s="203"/>
      <c r="J296" s="204">
        <f>ROUND(I296*H296,2)</f>
        <v>0</v>
      </c>
      <c r="K296" s="200" t="s">
        <v>169</v>
      </c>
      <c r="L296" s="42"/>
      <c r="M296" s="205" t="s">
        <v>1</v>
      </c>
      <c r="N296" s="206" t="s">
        <v>42</v>
      </c>
      <c r="O296" s="78"/>
      <c r="P296" s="207">
        <f>O296*H296</f>
        <v>0</v>
      </c>
      <c r="Q296" s="207">
        <v>0.00031</v>
      </c>
      <c r="R296" s="207">
        <f>Q296*H296</f>
        <v>0.00868</v>
      </c>
      <c r="S296" s="207">
        <v>0</v>
      </c>
      <c r="T296" s="208">
        <f>S296*H296</f>
        <v>0</v>
      </c>
      <c r="AR296" s="16" t="s">
        <v>210</v>
      </c>
      <c r="AT296" s="16" t="s">
        <v>125</v>
      </c>
      <c r="AU296" s="16" t="s">
        <v>130</v>
      </c>
      <c r="AY296" s="16" t="s">
        <v>122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6" t="s">
        <v>130</v>
      </c>
      <c r="BK296" s="209">
        <f>ROUND(I296*H296,2)</f>
        <v>0</v>
      </c>
      <c r="BL296" s="16" t="s">
        <v>210</v>
      </c>
      <c r="BM296" s="16" t="s">
        <v>695</v>
      </c>
    </row>
    <row r="297" spans="2:51" s="11" customFormat="1" ht="12">
      <c r="B297" s="210"/>
      <c r="C297" s="211"/>
      <c r="D297" s="212" t="s">
        <v>137</v>
      </c>
      <c r="E297" s="213" t="s">
        <v>1</v>
      </c>
      <c r="F297" s="214" t="s">
        <v>696</v>
      </c>
      <c r="G297" s="211"/>
      <c r="H297" s="215">
        <v>12</v>
      </c>
      <c r="I297" s="216"/>
      <c r="J297" s="211"/>
      <c r="K297" s="211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137</v>
      </c>
      <c r="AU297" s="221" t="s">
        <v>130</v>
      </c>
      <c r="AV297" s="11" t="s">
        <v>130</v>
      </c>
      <c r="AW297" s="11" t="s">
        <v>32</v>
      </c>
      <c r="AX297" s="11" t="s">
        <v>70</v>
      </c>
      <c r="AY297" s="221" t="s">
        <v>122</v>
      </c>
    </row>
    <row r="298" spans="2:51" s="11" customFormat="1" ht="12">
      <c r="B298" s="210"/>
      <c r="C298" s="211"/>
      <c r="D298" s="212" t="s">
        <v>137</v>
      </c>
      <c r="E298" s="213" t="s">
        <v>1</v>
      </c>
      <c r="F298" s="214" t="s">
        <v>696</v>
      </c>
      <c r="G298" s="211"/>
      <c r="H298" s="215">
        <v>12</v>
      </c>
      <c r="I298" s="216"/>
      <c r="J298" s="211"/>
      <c r="K298" s="211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137</v>
      </c>
      <c r="AU298" s="221" t="s">
        <v>130</v>
      </c>
      <c r="AV298" s="11" t="s">
        <v>130</v>
      </c>
      <c r="AW298" s="11" t="s">
        <v>32</v>
      </c>
      <c r="AX298" s="11" t="s">
        <v>70</v>
      </c>
      <c r="AY298" s="221" t="s">
        <v>122</v>
      </c>
    </row>
    <row r="299" spans="2:51" s="11" customFormat="1" ht="12">
      <c r="B299" s="210"/>
      <c r="C299" s="211"/>
      <c r="D299" s="212" t="s">
        <v>137</v>
      </c>
      <c r="E299" s="213" t="s">
        <v>1</v>
      </c>
      <c r="F299" s="214" t="s">
        <v>697</v>
      </c>
      <c r="G299" s="211"/>
      <c r="H299" s="215">
        <v>4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137</v>
      </c>
      <c r="AU299" s="221" t="s">
        <v>130</v>
      </c>
      <c r="AV299" s="11" t="s">
        <v>130</v>
      </c>
      <c r="AW299" s="11" t="s">
        <v>32</v>
      </c>
      <c r="AX299" s="11" t="s">
        <v>70</v>
      </c>
      <c r="AY299" s="221" t="s">
        <v>122</v>
      </c>
    </row>
    <row r="300" spans="2:51" s="13" customFormat="1" ht="12">
      <c r="B300" s="232"/>
      <c r="C300" s="233"/>
      <c r="D300" s="212" t="s">
        <v>137</v>
      </c>
      <c r="E300" s="234" t="s">
        <v>1</v>
      </c>
      <c r="F300" s="235" t="s">
        <v>178</v>
      </c>
      <c r="G300" s="233"/>
      <c r="H300" s="236">
        <v>28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137</v>
      </c>
      <c r="AU300" s="242" t="s">
        <v>130</v>
      </c>
      <c r="AV300" s="13" t="s">
        <v>129</v>
      </c>
      <c r="AW300" s="13" t="s">
        <v>32</v>
      </c>
      <c r="AX300" s="13" t="s">
        <v>75</v>
      </c>
      <c r="AY300" s="242" t="s">
        <v>122</v>
      </c>
    </row>
    <row r="301" spans="2:65" s="1" customFormat="1" ht="16.5" customHeight="1">
      <c r="B301" s="37"/>
      <c r="C301" s="198" t="s">
        <v>698</v>
      </c>
      <c r="D301" s="198" t="s">
        <v>125</v>
      </c>
      <c r="E301" s="199" t="s">
        <v>699</v>
      </c>
      <c r="F301" s="200" t="s">
        <v>700</v>
      </c>
      <c r="G301" s="201" t="s">
        <v>141</v>
      </c>
      <c r="H301" s="202">
        <v>9.3</v>
      </c>
      <c r="I301" s="203"/>
      <c r="J301" s="204">
        <f>ROUND(I301*H301,2)</f>
        <v>0</v>
      </c>
      <c r="K301" s="200" t="s">
        <v>169</v>
      </c>
      <c r="L301" s="42"/>
      <c r="M301" s="205" t="s">
        <v>1</v>
      </c>
      <c r="N301" s="206" t="s">
        <v>42</v>
      </c>
      <c r="O301" s="78"/>
      <c r="P301" s="207">
        <f>O301*H301</f>
        <v>0</v>
      </c>
      <c r="Q301" s="207">
        <v>0.00026</v>
      </c>
      <c r="R301" s="207">
        <f>Q301*H301</f>
        <v>0.002418</v>
      </c>
      <c r="S301" s="207">
        <v>0</v>
      </c>
      <c r="T301" s="208">
        <f>S301*H301</f>
        <v>0</v>
      </c>
      <c r="AR301" s="16" t="s">
        <v>210</v>
      </c>
      <c r="AT301" s="16" t="s">
        <v>125</v>
      </c>
      <c r="AU301" s="16" t="s">
        <v>130</v>
      </c>
      <c r="AY301" s="16" t="s">
        <v>122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6" t="s">
        <v>130</v>
      </c>
      <c r="BK301" s="209">
        <f>ROUND(I301*H301,2)</f>
        <v>0</v>
      </c>
      <c r="BL301" s="16" t="s">
        <v>210</v>
      </c>
      <c r="BM301" s="16" t="s">
        <v>701</v>
      </c>
    </row>
    <row r="302" spans="2:51" s="11" customFormat="1" ht="12">
      <c r="B302" s="210"/>
      <c r="C302" s="211"/>
      <c r="D302" s="212" t="s">
        <v>137</v>
      </c>
      <c r="E302" s="213" t="s">
        <v>1</v>
      </c>
      <c r="F302" s="214" t="s">
        <v>702</v>
      </c>
      <c r="G302" s="211"/>
      <c r="H302" s="215">
        <v>3.7</v>
      </c>
      <c r="I302" s="216"/>
      <c r="J302" s="211"/>
      <c r="K302" s="211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137</v>
      </c>
      <c r="AU302" s="221" t="s">
        <v>130</v>
      </c>
      <c r="AV302" s="11" t="s">
        <v>130</v>
      </c>
      <c r="AW302" s="11" t="s">
        <v>32</v>
      </c>
      <c r="AX302" s="11" t="s">
        <v>70</v>
      </c>
      <c r="AY302" s="221" t="s">
        <v>122</v>
      </c>
    </row>
    <row r="303" spans="2:51" s="11" customFormat="1" ht="12">
      <c r="B303" s="210"/>
      <c r="C303" s="211"/>
      <c r="D303" s="212" t="s">
        <v>137</v>
      </c>
      <c r="E303" s="213" t="s">
        <v>1</v>
      </c>
      <c r="F303" s="214" t="s">
        <v>703</v>
      </c>
      <c r="G303" s="211"/>
      <c r="H303" s="215">
        <v>5.6</v>
      </c>
      <c r="I303" s="216"/>
      <c r="J303" s="211"/>
      <c r="K303" s="211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137</v>
      </c>
      <c r="AU303" s="221" t="s">
        <v>130</v>
      </c>
      <c r="AV303" s="11" t="s">
        <v>130</v>
      </c>
      <c r="AW303" s="11" t="s">
        <v>32</v>
      </c>
      <c r="AX303" s="11" t="s">
        <v>70</v>
      </c>
      <c r="AY303" s="221" t="s">
        <v>122</v>
      </c>
    </row>
    <row r="304" spans="2:51" s="13" customFormat="1" ht="12">
      <c r="B304" s="232"/>
      <c r="C304" s="233"/>
      <c r="D304" s="212" t="s">
        <v>137</v>
      </c>
      <c r="E304" s="234" t="s">
        <v>1</v>
      </c>
      <c r="F304" s="235" t="s">
        <v>178</v>
      </c>
      <c r="G304" s="233"/>
      <c r="H304" s="236">
        <v>9.3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137</v>
      </c>
      <c r="AU304" s="242" t="s">
        <v>130</v>
      </c>
      <c r="AV304" s="13" t="s">
        <v>129</v>
      </c>
      <c r="AW304" s="13" t="s">
        <v>32</v>
      </c>
      <c r="AX304" s="13" t="s">
        <v>75</v>
      </c>
      <c r="AY304" s="242" t="s">
        <v>122</v>
      </c>
    </row>
    <row r="305" spans="2:65" s="1" customFormat="1" ht="16.5" customHeight="1">
      <c r="B305" s="37"/>
      <c r="C305" s="198" t="s">
        <v>704</v>
      </c>
      <c r="D305" s="198" t="s">
        <v>125</v>
      </c>
      <c r="E305" s="199" t="s">
        <v>705</v>
      </c>
      <c r="F305" s="200" t="s">
        <v>706</v>
      </c>
      <c r="G305" s="201" t="s">
        <v>134</v>
      </c>
      <c r="H305" s="202">
        <v>21.54</v>
      </c>
      <c r="I305" s="203"/>
      <c r="J305" s="204">
        <f>ROUND(I305*H305,2)</f>
        <v>0</v>
      </c>
      <c r="K305" s="200" t="s">
        <v>1</v>
      </c>
      <c r="L305" s="42"/>
      <c r="M305" s="205" t="s">
        <v>1</v>
      </c>
      <c r="N305" s="206" t="s">
        <v>42</v>
      </c>
      <c r="O305" s="78"/>
      <c r="P305" s="207">
        <f>O305*H305</f>
        <v>0</v>
      </c>
      <c r="Q305" s="207">
        <v>0.0003</v>
      </c>
      <c r="R305" s="207">
        <f>Q305*H305</f>
        <v>0.006461999999999999</v>
      </c>
      <c r="S305" s="207">
        <v>0</v>
      </c>
      <c r="T305" s="208">
        <f>S305*H305</f>
        <v>0</v>
      </c>
      <c r="AR305" s="16" t="s">
        <v>210</v>
      </c>
      <c r="AT305" s="16" t="s">
        <v>125</v>
      </c>
      <c r="AU305" s="16" t="s">
        <v>130</v>
      </c>
      <c r="AY305" s="16" t="s">
        <v>122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6" t="s">
        <v>130</v>
      </c>
      <c r="BK305" s="209">
        <f>ROUND(I305*H305,2)</f>
        <v>0</v>
      </c>
      <c r="BL305" s="16" t="s">
        <v>210</v>
      </c>
      <c r="BM305" s="16" t="s">
        <v>707</v>
      </c>
    </row>
    <row r="306" spans="2:65" s="1" customFormat="1" ht="16.5" customHeight="1">
      <c r="B306" s="37"/>
      <c r="C306" s="198" t="s">
        <v>708</v>
      </c>
      <c r="D306" s="198" t="s">
        <v>125</v>
      </c>
      <c r="E306" s="199" t="s">
        <v>709</v>
      </c>
      <c r="F306" s="200" t="s">
        <v>710</v>
      </c>
      <c r="G306" s="201" t="s">
        <v>323</v>
      </c>
      <c r="H306" s="202">
        <v>0.411</v>
      </c>
      <c r="I306" s="203"/>
      <c r="J306" s="204">
        <f>ROUND(I306*H306,2)</f>
        <v>0</v>
      </c>
      <c r="K306" s="200" t="s">
        <v>1</v>
      </c>
      <c r="L306" s="42"/>
      <c r="M306" s="205" t="s">
        <v>1</v>
      </c>
      <c r="N306" s="206" t="s">
        <v>42</v>
      </c>
      <c r="O306" s="78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AR306" s="16" t="s">
        <v>210</v>
      </c>
      <c r="AT306" s="16" t="s">
        <v>125</v>
      </c>
      <c r="AU306" s="16" t="s">
        <v>130</v>
      </c>
      <c r="AY306" s="16" t="s">
        <v>122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6" t="s">
        <v>130</v>
      </c>
      <c r="BK306" s="209">
        <f>ROUND(I306*H306,2)</f>
        <v>0</v>
      </c>
      <c r="BL306" s="16" t="s">
        <v>210</v>
      </c>
      <c r="BM306" s="16" t="s">
        <v>711</v>
      </c>
    </row>
    <row r="307" spans="2:63" s="10" customFormat="1" ht="22.8" customHeight="1">
      <c r="B307" s="182"/>
      <c r="C307" s="183"/>
      <c r="D307" s="184" t="s">
        <v>69</v>
      </c>
      <c r="E307" s="196" t="s">
        <v>712</v>
      </c>
      <c r="F307" s="196" t="s">
        <v>713</v>
      </c>
      <c r="G307" s="183"/>
      <c r="H307" s="183"/>
      <c r="I307" s="186"/>
      <c r="J307" s="197">
        <f>BK307</f>
        <v>0</v>
      </c>
      <c r="K307" s="183"/>
      <c r="L307" s="188"/>
      <c r="M307" s="189"/>
      <c r="N307" s="190"/>
      <c r="O307" s="190"/>
      <c r="P307" s="191">
        <f>SUM(P308:P314)</f>
        <v>0</v>
      </c>
      <c r="Q307" s="190"/>
      <c r="R307" s="191">
        <f>SUM(R308:R314)</f>
        <v>0.009965</v>
      </c>
      <c r="S307" s="190"/>
      <c r="T307" s="192">
        <f>SUM(T308:T314)</f>
        <v>0</v>
      </c>
      <c r="AR307" s="193" t="s">
        <v>130</v>
      </c>
      <c r="AT307" s="194" t="s">
        <v>69</v>
      </c>
      <c r="AU307" s="194" t="s">
        <v>75</v>
      </c>
      <c r="AY307" s="193" t="s">
        <v>122</v>
      </c>
      <c r="BK307" s="195">
        <f>SUM(BK308:BK314)</f>
        <v>0</v>
      </c>
    </row>
    <row r="308" spans="2:65" s="1" customFormat="1" ht="16.5" customHeight="1">
      <c r="B308" s="37"/>
      <c r="C308" s="198" t="s">
        <v>714</v>
      </c>
      <c r="D308" s="198" t="s">
        <v>125</v>
      </c>
      <c r="E308" s="199" t="s">
        <v>715</v>
      </c>
      <c r="F308" s="200" t="s">
        <v>716</v>
      </c>
      <c r="G308" s="201" t="s">
        <v>134</v>
      </c>
      <c r="H308" s="202">
        <v>2.2</v>
      </c>
      <c r="I308" s="203"/>
      <c r="J308" s="204">
        <f>ROUND(I308*H308,2)</f>
        <v>0</v>
      </c>
      <c r="K308" s="200" t="s">
        <v>169</v>
      </c>
      <c r="L308" s="42"/>
      <c r="M308" s="205" t="s">
        <v>1</v>
      </c>
      <c r="N308" s="206" t="s">
        <v>42</v>
      </c>
      <c r="O308" s="78"/>
      <c r="P308" s="207">
        <f>O308*H308</f>
        <v>0</v>
      </c>
      <c r="Q308" s="207">
        <v>0</v>
      </c>
      <c r="R308" s="207">
        <f>Q308*H308</f>
        <v>0</v>
      </c>
      <c r="S308" s="207">
        <v>0</v>
      </c>
      <c r="T308" s="208">
        <f>S308*H308</f>
        <v>0</v>
      </c>
      <c r="AR308" s="16" t="s">
        <v>210</v>
      </c>
      <c r="AT308" s="16" t="s">
        <v>125</v>
      </c>
      <c r="AU308" s="16" t="s">
        <v>130</v>
      </c>
      <c r="AY308" s="16" t="s">
        <v>122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6" t="s">
        <v>130</v>
      </c>
      <c r="BK308" s="209">
        <f>ROUND(I308*H308,2)</f>
        <v>0</v>
      </c>
      <c r="BL308" s="16" t="s">
        <v>210</v>
      </c>
      <c r="BM308" s="16" t="s">
        <v>717</v>
      </c>
    </row>
    <row r="309" spans="2:51" s="12" customFormat="1" ht="12">
      <c r="B309" s="222"/>
      <c r="C309" s="223"/>
      <c r="D309" s="212" t="s">
        <v>137</v>
      </c>
      <c r="E309" s="224" t="s">
        <v>1</v>
      </c>
      <c r="F309" s="225" t="s">
        <v>718</v>
      </c>
      <c r="G309" s="223"/>
      <c r="H309" s="224" t="s">
        <v>1</v>
      </c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137</v>
      </c>
      <c r="AU309" s="231" t="s">
        <v>130</v>
      </c>
      <c r="AV309" s="12" t="s">
        <v>75</v>
      </c>
      <c r="AW309" s="12" t="s">
        <v>32</v>
      </c>
      <c r="AX309" s="12" t="s">
        <v>70</v>
      </c>
      <c r="AY309" s="231" t="s">
        <v>122</v>
      </c>
    </row>
    <row r="310" spans="2:51" s="11" customFormat="1" ht="12">
      <c r="B310" s="210"/>
      <c r="C310" s="211"/>
      <c r="D310" s="212" t="s">
        <v>137</v>
      </c>
      <c r="E310" s="213" t="s">
        <v>1</v>
      </c>
      <c r="F310" s="214" t="s">
        <v>719</v>
      </c>
      <c r="G310" s="211"/>
      <c r="H310" s="215">
        <v>2.2</v>
      </c>
      <c r="I310" s="216"/>
      <c r="J310" s="211"/>
      <c r="K310" s="211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137</v>
      </c>
      <c r="AU310" s="221" t="s">
        <v>130</v>
      </c>
      <c r="AV310" s="11" t="s">
        <v>130</v>
      </c>
      <c r="AW310" s="11" t="s">
        <v>32</v>
      </c>
      <c r="AX310" s="11" t="s">
        <v>75</v>
      </c>
      <c r="AY310" s="221" t="s">
        <v>122</v>
      </c>
    </row>
    <row r="311" spans="2:65" s="1" customFormat="1" ht="16.5" customHeight="1">
      <c r="B311" s="37"/>
      <c r="C311" s="198" t="s">
        <v>720</v>
      </c>
      <c r="D311" s="198" t="s">
        <v>125</v>
      </c>
      <c r="E311" s="199" t="s">
        <v>721</v>
      </c>
      <c r="F311" s="200" t="s">
        <v>722</v>
      </c>
      <c r="G311" s="201" t="s">
        <v>134</v>
      </c>
      <c r="H311" s="202">
        <v>5.5</v>
      </c>
      <c r="I311" s="203"/>
      <c r="J311" s="204">
        <f>ROUND(I311*H311,2)</f>
        <v>0</v>
      </c>
      <c r="K311" s="200" t="s">
        <v>1</v>
      </c>
      <c r="L311" s="42"/>
      <c r="M311" s="205" t="s">
        <v>1</v>
      </c>
      <c r="N311" s="206" t="s">
        <v>42</v>
      </c>
      <c r="O311" s="78"/>
      <c r="P311" s="207">
        <f>O311*H311</f>
        <v>0</v>
      </c>
      <c r="Q311" s="207">
        <v>0.00023</v>
      </c>
      <c r="R311" s="207">
        <f>Q311*H311</f>
        <v>0.001265</v>
      </c>
      <c r="S311" s="207">
        <v>0</v>
      </c>
      <c r="T311" s="208">
        <f>S311*H311</f>
        <v>0</v>
      </c>
      <c r="AR311" s="16" t="s">
        <v>210</v>
      </c>
      <c r="AT311" s="16" t="s">
        <v>125</v>
      </c>
      <c r="AU311" s="16" t="s">
        <v>130</v>
      </c>
      <c r="AY311" s="16" t="s">
        <v>122</v>
      </c>
      <c r="BE311" s="209">
        <f>IF(N311="základní",J311,0)</f>
        <v>0</v>
      </c>
      <c r="BF311" s="209">
        <f>IF(N311="snížená",J311,0)</f>
        <v>0</v>
      </c>
      <c r="BG311" s="209">
        <f>IF(N311="zákl. přenesená",J311,0)</f>
        <v>0</v>
      </c>
      <c r="BH311" s="209">
        <f>IF(N311="sníž. přenesená",J311,0)</f>
        <v>0</v>
      </c>
      <c r="BI311" s="209">
        <f>IF(N311="nulová",J311,0)</f>
        <v>0</v>
      </c>
      <c r="BJ311" s="16" t="s">
        <v>130</v>
      </c>
      <c r="BK311" s="209">
        <f>ROUND(I311*H311,2)</f>
        <v>0</v>
      </c>
      <c r="BL311" s="16" t="s">
        <v>210</v>
      </c>
      <c r="BM311" s="16" t="s">
        <v>723</v>
      </c>
    </row>
    <row r="312" spans="2:51" s="12" customFormat="1" ht="12">
      <c r="B312" s="222"/>
      <c r="C312" s="223"/>
      <c r="D312" s="212" t="s">
        <v>137</v>
      </c>
      <c r="E312" s="224" t="s">
        <v>1</v>
      </c>
      <c r="F312" s="225" t="s">
        <v>724</v>
      </c>
      <c r="G312" s="223"/>
      <c r="H312" s="224" t="s">
        <v>1</v>
      </c>
      <c r="I312" s="226"/>
      <c r="J312" s="223"/>
      <c r="K312" s="223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137</v>
      </c>
      <c r="AU312" s="231" t="s">
        <v>130</v>
      </c>
      <c r="AV312" s="12" t="s">
        <v>75</v>
      </c>
      <c r="AW312" s="12" t="s">
        <v>32</v>
      </c>
      <c r="AX312" s="12" t="s">
        <v>70</v>
      </c>
      <c r="AY312" s="231" t="s">
        <v>122</v>
      </c>
    </row>
    <row r="313" spans="2:51" s="11" customFormat="1" ht="12">
      <c r="B313" s="210"/>
      <c r="C313" s="211"/>
      <c r="D313" s="212" t="s">
        <v>137</v>
      </c>
      <c r="E313" s="213" t="s">
        <v>1</v>
      </c>
      <c r="F313" s="214" t="s">
        <v>725</v>
      </c>
      <c r="G313" s="211"/>
      <c r="H313" s="215">
        <v>5.5</v>
      </c>
      <c r="I313" s="216"/>
      <c r="J313" s="211"/>
      <c r="K313" s="211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137</v>
      </c>
      <c r="AU313" s="221" t="s">
        <v>130</v>
      </c>
      <c r="AV313" s="11" t="s">
        <v>130</v>
      </c>
      <c r="AW313" s="11" t="s">
        <v>32</v>
      </c>
      <c r="AX313" s="11" t="s">
        <v>75</v>
      </c>
      <c r="AY313" s="221" t="s">
        <v>122</v>
      </c>
    </row>
    <row r="314" spans="2:65" s="1" customFormat="1" ht="16.5" customHeight="1">
      <c r="B314" s="37"/>
      <c r="C314" s="198" t="s">
        <v>726</v>
      </c>
      <c r="D314" s="198" t="s">
        <v>125</v>
      </c>
      <c r="E314" s="199" t="s">
        <v>727</v>
      </c>
      <c r="F314" s="200" t="s">
        <v>728</v>
      </c>
      <c r="G314" s="201" t="s">
        <v>134</v>
      </c>
      <c r="H314" s="202">
        <v>15</v>
      </c>
      <c r="I314" s="203"/>
      <c r="J314" s="204">
        <f>ROUND(I314*H314,2)</f>
        <v>0</v>
      </c>
      <c r="K314" s="200" t="s">
        <v>1</v>
      </c>
      <c r="L314" s="42"/>
      <c r="M314" s="205" t="s">
        <v>1</v>
      </c>
      <c r="N314" s="206" t="s">
        <v>42</v>
      </c>
      <c r="O314" s="78"/>
      <c r="P314" s="207">
        <f>O314*H314</f>
        <v>0</v>
      </c>
      <c r="Q314" s="207">
        <v>0.00058</v>
      </c>
      <c r="R314" s="207">
        <f>Q314*H314</f>
        <v>0.0087</v>
      </c>
      <c r="S314" s="207">
        <v>0</v>
      </c>
      <c r="T314" s="208">
        <f>S314*H314</f>
        <v>0</v>
      </c>
      <c r="AR314" s="16" t="s">
        <v>210</v>
      </c>
      <c r="AT314" s="16" t="s">
        <v>125</v>
      </c>
      <c r="AU314" s="16" t="s">
        <v>130</v>
      </c>
      <c r="AY314" s="16" t="s">
        <v>122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6" t="s">
        <v>130</v>
      </c>
      <c r="BK314" s="209">
        <f>ROUND(I314*H314,2)</f>
        <v>0</v>
      </c>
      <c r="BL314" s="16" t="s">
        <v>210</v>
      </c>
      <c r="BM314" s="16" t="s">
        <v>729</v>
      </c>
    </row>
    <row r="315" spans="2:63" s="10" customFormat="1" ht="22.8" customHeight="1">
      <c r="B315" s="182"/>
      <c r="C315" s="183"/>
      <c r="D315" s="184" t="s">
        <v>69</v>
      </c>
      <c r="E315" s="196" t="s">
        <v>730</v>
      </c>
      <c r="F315" s="196" t="s">
        <v>731</v>
      </c>
      <c r="G315" s="183"/>
      <c r="H315" s="183"/>
      <c r="I315" s="186"/>
      <c r="J315" s="197">
        <f>BK315</f>
        <v>0</v>
      </c>
      <c r="K315" s="183"/>
      <c r="L315" s="188"/>
      <c r="M315" s="189"/>
      <c r="N315" s="190"/>
      <c r="O315" s="190"/>
      <c r="P315" s="191">
        <f>SUM(P316:P332)</f>
        <v>0</v>
      </c>
      <c r="Q315" s="190"/>
      <c r="R315" s="191">
        <f>SUM(R316:R332)</f>
        <v>0.062763409</v>
      </c>
      <c r="S315" s="190"/>
      <c r="T315" s="192">
        <f>SUM(T316:T332)</f>
        <v>0</v>
      </c>
      <c r="AR315" s="193" t="s">
        <v>130</v>
      </c>
      <c r="AT315" s="194" t="s">
        <v>69</v>
      </c>
      <c r="AU315" s="194" t="s">
        <v>75</v>
      </c>
      <c r="AY315" s="193" t="s">
        <v>122</v>
      </c>
      <c r="BK315" s="195">
        <f>SUM(BK316:BK332)</f>
        <v>0</v>
      </c>
    </row>
    <row r="316" spans="2:65" s="1" customFormat="1" ht="16.5" customHeight="1">
      <c r="B316" s="37"/>
      <c r="C316" s="198" t="s">
        <v>732</v>
      </c>
      <c r="D316" s="198" t="s">
        <v>125</v>
      </c>
      <c r="E316" s="199" t="s">
        <v>733</v>
      </c>
      <c r="F316" s="200" t="s">
        <v>734</v>
      </c>
      <c r="G316" s="201" t="s">
        <v>134</v>
      </c>
      <c r="H316" s="202">
        <v>5.58</v>
      </c>
      <c r="I316" s="203"/>
      <c r="J316" s="204">
        <f>ROUND(I316*H316,2)</f>
        <v>0</v>
      </c>
      <c r="K316" s="200" t="s">
        <v>169</v>
      </c>
      <c r="L316" s="42"/>
      <c r="M316" s="205" t="s">
        <v>1</v>
      </c>
      <c r="N316" s="206" t="s">
        <v>42</v>
      </c>
      <c r="O316" s="78"/>
      <c r="P316" s="207">
        <f>O316*H316</f>
        <v>0</v>
      </c>
      <c r="Q316" s="207">
        <v>0</v>
      </c>
      <c r="R316" s="207">
        <f>Q316*H316</f>
        <v>0</v>
      </c>
      <c r="S316" s="207">
        <v>0</v>
      </c>
      <c r="T316" s="208">
        <f>S316*H316</f>
        <v>0</v>
      </c>
      <c r="AR316" s="16" t="s">
        <v>210</v>
      </c>
      <c r="AT316" s="16" t="s">
        <v>125</v>
      </c>
      <c r="AU316" s="16" t="s">
        <v>130</v>
      </c>
      <c r="AY316" s="16" t="s">
        <v>122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6" t="s">
        <v>130</v>
      </c>
      <c r="BK316" s="209">
        <f>ROUND(I316*H316,2)</f>
        <v>0</v>
      </c>
      <c r="BL316" s="16" t="s">
        <v>210</v>
      </c>
      <c r="BM316" s="16" t="s">
        <v>735</v>
      </c>
    </row>
    <row r="317" spans="2:51" s="11" customFormat="1" ht="12">
      <c r="B317" s="210"/>
      <c r="C317" s="211"/>
      <c r="D317" s="212" t="s">
        <v>137</v>
      </c>
      <c r="E317" s="213" t="s">
        <v>1</v>
      </c>
      <c r="F317" s="214" t="s">
        <v>736</v>
      </c>
      <c r="G317" s="211"/>
      <c r="H317" s="215">
        <v>5.58</v>
      </c>
      <c r="I317" s="216"/>
      <c r="J317" s="211"/>
      <c r="K317" s="211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137</v>
      </c>
      <c r="AU317" s="221" t="s">
        <v>130</v>
      </c>
      <c r="AV317" s="11" t="s">
        <v>130</v>
      </c>
      <c r="AW317" s="11" t="s">
        <v>32</v>
      </c>
      <c r="AX317" s="11" t="s">
        <v>75</v>
      </c>
      <c r="AY317" s="221" t="s">
        <v>122</v>
      </c>
    </row>
    <row r="318" spans="2:65" s="1" customFormat="1" ht="16.5" customHeight="1">
      <c r="B318" s="37"/>
      <c r="C318" s="243" t="s">
        <v>737</v>
      </c>
      <c r="D318" s="243" t="s">
        <v>202</v>
      </c>
      <c r="E318" s="244" t="s">
        <v>738</v>
      </c>
      <c r="F318" s="245" t="s">
        <v>739</v>
      </c>
      <c r="G318" s="246" t="s">
        <v>134</v>
      </c>
      <c r="H318" s="247">
        <v>5.859</v>
      </c>
      <c r="I318" s="248"/>
      <c r="J318" s="249">
        <f>ROUND(I318*H318,2)</f>
        <v>0</v>
      </c>
      <c r="K318" s="245" t="s">
        <v>1</v>
      </c>
      <c r="L318" s="250"/>
      <c r="M318" s="251" t="s">
        <v>1</v>
      </c>
      <c r="N318" s="252" t="s">
        <v>42</v>
      </c>
      <c r="O318" s="78"/>
      <c r="P318" s="207">
        <f>O318*H318</f>
        <v>0</v>
      </c>
      <c r="Q318" s="207">
        <v>1E-06</v>
      </c>
      <c r="R318" s="207">
        <f>Q318*H318</f>
        <v>5.858999999999999E-06</v>
      </c>
      <c r="S318" s="207">
        <v>0</v>
      </c>
      <c r="T318" s="208">
        <f>S318*H318</f>
        <v>0</v>
      </c>
      <c r="AR318" s="16" t="s">
        <v>282</v>
      </c>
      <c r="AT318" s="16" t="s">
        <v>202</v>
      </c>
      <c r="AU318" s="16" t="s">
        <v>130</v>
      </c>
      <c r="AY318" s="16" t="s">
        <v>122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6" t="s">
        <v>130</v>
      </c>
      <c r="BK318" s="209">
        <f>ROUND(I318*H318,2)</f>
        <v>0</v>
      </c>
      <c r="BL318" s="16" t="s">
        <v>210</v>
      </c>
      <c r="BM318" s="16" t="s">
        <v>740</v>
      </c>
    </row>
    <row r="319" spans="2:51" s="11" customFormat="1" ht="12">
      <c r="B319" s="210"/>
      <c r="C319" s="211"/>
      <c r="D319" s="212" t="s">
        <v>137</v>
      </c>
      <c r="E319" s="211"/>
      <c r="F319" s="214" t="s">
        <v>741</v>
      </c>
      <c r="G319" s="211"/>
      <c r="H319" s="215">
        <v>5.859</v>
      </c>
      <c r="I319" s="216"/>
      <c r="J319" s="211"/>
      <c r="K319" s="211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137</v>
      </c>
      <c r="AU319" s="221" t="s">
        <v>130</v>
      </c>
      <c r="AV319" s="11" t="s">
        <v>130</v>
      </c>
      <c r="AW319" s="11" t="s">
        <v>4</v>
      </c>
      <c r="AX319" s="11" t="s">
        <v>75</v>
      </c>
      <c r="AY319" s="221" t="s">
        <v>122</v>
      </c>
    </row>
    <row r="320" spans="2:65" s="1" customFormat="1" ht="16.5" customHeight="1">
      <c r="B320" s="37"/>
      <c r="C320" s="198" t="s">
        <v>742</v>
      </c>
      <c r="D320" s="198" t="s">
        <v>125</v>
      </c>
      <c r="E320" s="199" t="s">
        <v>743</v>
      </c>
      <c r="F320" s="200" t="s">
        <v>744</v>
      </c>
      <c r="G320" s="201" t="s">
        <v>134</v>
      </c>
      <c r="H320" s="202">
        <v>169.615</v>
      </c>
      <c r="I320" s="203"/>
      <c r="J320" s="204">
        <f>ROUND(I320*H320,2)</f>
        <v>0</v>
      </c>
      <c r="K320" s="200" t="s">
        <v>208</v>
      </c>
      <c r="L320" s="42"/>
      <c r="M320" s="205" t="s">
        <v>1</v>
      </c>
      <c r="N320" s="206" t="s">
        <v>42</v>
      </c>
      <c r="O320" s="78"/>
      <c r="P320" s="207">
        <f>O320*H320</f>
        <v>0</v>
      </c>
      <c r="Q320" s="207">
        <v>0.0002</v>
      </c>
      <c r="R320" s="207">
        <f>Q320*H320</f>
        <v>0.033923</v>
      </c>
      <c r="S320" s="207">
        <v>0</v>
      </c>
      <c r="T320" s="208">
        <f>S320*H320</f>
        <v>0</v>
      </c>
      <c r="AR320" s="16" t="s">
        <v>210</v>
      </c>
      <c r="AT320" s="16" t="s">
        <v>125</v>
      </c>
      <c r="AU320" s="16" t="s">
        <v>130</v>
      </c>
      <c r="AY320" s="16" t="s">
        <v>122</v>
      </c>
      <c r="BE320" s="209">
        <f>IF(N320="základní",J320,0)</f>
        <v>0</v>
      </c>
      <c r="BF320" s="209">
        <f>IF(N320="snížená",J320,0)</f>
        <v>0</v>
      </c>
      <c r="BG320" s="209">
        <f>IF(N320="zákl. přenesená",J320,0)</f>
        <v>0</v>
      </c>
      <c r="BH320" s="209">
        <f>IF(N320="sníž. přenesená",J320,0)</f>
        <v>0</v>
      </c>
      <c r="BI320" s="209">
        <f>IF(N320="nulová",J320,0)</f>
        <v>0</v>
      </c>
      <c r="BJ320" s="16" t="s">
        <v>130</v>
      </c>
      <c r="BK320" s="209">
        <f>ROUND(I320*H320,2)</f>
        <v>0</v>
      </c>
      <c r="BL320" s="16" t="s">
        <v>210</v>
      </c>
      <c r="BM320" s="16" t="s">
        <v>745</v>
      </c>
    </row>
    <row r="321" spans="2:51" s="11" customFormat="1" ht="12">
      <c r="B321" s="210"/>
      <c r="C321" s="211"/>
      <c r="D321" s="212" t="s">
        <v>137</v>
      </c>
      <c r="E321" s="213" t="s">
        <v>1</v>
      </c>
      <c r="F321" s="214" t="s">
        <v>746</v>
      </c>
      <c r="G321" s="211"/>
      <c r="H321" s="215">
        <v>169.615</v>
      </c>
      <c r="I321" s="216"/>
      <c r="J321" s="211"/>
      <c r="K321" s="211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137</v>
      </c>
      <c r="AU321" s="221" t="s">
        <v>130</v>
      </c>
      <c r="AV321" s="11" t="s">
        <v>130</v>
      </c>
      <c r="AW321" s="11" t="s">
        <v>32</v>
      </c>
      <c r="AX321" s="11" t="s">
        <v>75</v>
      </c>
      <c r="AY321" s="221" t="s">
        <v>122</v>
      </c>
    </row>
    <row r="322" spans="2:65" s="1" customFormat="1" ht="16.5" customHeight="1">
      <c r="B322" s="37"/>
      <c r="C322" s="198" t="s">
        <v>747</v>
      </c>
      <c r="D322" s="198" t="s">
        <v>125</v>
      </c>
      <c r="E322" s="199" t="s">
        <v>748</v>
      </c>
      <c r="F322" s="200" t="s">
        <v>749</v>
      </c>
      <c r="G322" s="201" t="s">
        <v>134</v>
      </c>
      <c r="H322" s="202">
        <v>169.615</v>
      </c>
      <c r="I322" s="203"/>
      <c r="J322" s="204">
        <f>ROUND(I322*H322,2)</f>
        <v>0</v>
      </c>
      <c r="K322" s="200" t="s">
        <v>158</v>
      </c>
      <c r="L322" s="42"/>
      <c r="M322" s="205" t="s">
        <v>1</v>
      </c>
      <c r="N322" s="206" t="s">
        <v>42</v>
      </c>
      <c r="O322" s="78"/>
      <c r="P322" s="207">
        <f>O322*H322</f>
        <v>0</v>
      </c>
      <c r="Q322" s="207">
        <v>0.00017</v>
      </c>
      <c r="R322" s="207">
        <f>Q322*H322</f>
        <v>0.028834550000000004</v>
      </c>
      <c r="S322" s="207">
        <v>0</v>
      </c>
      <c r="T322" s="208">
        <f>S322*H322</f>
        <v>0</v>
      </c>
      <c r="AR322" s="16" t="s">
        <v>210</v>
      </c>
      <c r="AT322" s="16" t="s">
        <v>125</v>
      </c>
      <c r="AU322" s="16" t="s">
        <v>130</v>
      </c>
      <c r="AY322" s="16" t="s">
        <v>122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6" t="s">
        <v>130</v>
      </c>
      <c r="BK322" s="209">
        <f>ROUND(I322*H322,2)</f>
        <v>0</v>
      </c>
      <c r="BL322" s="16" t="s">
        <v>210</v>
      </c>
      <c r="BM322" s="16" t="s">
        <v>750</v>
      </c>
    </row>
    <row r="323" spans="2:51" s="11" customFormat="1" ht="12">
      <c r="B323" s="210"/>
      <c r="C323" s="211"/>
      <c r="D323" s="212" t="s">
        <v>137</v>
      </c>
      <c r="E323" s="213" t="s">
        <v>1</v>
      </c>
      <c r="F323" s="214" t="s">
        <v>751</v>
      </c>
      <c r="G323" s="211"/>
      <c r="H323" s="215">
        <v>169.615</v>
      </c>
      <c r="I323" s="216"/>
      <c r="J323" s="211"/>
      <c r="K323" s="211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137</v>
      </c>
      <c r="AU323" s="221" t="s">
        <v>130</v>
      </c>
      <c r="AV323" s="11" t="s">
        <v>130</v>
      </c>
      <c r="AW323" s="11" t="s">
        <v>32</v>
      </c>
      <c r="AX323" s="11" t="s">
        <v>75</v>
      </c>
      <c r="AY323" s="221" t="s">
        <v>122</v>
      </c>
    </row>
    <row r="324" spans="2:65" s="1" customFormat="1" ht="16.5" customHeight="1">
      <c r="B324" s="37"/>
      <c r="C324" s="198" t="s">
        <v>752</v>
      </c>
      <c r="D324" s="198" t="s">
        <v>125</v>
      </c>
      <c r="E324" s="199" t="s">
        <v>753</v>
      </c>
      <c r="F324" s="200" t="s">
        <v>754</v>
      </c>
      <c r="G324" s="201" t="s">
        <v>134</v>
      </c>
      <c r="H324" s="202">
        <v>154.161</v>
      </c>
      <c r="I324" s="203"/>
      <c r="J324" s="204">
        <f>ROUND(I324*H324,2)</f>
        <v>0</v>
      </c>
      <c r="K324" s="200" t="s">
        <v>1</v>
      </c>
      <c r="L324" s="42"/>
      <c r="M324" s="205" t="s">
        <v>1</v>
      </c>
      <c r="N324" s="206" t="s">
        <v>42</v>
      </c>
      <c r="O324" s="78"/>
      <c r="P324" s="207">
        <f>O324*H324</f>
        <v>0</v>
      </c>
      <c r="Q324" s="207">
        <v>0</v>
      </c>
      <c r="R324" s="207">
        <f>Q324*H324</f>
        <v>0</v>
      </c>
      <c r="S324" s="207">
        <v>0</v>
      </c>
      <c r="T324" s="208">
        <f>S324*H324</f>
        <v>0</v>
      </c>
      <c r="AR324" s="16" t="s">
        <v>210</v>
      </c>
      <c r="AT324" s="16" t="s">
        <v>125</v>
      </c>
      <c r="AU324" s="16" t="s">
        <v>130</v>
      </c>
      <c r="AY324" s="16" t="s">
        <v>122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6" t="s">
        <v>130</v>
      </c>
      <c r="BK324" s="209">
        <f>ROUND(I324*H324,2)</f>
        <v>0</v>
      </c>
      <c r="BL324" s="16" t="s">
        <v>210</v>
      </c>
      <c r="BM324" s="16" t="s">
        <v>755</v>
      </c>
    </row>
    <row r="325" spans="2:51" s="11" customFormat="1" ht="12">
      <c r="B325" s="210"/>
      <c r="C325" s="211"/>
      <c r="D325" s="212" t="s">
        <v>137</v>
      </c>
      <c r="E325" s="213" t="s">
        <v>1</v>
      </c>
      <c r="F325" s="214" t="s">
        <v>756</v>
      </c>
      <c r="G325" s="211"/>
      <c r="H325" s="215">
        <v>42.8</v>
      </c>
      <c r="I325" s="216"/>
      <c r="J325" s="211"/>
      <c r="K325" s="211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137</v>
      </c>
      <c r="AU325" s="221" t="s">
        <v>130</v>
      </c>
      <c r="AV325" s="11" t="s">
        <v>130</v>
      </c>
      <c r="AW325" s="11" t="s">
        <v>32</v>
      </c>
      <c r="AX325" s="11" t="s">
        <v>70</v>
      </c>
      <c r="AY325" s="221" t="s">
        <v>122</v>
      </c>
    </row>
    <row r="326" spans="2:51" s="14" customFormat="1" ht="12">
      <c r="B326" s="253"/>
      <c r="C326" s="254"/>
      <c r="D326" s="212" t="s">
        <v>137</v>
      </c>
      <c r="E326" s="255" t="s">
        <v>1</v>
      </c>
      <c r="F326" s="256" t="s">
        <v>757</v>
      </c>
      <c r="G326" s="254"/>
      <c r="H326" s="257">
        <v>42.8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AT326" s="263" t="s">
        <v>137</v>
      </c>
      <c r="AU326" s="263" t="s">
        <v>130</v>
      </c>
      <c r="AV326" s="14" t="s">
        <v>123</v>
      </c>
      <c r="AW326" s="14" t="s">
        <v>32</v>
      </c>
      <c r="AX326" s="14" t="s">
        <v>70</v>
      </c>
      <c r="AY326" s="263" t="s">
        <v>122</v>
      </c>
    </row>
    <row r="327" spans="2:51" s="11" customFormat="1" ht="12">
      <c r="B327" s="210"/>
      <c r="C327" s="211"/>
      <c r="D327" s="212" t="s">
        <v>137</v>
      </c>
      <c r="E327" s="213" t="s">
        <v>1</v>
      </c>
      <c r="F327" s="214" t="s">
        <v>758</v>
      </c>
      <c r="G327" s="211"/>
      <c r="H327" s="215">
        <v>24.284</v>
      </c>
      <c r="I327" s="216"/>
      <c r="J327" s="211"/>
      <c r="K327" s="211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137</v>
      </c>
      <c r="AU327" s="221" t="s">
        <v>130</v>
      </c>
      <c r="AV327" s="11" t="s">
        <v>130</v>
      </c>
      <c r="AW327" s="11" t="s">
        <v>32</v>
      </c>
      <c r="AX327" s="11" t="s">
        <v>70</v>
      </c>
      <c r="AY327" s="221" t="s">
        <v>122</v>
      </c>
    </row>
    <row r="328" spans="2:51" s="11" customFormat="1" ht="12">
      <c r="B328" s="210"/>
      <c r="C328" s="211"/>
      <c r="D328" s="212" t="s">
        <v>137</v>
      </c>
      <c r="E328" s="213" t="s">
        <v>1</v>
      </c>
      <c r="F328" s="214" t="s">
        <v>759</v>
      </c>
      <c r="G328" s="211"/>
      <c r="H328" s="215">
        <v>34.32</v>
      </c>
      <c r="I328" s="216"/>
      <c r="J328" s="211"/>
      <c r="K328" s="211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137</v>
      </c>
      <c r="AU328" s="221" t="s">
        <v>130</v>
      </c>
      <c r="AV328" s="11" t="s">
        <v>130</v>
      </c>
      <c r="AW328" s="11" t="s">
        <v>32</v>
      </c>
      <c r="AX328" s="11" t="s">
        <v>70</v>
      </c>
      <c r="AY328" s="221" t="s">
        <v>122</v>
      </c>
    </row>
    <row r="329" spans="2:51" s="11" customFormat="1" ht="12">
      <c r="B329" s="210"/>
      <c r="C329" s="211"/>
      <c r="D329" s="212" t="s">
        <v>137</v>
      </c>
      <c r="E329" s="213" t="s">
        <v>1</v>
      </c>
      <c r="F329" s="214" t="s">
        <v>760</v>
      </c>
      <c r="G329" s="211"/>
      <c r="H329" s="215">
        <v>51.761</v>
      </c>
      <c r="I329" s="216"/>
      <c r="J329" s="211"/>
      <c r="K329" s="211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137</v>
      </c>
      <c r="AU329" s="221" t="s">
        <v>130</v>
      </c>
      <c r="AV329" s="11" t="s">
        <v>130</v>
      </c>
      <c r="AW329" s="11" t="s">
        <v>32</v>
      </c>
      <c r="AX329" s="11" t="s">
        <v>70</v>
      </c>
      <c r="AY329" s="221" t="s">
        <v>122</v>
      </c>
    </row>
    <row r="330" spans="2:51" s="11" customFormat="1" ht="12">
      <c r="B330" s="210"/>
      <c r="C330" s="211"/>
      <c r="D330" s="212" t="s">
        <v>137</v>
      </c>
      <c r="E330" s="213" t="s">
        <v>1</v>
      </c>
      <c r="F330" s="214" t="s">
        <v>191</v>
      </c>
      <c r="G330" s="211"/>
      <c r="H330" s="215">
        <v>0.996</v>
      </c>
      <c r="I330" s="216"/>
      <c r="J330" s="211"/>
      <c r="K330" s="211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137</v>
      </c>
      <c r="AU330" s="221" t="s">
        <v>130</v>
      </c>
      <c r="AV330" s="11" t="s">
        <v>130</v>
      </c>
      <c r="AW330" s="11" t="s">
        <v>32</v>
      </c>
      <c r="AX330" s="11" t="s">
        <v>70</v>
      </c>
      <c r="AY330" s="221" t="s">
        <v>122</v>
      </c>
    </row>
    <row r="331" spans="2:51" s="14" customFormat="1" ht="12">
      <c r="B331" s="253"/>
      <c r="C331" s="254"/>
      <c r="D331" s="212" t="s">
        <v>137</v>
      </c>
      <c r="E331" s="255" t="s">
        <v>1</v>
      </c>
      <c r="F331" s="256" t="s">
        <v>757</v>
      </c>
      <c r="G331" s="254"/>
      <c r="H331" s="257">
        <v>111.361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137</v>
      </c>
      <c r="AU331" s="263" t="s">
        <v>130</v>
      </c>
      <c r="AV331" s="14" t="s">
        <v>123</v>
      </c>
      <c r="AW331" s="14" t="s">
        <v>32</v>
      </c>
      <c r="AX331" s="14" t="s">
        <v>70</v>
      </c>
      <c r="AY331" s="263" t="s">
        <v>122</v>
      </c>
    </row>
    <row r="332" spans="2:51" s="13" customFormat="1" ht="12">
      <c r="B332" s="232"/>
      <c r="C332" s="233"/>
      <c r="D332" s="212" t="s">
        <v>137</v>
      </c>
      <c r="E332" s="234" t="s">
        <v>1</v>
      </c>
      <c r="F332" s="235" t="s">
        <v>178</v>
      </c>
      <c r="G332" s="233"/>
      <c r="H332" s="236">
        <v>154.161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137</v>
      </c>
      <c r="AU332" s="242" t="s">
        <v>130</v>
      </c>
      <c r="AV332" s="13" t="s">
        <v>129</v>
      </c>
      <c r="AW332" s="13" t="s">
        <v>32</v>
      </c>
      <c r="AX332" s="13" t="s">
        <v>75</v>
      </c>
      <c r="AY332" s="242" t="s">
        <v>122</v>
      </c>
    </row>
    <row r="333" spans="2:63" s="10" customFormat="1" ht="25.9" customHeight="1">
      <c r="B333" s="182"/>
      <c r="C333" s="183"/>
      <c r="D333" s="184" t="s">
        <v>69</v>
      </c>
      <c r="E333" s="185" t="s">
        <v>202</v>
      </c>
      <c r="F333" s="185" t="s">
        <v>761</v>
      </c>
      <c r="G333" s="183"/>
      <c r="H333" s="183"/>
      <c r="I333" s="186"/>
      <c r="J333" s="187">
        <f>BK333</f>
        <v>0</v>
      </c>
      <c r="K333" s="183"/>
      <c r="L333" s="188"/>
      <c r="M333" s="189"/>
      <c r="N333" s="190"/>
      <c r="O333" s="190"/>
      <c r="P333" s="191">
        <f>P334+P374</f>
        <v>0</v>
      </c>
      <c r="Q333" s="190"/>
      <c r="R333" s="191">
        <f>R334+R374</f>
        <v>0</v>
      </c>
      <c r="S333" s="190"/>
      <c r="T333" s="192">
        <f>T334+T374</f>
        <v>0</v>
      </c>
      <c r="AR333" s="193" t="s">
        <v>123</v>
      </c>
      <c r="AT333" s="194" t="s">
        <v>69</v>
      </c>
      <c r="AU333" s="194" t="s">
        <v>70</v>
      </c>
      <c r="AY333" s="193" t="s">
        <v>122</v>
      </c>
      <c r="BK333" s="195">
        <f>BK334+BK374</f>
        <v>0</v>
      </c>
    </row>
    <row r="334" spans="2:63" s="10" customFormat="1" ht="22.8" customHeight="1">
      <c r="B334" s="182"/>
      <c r="C334" s="183"/>
      <c r="D334" s="184" t="s">
        <v>69</v>
      </c>
      <c r="E334" s="196" t="s">
        <v>762</v>
      </c>
      <c r="F334" s="196" t="s">
        <v>763</v>
      </c>
      <c r="G334" s="183"/>
      <c r="H334" s="183"/>
      <c r="I334" s="186"/>
      <c r="J334" s="197">
        <f>BK334</f>
        <v>0</v>
      </c>
      <c r="K334" s="183"/>
      <c r="L334" s="188"/>
      <c r="M334" s="189"/>
      <c r="N334" s="190"/>
      <c r="O334" s="190"/>
      <c r="P334" s="191">
        <f>SUM(P335:P373)</f>
        <v>0</v>
      </c>
      <c r="Q334" s="190"/>
      <c r="R334" s="191">
        <f>SUM(R335:R373)</f>
        <v>0</v>
      </c>
      <c r="S334" s="190"/>
      <c r="T334" s="192">
        <f>SUM(T335:T373)</f>
        <v>0</v>
      </c>
      <c r="AR334" s="193" t="s">
        <v>123</v>
      </c>
      <c r="AT334" s="194" t="s">
        <v>69</v>
      </c>
      <c r="AU334" s="194" t="s">
        <v>75</v>
      </c>
      <c r="AY334" s="193" t="s">
        <v>122</v>
      </c>
      <c r="BK334" s="195">
        <f>SUM(BK335:BK373)</f>
        <v>0</v>
      </c>
    </row>
    <row r="335" spans="2:65" s="1" customFormat="1" ht="16.5" customHeight="1">
      <c r="B335" s="37"/>
      <c r="C335" s="198" t="s">
        <v>764</v>
      </c>
      <c r="D335" s="198" t="s">
        <v>125</v>
      </c>
      <c r="E335" s="199" t="s">
        <v>765</v>
      </c>
      <c r="F335" s="200" t="s">
        <v>766</v>
      </c>
      <c r="G335" s="201" t="s">
        <v>307</v>
      </c>
      <c r="H335" s="202">
        <v>1</v>
      </c>
      <c r="I335" s="203"/>
      <c r="J335" s="204">
        <f>ROUND(I335*H335,2)</f>
        <v>0</v>
      </c>
      <c r="K335" s="200" t="s">
        <v>1</v>
      </c>
      <c r="L335" s="42"/>
      <c r="M335" s="205" t="s">
        <v>1</v>
      </c>
      <c r="N335" s="206" t="s">
        <v>42</v>
      </c>
      <c r="O335" s="78"/>
      <c r="P335" s="207">
        <f>O335*H335</f>
        <v>0</v>
      </c>
      <c r="Q335" s="207">
        <v>0</v>
      </c>
      <c r="R335" s="207">
        <f>Q335*H335</f>
        <v>0</v>
      </c>
      <c r="S335" s="207">
        <v>0</v>
      </c>
      <c r="T335" s="208">
        <f>S335*H335</f>
        <v>0</v>
      </c>
      <c r="AR335" s="16" t="s">
        <v>301</v>
      </c>
      <c r="AT335" s="16" t="s">
        <v>125</v>
      </c>
      <c r="AU335" s="16" t="s">
        <v>130</v>
      </c>
      <c r="AY335" s="16" t="s">
        <v>122</v>
      </c>
      <c r="BE335" s="209">
        <f>IF(N335="základní",J335,0)</f>
        <v>0</v>
      </c>
      <c r="BF335" s="209">
        <f>IF(N335="snížená",J335,0)</f>
        <v>0</v>
      </c>
      <c r="BG335" s="209">
        <f>IF(N335="zákl. přenesená",J335,0)</f>
        <v>0</v>
      </c>
      <c r="BH335" s="209">
        <f>IF(N335="sníž. přenesená",J335,0)</f>
        <v>0</v>
      </c>
      <c r="BI335" s="209">
        <f>IF(N335="nulová",J335,0)</f>
        <v>0</v>
      </c>
      <c r="BJ335" s="16" t="s">
        <v>130</v>
      </c>
      <c r="BK335" s="209">
        <f>ROUND(I335*H335,2)</f>
        <v>0</v>
      </c>
      <c r="BL335" s="16" t="s">
        <v>301</v>
      </c>
      <c r="BM335" s="16" t="s">
        <v>767</v>
      </c>
    </row>
    <row r="336" spans="2:65" s="1" customFormat="1" ht="16.5" customHeight="1">
      <c r="B336" s="37"/>
      <c r="C336" s="198" t="s">
        <v>768</v>
      </c>
      <c r="D336" s="198" t="s">
        <v>125</v>
      </c>
      <c r="E336" s="199" t="s">
        <v>769</v>
      </c>
      <c r="F336" s="200" t="s">
        <v>770</v>
      </c>
      <c r="G336" s="201" t="s">
        <v>307</v>
      </c>
      <c r="H336" s="202">
        <v>1</v>
      </c>
      <c r="I336" s="203"/>
      <c r="J336" s="204">
        <f>ROUND(I336*H336,2)</f>
        <v>0</v>
      </c>
      <c r="K336" s="200" t="s">
        <v>1</v>
      </c>
      <c r="L336" s="42"/>
      <c r="M336" s="205" t="s">
        <v>1</v>
      </c>
      <c r="N336" s="206" t="s">
        <v>42</v>
      </c>
      <c r="O336" s="78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AR336" s="16" t="s">
        <v>301</v>
      </c>
      <c r="AT336" s="16" t="s">
        <v>125</v>
      </c>
      <c r="AU336" s="16" t="s">
        <v>130</v>
      </c>
      <c r="AY336" s="16" t="s">
        <v>122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6" t="s">
        <v>130</v>
      </c>
      <c r="BK336" s="209">
        <f>ROUND(I336*H336,2)</f>
        <v>0</v>
      </c>
      <c r="BL336" s="16" t="s">
        <v>301</v>
      </c>
      <c r="BM336" s="16" t="s">
        <v>771</v>
      </c>
    </row>
    <row r="337" spans="2:65" s="1" customFormat="1" ht="16.5" customHeight="1">
      <c r="B337" s="37"/>
      <c r="C337" s="198" t="s">
        <v>772</v>
      </c>
      <c r="D337" s="198" t="s">
        <v>125</v>
      </c>
      <c r="E337" s="199" t="s">
        <v>773</v>
      </c>
      <c r="F337" s="200" t="s">
        <v>774</v>
      </c>
      <c r="G337" s="201" t="s">
        <v>307</v>
      </c>
      <c r="H337" s="202">
        <v>1</v>
      </c>
      <c r="I337" s="203"/>
      <c r="J337" s="204">
        <f>ROUND(I337*H337,2)</f>
        <v>0</v>
      </c>
      <c r="K337" s="200" t="s">
        <v>1</v>
      </c>
      <c r="L337" s="42"/>
      <c r="M337" s="205" t="s">
        <v>1</v>
      </c>
      <c r="N337" s="206" t="s">
        <v>42</v>
      </c>
      <c r="O337" s="78"/>
      <c r="P337" s="207">
        <f>O337*H337</f>
        <v>0</v>
      </c>
      <c r="Q337" s="207">
        <v>0</v>
      </c>
      <c r="R337" s="207">
        <f>Q337*H337</f>
        <v>0</v>
      </c>
      <c r="S337" s="207">
        <v>0</v>
      </c>
      <c r="T337" s="208">
        <f>S337*H337</f>
        <v>0</v>
      </c>
      <c r="AR337" s="16" t="s">
        <v>301</v>
      </c>
      <c r="AT337" s="16" t="s">
        <v>125</v>
      </c>
      <c r="AU337" s="16" t="s">
        <v>130</v>
      </c>
      <c r="AY337" s="16" t="s">
        <v>122</v>
      </c>
      <c r="BE337" s="209">
        <f>IF(N337="základní",J337,0)</f>
        <v>0</v>
      </c>
      <c r="BF337" s="209">
        <f>IF(N337="snížená",J337,0)</f>
        <v>0</v>
      </c>
      <c r="BG337" s="209">
        <f>IF(N337="zákl. přenesená",J337,0)</f>
        <v>0</v>
      </c>
      <c r="BH337" s="209">
        <f>IF(N337="sníž. přenesená",J337,0)</f>
        <v>0</v>
      </c>
      <c r="BI337" s="209">
        <f>IF(N337="nulová",J337,0)</f>
        <v>0</v>
      </c>
      <c r="BJ337" s="16" t="s">
        <v>130</v>
      </c>
      <c r="BK337" s="209">
        <f>ROUND(I337*H337,2)</f>
        <v>0</v>
      </c>
      <c r="BL337" s="16" t="s">
        <v>301</v>
      </c>
      <c r="BM337" s="16" t="s">
        <v>775</v>
      </c>
    </row>
    <row r="338" spans="2:65" s="1" customFormat="1" ht="16.5" customHeight="1">
      <c r="B338" s="37"/>
      <c r="C338" s="198" t="s">
        <v>776</v>
      </c>
      <c r="D338" s="198" t="s">
        <v>125</v>
      </c>
      <c r="E338" s="199" t="s">
        <v>777</v>
      </c>
      <c r="F338" s="200" t="s">
        <v>778</v>
      </c>
      <c r="G338" s="201" t="s">
        <v>307</v>
      </c>
      <c r="H338" s="202">
        <v>1</v>
      </c>
      <c r="I338" s="203"/>
      <c r="J338" s="204">
        <f>ROUND(I338*H338,2)</f>
        <v>0</v>
      </c>
      <c r="K338" s="200" t="s">
        <v>1</v>
      </c>
      <c r="L338" s="42"/>
      <c r="M338" s="205" t="s">
        <v>1</v>
      </c>
      <c r="N338" s="206" t="s">
        <v>42</v>
      </c>
      <c r="O338" s="78"/>
      <c r="P338" s="207">
        <f>O338*H338</f>
        <v>0</v>
      </c>
      <c r="Q338" s="207">
        <v>0</v>
      </c>
      <c r="R338" s="207">
        <f>Q338*H338</f>
        <v>0</v>
      </c>
      <c r="S338" s="207">
        <v>0</v>
      </c>
      <c r="T338" s="208">
        <f>S338*H338</f>
        <v>0</v>
      </c>
      <c r="AR338" s="16" t="s">
        <v>301</v>
      </c>
      <c r="AT338" s="16" t="s">
        <v>125</v>
      </c>
      <c r="AU338" s="16" t="s">
        <v>130</v>
      </c>
      <c r="AY338" s="16" t="s">
        <v>122</v>
      </c>
      <c r="BE338" s="209">
        <f>IF(N338="základní",J338,0)</f>
        <v>0</v>
      </c>
      <c r="BF338" s="209">
        <f>IF(N338="snížená",J338,0)</f>
        <v>0</v>
      </c>
      <c r="BG338" s="209">
        <f>IF(N338="zákl. přenesená",J338,0)</f>
        <v>0</v>
      </c>
      <c r="BH338" s="209">
        <f>IF(N338="sníž. přenesená",J338,0)</f>
        <v>0</v>
      </c>
      <c r="BI338" s="209">
        <f>IF(N338="nulová",J338,0)</f>
        <v>0</v>
      </c>
      <c r="BJ338" s="16" t="s">
        <v>130</v>
      </c>
      <c r="BK338" s="209">
        <f>ROUND(I338*H338,2)</f>
        <v>0</v>
      </c>
      <c r="BL338" s="16" t="s">
        <v>301</v>
      </c>
      <c r="BM338" s="16" t="s">
        <v>779</v>
      </c>
    </row>
    <row r="339" spans="2:65" s="1" customFormat="1" ht="16.5" customHeight="1">
      <c r="B339" s="37"/>
      <c r="C339" s="198" t="s">
        <v>780</v>
      </c>
      <c r="D339" s="198" t="s">
        <v>125</v>
      </c>
      <c r="E339" s="199" t="s">
        <v>781</v>
      </c>
      <c r="F339" s="200" t="s">
        <v>782</v>
      </c>
      <c r="G339" s="201" t="s">
        <v>307</v>
      </c>
      <c r="H339" s="202">
        <v>1</v>
      </c>
      <c r="I339" s="203"/>
      <c r="J339" s="204">
        <f>ROUND(I339*H339,2)</f>
        <v>0</v>
      </c>
      <c r="K339" s="200" t="s">
        <v>1</v>
      </c>
      <c r="L339" s="42"/>
      <c r="M339" s="205" t="s">
        <v>1</v>
      </c>
      <c r="N339" s="206" t="s">
        <v>42</v>
      </c>
      <c r="O339" s="78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AR339" s="16" t="s">
        <v>301</v>
      </c>
      <c r="AT339" s="16" t="s">
        <v>125</v>
      </c>
      <c r="AU339" s="16" t="s">
        <v>130</v>
      </c>
      <c r="AY339" s="16" t="s">
        <v>122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6" t="s">
        <v>130</v>
      </c>
      <c r="BK339" s="209">
        <f>ROUND(I339*H339,2)</f>
        <v>0</v>
      </c>
      <c r="BL339" s="16" t="s">
        <v>301</v>
      </c>
      <c r="BM339" s="16" t="s">
        <v>783</v>
      </c>
    </row>
    <row r="340" spans="2:65" s="1" customFormat="1" ht="16.5" customHeight="1">
      <c r="B340" s="37"/>
      <c r="C340" s="198" t="s">
        <v>784</v>
      </c>
      <c r="D340" s="198" t="s">
        <v>125</v>
      </c>
      <c r="E340" s="199" t="s">
        <v>785</v>
      </c>
      <c r="F340" s="200" t="s">
        <v>786</v>
      </c>
      <c r="G340" s="201" t="s">
        <v>141</v>
      </c>
      <c r="H340" s="202">
        <v>55</v>
      </c>
      <c r="I340" s="203"/>
      <c r="J340" s="204">
        <f>ROUND(I340*H340,2)</f>
        <v>0</v>
      </c>
      <c r="K340" s="200" t="s">
        <v>1</v>
      </c>
      <c r="L340" s="42"/>
      <c r="M340" s="205" t="s">
        <v>1</v>
      </c>
      <c r="N340" s="206" t="s">
        <v>42</v>
      </c>
      <c r="O340" s="78"/>
      <c r="P340" s="207">
        <f>O340*H340</f>
        <v>0</v>
      </c>
      <c r="Q340" s="207">
        <v>0</v>
      </c>
      <c r="R340" s="207">
        <f>Q340*H340</f>
        <v>0</v>
      </c>
      <c r="S340" s="207">
        <v>0</v>
      </c>
      <c r="T340" s="208">
        <f>S340*H340</f>
        <v>0</v>
      </c>
      <c r="AR340" s="16" t="s">
        <v>301</v>
      </c>
      <c r="AT340" s="16" t="s">
        <v>125</v>
      </c>
      <c r="AU340" s="16" t="s">
        <v>130</v>
      </c>
      <c r="AY340" s="16" t="s">
        <v>122</v>
      </c>
      <c r="BE340" s="209">
        <f>IF(N340="základní",J340,0)</f>
        <v>0</v>
      </c>
      <c r="BF340" s="209">
        <f>IF(N340="snížená",J340,0)</f>
        <v>0</v>
      </c>
      <c r="BG340" s="209">
        <f>IF(N340="zákl. přenesená",J340,0)</f>
        <v>0</v>
      </c>
      <c r="BH340" s="209">
        <f>IF(N340="sníž. přenesená",J340,0)</f>
        <v>0</v>
      </c>
      <c r="BI340" s="209">
        <f>IF(N340="nulová",J340,0)</f>
        <v>0</v>
      </c>
      <c r="BJ340" s="16" t="s">
        <v>130</v>
      </c>
      <c r="BK340" s="209">
        <f>ROUND(I340*H340,2)</f>
        <v>0</v>
      </c>
      <c r="BL340" s="16" t="s">
        <v>301</v>
      </c>
      <c r="BM340" s="16" t="s">
        <v>787</v>
      </c>
    </row>
    <row r="341" spans="2:65" s="1" customFormat="1" ht="16.5" customHeight="1">
      <c r="B341" s="37"/>
      <c r="C341" s="198" t="s">
        <v>788</v>
      </c>
      <c r="D341" s="198" t="s">
        <v>125</v>
      </c>
      <c r="E341" s="199" t="s">
        <v>789</v>
      </c>
      <c r="F341" s="200" t="s">
        <v>790</v>
      </c>
      <c r="G341" s="201" t="s">
        <v>141</v>
      </c>
      <c r="H341" s="202">
        <v>105</v>
      </c>
      <c r="I341" s="203"/>
      <c r="J341" s="204">
        <f>ROUND(I341*H341,2)</f>
        <v>0</v>
      </c>
      <c r="K341" s="200" t="s">
        <v>1</v>
      </c>
      <c r="L341" s="42"/>
      <c r="M341" s="205" t="s">
        <v>1</v>
      </c>
      <c r="N341" s="206" t="s">
        <v>42</v>
      </c>
      <c r="O341" s="78"/>
      <c r="P341" s="207">
        <f>O341*H341</f>
        <v>0</v>
      </c>
      <c r="Q341" s="207">
        <v>0</v>
      </c>
      <c r="R341" s="207">
        <f>Q341*H341</f>
        <v>0</v>
      </c>
      <c r="S341" s="207">
        <v>0</v>
      </c>
      <c r="T341" s="208">
        <f>S341*H341</f>
        <v>0</v>
      </c>
      <c r="AR341" s="16" t="s">
        <v>301</v>
      </c>
      <c r="AT341" s="16" t="s">
        <v>125</v>
      </c>
      <c r="AU341" s="16" t="s">
        <v>130</v>
      </c>
      <c r="AY341" s="16" t="s">
        <v>122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6" t="s">
        <v>130</v>
      </c>
      <c r="BK341" s="209">
        <f>ROUND(I341*H341,2)</f>
        <v>0</v>
      </c>
      <c r="BL341" s="16" t="s">
        <v>301</v>
      </c>
      <c r="BM341" s="16" t="s">
        <v>791</v>
      </c>
    </row>
    <row r="342" spans="2:65" s="1" customFormat="1" ht="16.5" customHeight="1">
      <c r="B342" s="37"/>
      <c r="C342" s="198" t="s">
        <v>792</v>
      </c>
      <c r="D342" s="198" t="s">
        <v>125</v>
      </c>
      <c r="E342" s="199" t="s">
        <v>793</v>
      </c>
      <c r="F342" s="200" t="s">
        <v>794</v>
      </c>
      <c r="G342" s="201" t="s">
        <v>141</v>
      </c>
      <c r="H342" s="202">
        <v>15</v>
      </c>
      <c r="I342" s="203"/>
      <c r="J342" s="204">
        <f>ROUND(I342*H342,2)</f>
        <v>0</v>
      </c>
      <c r="K342" s="200" t="s">
        <v>1</v>
      </c>
      <c r="L342" s="42"/>
      <c r="M342" s="205" t="s">
        <v>1</v>
      </c>
      <c r="N342" s="206" t="s">
        <v>42</v>
      </c>
      <c r="O342" s="78"/>
      <c r="P342" s="207">
        <f>O342*H342</f>
        <v>0</v>
      </c>
      <c r="Q342" s="207">
        <v>0</v>
      </c>
      <c r="R342" s="207">
        <f>Q342*H342</f>
        <v>0</v>
      </c>
      <c r="S342" s="207">
        <v>0</v>
      </c>
      <c r="T342" s="208">
        <f>S342*H342</f>
        <v>0</v>
      </c>
      <c r="AR342" s="16" t="s">
        <v>301</v>
      </c>
      <c r="AT342" s="16" t="s">
        <v>125</v>
      </c>
      <c r="AU342" s="16" t="s">
        <v>130</v>
      </c>
      <c r="AY342" s="16" t="s">
        <v>122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6" t="s">
        <v>130</v>
      </c>
      <c r="BK342" s="209">
        <f>ROUND(I342*H342,2)</f>
        <v>0</v>
      </c>
      <c r="BL342" s="16" t="s">
        <v>301</v>
      </c>
      <c r="BM342" s="16" t="s">
        <v>795</v>
      </c>
    </row>
    <row r="343" spans="2:65" s="1" customFormat="1" ht="16.5" customHeight="1">
      <c r="B343" s="37"/>
      <c r="C343" s="198" t="s">
        <v>796</v>
      </c>
      <c r="D343" s="198" t="s">
        <v>125</v>
      </c>
      <c r="E343" s="199" t="s">
        <v>797</v>
      </c>
      <c r="F343" s="200" t="s">
        <v>798</v>
      </c>
      <c r="G343" s="201" t="s">
        <v>141</v>
      </c>
      <c r="H343" s="202">
        <v>25</v>
      </c>
      <c r="I343" s="203"/>
      <c r="J343" s="204">
        <f>ROUND(I343*H343,2)</f>
        <v>0</v>
      </c>
      <c r="K343" s="200" t="s">
        <v>1</v>
      </c>
      <c r="L343" s="42"/>
      <c r="M343" s="205" t="s">
        <v>1</v>
      </c>
      <c r="N343" s="206" t="s">
        <v>42</v>
      </c>
      <c r="O343" s="78"/>
      <c r="P343" s="207">
        <f>O343*H343</f>
        <v>0</v>
      </c>
      <c r="Q343" s="207">
        <v>0</v>
      </c>
      <c r="R343" s="207">
        <f>Q343*H343</f>
        <v>0</v>
      </c>
      <c r="S343" s="207">
        <v>0</v>
      </c>
      <c r="T343" s="208">
        <f>S343*H343</f>
        <v>0</v>
      </c>
      <c r="AR343" s="16" t="s">
        <v>301</v>
      </c>
      <c r="AT343" s="16" t="s">
        <v>125</v>
      </c>
      <c r="AU343" s="16" t="s">
        <v>130</v>
      </c>
      <c r="AY343" s="16" t="s">
        <v>122</v>
      </c>
      <c r="BE343" s="209">
        <f>IF(N343="základní",J343,0)</f>
        <v>0</v>
      </c>
      <c r="BF343" s="209">
        <f>IF(N343="snížená",J343,0)</f>
        <v>0</v>
      </c>
      <c r="BG343" s="209">
        <f>IF(N343="zákl. přenesená",J343,0)</f>
        <v>0</v>
      </c>
      <c r="BH343" s="209">
        <f>IF(N343="sníž. přenesená",J343,0)</f>
        <v>0</v>
      </c>
      <c r="BI343" s="209">
        <f>IF(N343="nulová",J343,0)</f>
        <v>0</v>
      </c>
      <c r="BJ343" s="16" t="s">
        <v>130</v>
      </c>
      <c r="BK343" s="209">
        <f>ROUND(I343*H343,2)</f>
        <v>0</v>
      </c>
      <c r="BL343" s="16" t="s">
        <v>301</v>
      </c>
      <c r="BM343" s="16" t="s">
        <v>799</v>
      </c>
    </row>
    <row r="344" spans="2:65" s="1" customFormat="1" ht="16.5" customHeight="1">
      <c r="B344" s="37"/>
      <c r="C344" s="198" t="s">
        <v>800</v>
      </c>
      <c r="D344" s="198" t="s">
        <v>125</v>
      </c>
      <c r="E344" s="199" t="s">
        <v>801</v>
      </c>
      <c r="F344" s="200" t="s">
        <v>802</v>
      </c>
      <c r="G344" s="201" t="s">
        <v>141</v>
      </c>
      <c r="H344" s="202">
        <v>6</v>
      </c>
      <c r="I344" s="203"/>
      <c r="J344" s="204">
        <f>ROUND(I344*H344,2)</f>
        <v>0</v>
      </c>
      <c r="K344" s="200" t="s">
        <v>1</v>
      </c>
      <c r="L344" s="42"/>
      <c r="M344" s="205" t="s">
        <v>1</v>
      </c>
      <c r="N344" s="206" t="s">
        <v>42</v>
      </c>
      <c r="O344" s="78"/>
      <c r="P344" s="207">
        <f>O344*H344</f>
        <v>0</v>
      </c>
      <c r="Q344" s="207">
        <v>0</v>
      </c>
      <c r="R344" s="207">
        <f>Q344*H344</f>
        <v>0</v>
      </c>
      <c r="S344" s="207">
        <v>0</v>
      </c>
      <c r="T344" s="208">
        <f>S344*H344</f>
        <v>0</v>
      </c>
      <c r="AR344" s="16" t="s">
        <v>301</v>
      </c>
      <c r="AT344" s="16" t="s">
        <v>125</v>
      </c>
      <c r="AU344" s="16" t="s">
        <v>130</v>
      </c>
      <c r="AY344" s="16" t="s">
        <v>122</v>
      </c>
      <c r="BE344" s="209">
        <f>IF(N344="základní",J344,0)</f>
        <v>0</v>
      </c>
      <c r="BF344" s="209">
        <f>IF(N344="snížená",J344,0)</f>
        <v>0</v>
      </c>
      <c r="BG344" s="209">
        <f>IF(N344="zákl. přenesená",J344,0)</f>
        <v>0</v>
      </c>
      <c r="BH344" s="209">
        <f>IF(N344="sníž. přenesená",J344,0)</f>
        <v>0</v>
      </c>
      <c r="BI344" s="209">
        <f>IF(N344="nulová",J344,0)</f>
        <v>0</v>
      </c>
      <c r="BJ344" s="16" t="s">
        <v>130</v>
      </c>
      <c r="BK344" s="209">
        <f>ROUND(I344*H344,2)</f>
        <v>0</v>
      </c>
      <c r="BL344" s="16" t="s">
        <v>301</v>
      </c>
      <c r="BM344" s="16" t="s">
        <v>803</v>
      </c>
    </row>
    <row r="345" spans="2:65" s="1" customFormat="1" ht="16.5" customHeight="1">
      <c r="B345" s="37"/>
      <c r="C345" s="198" t="s">
        <v>804</v>
      </c>
      <c r="D345" s="198" t="s">
        <v>125</v>
      </c>
      <c r="E345" s="199" t="s">
        <v>805</v>
      </c>
      <c r="F345" s="200" t="s">
        <v>806</v>
      </c>
      <c r="G345" s="201" t="s">
        <v>141</v>
      </c>
      <c r="H345" s="202">
        <v>10</v>
      </c>
      <c r="I345" s="203"/>
      <c r="J345" s="204">
        <f>ROUND(I345*H345,2)</f>
        <v>0</v>
      </c>
      <c r="K345" s="200" t="s">
        <v>1</v>
      </c>
      <c r="L345" s="42"/>
      <c r="M345" s="205" t="s">
        <v>1</v>
      </c>
      <c r="N345" s="206" t="s">
        <v>42</v>
      </c>
      <c r="O345" s="78"/>
      <c r="P345" s="207">
        <f>O345*H345</f>
        <v>0</v>
      </c>
      <c r="Q345" s="207">
        <v>0</v>
      </c>
      <c r="R345" s="207">
        <f>Q345*H345</f>
        <v>0</v>
      </c>
      <c r="S345" s="207">
        <v>0</v>
      </c>
      <c r="T345" s="208">
        <f>S345*H345</f>
        <v>0</v>
      </c>
      <c r="AR345" s="16" t="s">
        <v>301</v>
      </c>
      <c r="AT345" s="16" t="s">
        <v>125</v>
      </c>
      <c r="AU345" s="16" t="s">
        <v>130</v>
      </c>
      <c r="AY345" s="16" t="s">
        <v>122</v>
      </c>
      <c r="BE345" s="209">
        <f>IF(N345="základní",J345,0)</f>
        <v>0</v>
      </c>
      <c r="BF345" s="209">
        <f>IF(N345="snížená",J345,0)</f>
        <v>0</v>
      </c>
      <c r="BG345" s="209">
        <f>IF(N345="zákl. přenesená",J345,0)</f>
        <v>0</v>
      </c>
      <c r="BH345" s="209">
        <f>IF(N345="sníž. přenesená",J345,0)</f>
        <v>0</v>
      </c>
      <c r="BI345" s="209">
        <f>IF(N345="nulová",J345,0)</f>
        <v>0</v>
      </c>
      <c r="BJ345" s="16" t="s">
        <v>130</v>
      </c>
      <c r="BK345" s="209">
        <f>ROUND(I345*H345,2)</f>
        <v>0</v>
      </c>
      <c r="BL345" s="16" t="s">
        <v>301</v>
      </c>
      <c r="BM345" s="16" t="s">
        <v>807</v>
      </c>
    </row>
    <row r="346" spans="2:65" s="1" customFormat="1" ht="16.5" customHeight="1">
      <c r="B346" s="37"/>
      <c r="C346" s="198" t="s">
        <v>808</v>
      </c>
      <c r="D346" s="198" t="s">
        <v>125</v>
      </c>
      <c r="E346" s="199" t="s">
        <v>809</v>
      </c>
      <c r="F346" s="200" t="s">
        <v>810</v>
      </c>
      <c r="G346" s="201" t="s">
        <v>141</v>
      </c>
      <c r="H346" s="202">
        <v>10</v>
      </c>
      <c r="I346" s="203"/>
      <c r="J346" s="204">
        <f>ROUND(I346*H346,2)</f>
        <v>0</v>
      </c>
      <c r="K346" s="200" t="s">
        <v>1</v>
      </c>
      <c r="L346" s="42"/>
      <c r="M346" s="205" t="s">
        <v>1</v>
      </c>
      <c r="N346" s="206" t="s">
        <v>42</v>
      </c>
      <c r="O346" s="78"/>
      <c r="P346" s="207">
        <f>O346*H346</f>
        <v>0</v>
      </c>
      <c r="Q346" s="207">
        <v>0</v>
      </c>
      <c r="R346" s="207">
        <f>Q346*H346</f>
        <v>0</v>
      </c>
      <c r="S346" s="207">
        <v>0</v>
      </c>
      <c r="T346" s="208">
        <f>S346*H346</f>
        <v>0</v>
      </c>
      <c r="AR346" s="16" t="s">
        <v>301</v>
      </c>
      <c r="AT346" s="16" t="s">
        <v>125</v>
      </c>
      <c r="AU346" s="16" t="s">
        <v>130</v>
      </c>
      <c r="AY346" s="16" t="s">
        <v>122</v>
      </c>
      <c r="BE346" s="209">
        <f>IF(N346="základní",J346,0)</f>
        <v>0</v>
      </c>
      <c r="BF346" s="209">
        <f>IF(N346="snížená",J346,0)</f>
        <v>0</v>
      </c>
      <c r="BG346" s="209">
        <f>IF(N346="zákl. přenesená",J346,0)</f>
        <v>0</v>
      </c>
      <c r="BH346" s="209">
        <f>IF(N346="sníž. přenesená",J346,0)</f>
        <v>0</v>
      </c>
      <c r="BI346" s="209">
        <f>IF(N346="nulová",J346,0)</f>
        <v>0</v>
      </c>
      <c r="BJ346" s="16" t="s">
        <v>130</v>
      </c>
      <c r="BK346" s="209">
        <f>ROUND(I346*H346,2)</f>
        <v>0</v>
      </c>
      <c r="BL346" s="16" t="s">
        <v>301</v>
      </c>
      <c r="BM346" s="16" t="s">
        <v>811</v>
      </c>
    </row>
    <row r="347" spans="2:65" s="1" customFormat="1" ht="16.5" customHeight="1">
      <c r="B347" s="37"/>
      <c r="C347" s="198" t="s">
        <v>812</v>
      </c>
      <c r="D347" s="198" t="s">
        <v>125</v>
      </c>
      <c r="E347" s="199" t="s">
        <v>813</v>
      </c>
      <c r="F347" s="200" t="s">
        <v>814</v>
      </c>
      <c r="G347" s="201" t="s">
        <v>141</v>
      </c>
      <c r="H347" s="202">
        <v>30</v>
      </c>
      <c r="I347" s="203"/>
      <c r="J347" s="204">
        <f>ROUND(I347*H347,2)</f>
        <v>0</v>
      </c>
      <c r="K347" s="200" t="s">
        <v>1</v>
      </c>
      <c r="L347" s="42"/>
      <c r="M347" s="205" t="s">
        <v>1</v>
      </c>
      <c r="N347" s="206" t="s">
        <v>42</v>
      </c>
      <c r="O347" s="78"/>
      <c r="P347" s="207">
        <f>O347*H347</f>
        <v>0</v>
      </c>
      <c r="Q347" s="207">
        <v>0</v>
      </c>
      <c r="R347" s="207">
        <f>Q347*H347</f>
        <v>0</v>
      </c>
      <c r="S347" s="207">
        <v>0</v>
      </c>
      <c r="T347" s="208">
        <f>S347*H347</f>
        <v>0</v>
      </c>
      <c r="AR347" s="16" t="s">
        <v>301</v>
      </c>
      <c r="AT347" s="16" t="s">
        <v>125</v>
      </c>
      <c r="AU347" s="16" t="s">
        <v>130</v>
      </c>
      <c r="AY347" s="16" t="s">
        <v>122</v>
      </c>
      <c r="BE347" s="209">
        <f>IF(N347="základní",J347,0)</f>
        <v>0</v>
      </c>
      <c r="BF347" s="209">
        <f>IF(N347="snížená",J347,0)</f>
        <v>0</v>
      </c>
      <c r="BG347" s="209">
        <f>IF(N347="zákl. přenesená",J347,0)</f>
        <v>0</v>
      </c>
      <c r="BH347" s="209">
        <f>IF(N347="sníž. přenesená",J347,0)</f>
        <v>0</v>
      </c>
      <c r="BI347" s="209">
        <f>IF(N347="nulová",J347,0)</f>
        <v>0</v>
      </c>
      <c r="BJ347" s="16" t="s">
        <v>130</v>
      </c>
      <c r="BK347" s="209">
        <f>ROUND(I347*H347,2)</f>
        <v>0</v>
      </c>
      <c r="BL347" s="16" t="s">
        <v>301</v>
      </c>
      <c r="BM347" s="16" t="s">
        <v>815</v>
      </c>
    </row>
    <row r="348" spans="2:65" s="1" customFormat="1" ht="16.5" customHeight="1">
      <c r="B348" s="37"/>
      <c r="C348" s="198" t="s">
        <v>816</v>
      </c>
      <c r="D348" s="198" t="s">
        <v>125</v>
      </c>
      <c r="E348" s="199" t="s">
        <v>817</v>
      </c>
      <c r="F348" s="200" t="s">
        <v>818</v>
      </c>
      <c r="G348" s="201" t="s">
        <v>141</v>
      </c>
      <c r="H348" s="202">
        <v>20</v>
      </c>
      <c r="I348" s="203"/>
      <c r="J348" s="204">
        <f>ROUND(I348*H348,2)</f>
        <v>0</v>
      </c>
      <c r="K348" s="200" t="s">
        <v>1</v>
      </c>
      <c r="L348" s="42"/>
      <c r="M348" s="205" t="s">
        <v>1</v>
      </c>
      <c r="N348" s="206" t="s">
        <v>42</v>
      </c>
      <c r="O348" s="78"/>
      <c r="P348" s="207">
        <f>O348*H348</f>
        <v>0</v>
      </c>
      <c r="Q348" s="207">
        <v>0</v>
      </c>
      <c r="R348" s="207">
        <f>Q348*H348</f>
        <v>0</v>
      </c>
      <c r="S348" s="207">
        <v>0</v>
      </c>
      <c r="T348" s="208">
        <f>S348*H348</f>
        <v>0</v>
      </c>
      <c r="AR348" s="16" t="s">
        <v>301</v>
      </c>
      <c r="AT348" s="16" t="s">
        <v>125</v>
      </c>
      <c r="AU348" s="16" t="s">
        <v>130</v>
      </c>
      <c r="AY348" s="16" t="s">
        <v>122</v>
      </c>
      <c r="BE348" s="209">
        <f>IF(N348="základní",J348,0)</f>
        <v>0</v>
      </c>
      <c r="BF348" s="209">
        <f>IF(N348="snížená",J348,0)</f>
        <v>0</v>
      </c>
      <c r="BG348" s="209">
        <f>IF(N348="zákl. přenesená",J348,0)</f>
        <v>0</v>
      </c>
      <c r="BH348" s="209">
        <f>IF(N348="sníž. přenesená",J348,0)</f>
        <v>0</v>
      </c>
      <c r="BI348" s="209">
        <f>IF(N348="nulová",J348,0)</f>
        <v>0</v>
      </c>
      <c r="BJ348" s="16" t="s">
        <v>130</v>
      </c>
      <c r="BK348" s="209">
        <f>ROUND(I348*H348,2)</f>
        <v>0</v>
      </c>
      <c r="BL348" s="16" t="s">
        <v>301</v>
      </c>
      <c r="BM348" s="16" t="s">
        <v>819</v>
      </c>
    </row>
    <row r="349" spans="2:65" s="1" customFormat="1" ht="16.5" customHeight="1">
      <c r="B349" s="37"/>
      <c r="C349" s="198" t="s">
        <v>820</v>
      </c>
      <c r="D349" s="198" t="s">
        <v>125</v>
      </c>
      <c r="E349" s="199" t="s">
        <v>821</v>
      </c>
      <c r="F349" s="200" t="s">
        <v>822</v>
      </c>
      <c r="G349" s="201" t="s">
        <v>307</v>
      </c>
      <c r="H349" s="202">
        <v>1</v>
      </c>
      <c r="I349" s="203"/>
      <c r="J349" s="204">
        <f>ROUND(I349*H349,2)</f>
        <v>0</v>
      </c>
      <c r="K349" s="200" t="s">
        <v>1</v>
      </c>
      <c r="L349" s="42"/>
      <c r="M349" s="205" t="s">
        <v>1</v>
      </c>
      <c r="N349" s="206" t="s">
        <v>42</v>
      </c>
      <c r="O349" s="78"/>
      <c r="P349" s="207">
        <f>O349*H349</f>
        <v>0</v>
      </c>
      <c r="Q349" s="207">
        <v>0</v>
      </c>
      <c r="R349" s="207">
        <f>Q349*H349</f>
        <v>0</v>
      </c>
      <c r="S349" s="207">
        <v>0</v>
      </c>
      <c r="T349" s="208">
        <f>S349*H349</f>
        <v>0</v>
      </c>
      <c r="AR349" s="16" t="s">
        <v>301</v>
      </c>
      <c r="AT349" s="16" t="s">
        <v>125</v>
      </c>
      <c r="AU349" s="16" t="s">
        <v>130</v>
      </c>
      <c r="AY349" s="16" t="s">
        <v>122</v>
      </c>
      <c r="BE349" s="209">
        <f>IF(N349="základní",J349,0)</f>
        <v>0</v>
      </c>
      <c r="BF349" s="209">
        <f>IF(N349="snížená",J349,0)</f>
        <v>0</v>
      </c>
      <c r="BG349" s="209">
        <f>IF(N349="zákl. přenesená",J349,0)</f>
        <v>0</v>
      </c>
      <c r="BH349" s="209">
        <f>IF(N349="sníž. přenesená",J349,0)</f>
        <v>0</v>
      </c>
      <c r="BI349" s="209">
        <f>IF(N349="nulová",J349,0)</f>
        <v>0</v>
      </c>
      <c r="BJ349" s="16" t="s">
        <v>130</v>
      </c>
      <c r="BK349" s="209">
        <f>ROUND(I349*H349,2)</f>
        <v>0</v>
      </c>
      <c r="BL349" s="16" t="s">
        <v>301</v>
      </c>
      <c r="BM349" s="16" t="s">
        <v>823</v>
      </c>
    </row>
    <row r="350" spans="2:65" s="1" customFormat="1" ht="16.5" customHeight="1">
      <c r="B350" s="37"/>
      <c r="C350" s="198" t="s">
        <v>824</v>
      </c>
      <c r="D350" s="198" t="s">
        <v>125</v>
      </c>
      <c r="E350" s="199" t="s">
        <v>825</v>
      </c>
      <c r="F350" s="200" t="s">
        <v>826</v>
      </c>
      <c r="G350" s="201" t="s">
        <v>307</v>
      </c>
      <c r="H350" s="202">
        <v>1</v>
      </c>
      <c r="I350" s="203"/>
      <c r="J350" s="204">
        <f>ROUND(I350*H350,2)</f>
        <v>0</v>
      </c>
      <c r="K350" s="200" t="s">
        <v>1</v>
      </c>
      <c r="L350" s="42"/>
      <c r="M350" s="205" t="s">
        <v>1</v>
      </c>
      <c r="N350" s="206" t="s">
        <v>42</v>
      </c>
      <c r="O350" s="78"/>
      <c r="P350" s="207">
        <f>O350*H350</f>
        <v>0</v>
      </c>
      <c r="Q350" s="207">
        <v>0</v>
      </c>
      <c r="R350" s="207">
        <f>Q350*H350</f>
        <v>0</v>
      </c>
      <c r="S350" s="207">
        <v>0</v>
      </c>
      <c r="T350" s="208">
        <f>S350*H350</f>
        <v>0</v>
      </c>
      <c r="AR350" s="16" t="s">
        <v>301</v>
      </c>
      <c r="AT350" s="16" t="s">
        <v>125</v>
      </c>
      <c r="AU350" s="16" t="s">
        <v>130</v>
      </c>
      <c r="AY350" s="16" t="s">
        <v>122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6" t="s">
        <v>130</v>
      </c>
      <c r="BK350" s="209">
        <f>ROUND(I350*H350,2)</f>
        <v>0</v>
      </c>
      <c r="BL350" s="16" t="s">
        <v>301</v>
      </c>
      <c r="BM350" s="16" t="s">
        <v>827</v>
      </c>
    </row>
    <row r="351" spans="2:65" s="1" customFormat="1" ht="16.5" customHeight="1">
      <c r="B351" s="37"/>
      <c r="C351" s="198" t="s">
        <v>828</v>
      </c>
      <c r="D351" s="198" t="s">
        <v>125</v>
      </c>
      <c r="E351" s="199" t="s">
        <v>829</v>
      </c>
      <c r="F351" s="200" t="s">
        <v>830</v>
      </c>
      <c r="G351" s="201" t="s">
        <v>307</v>
      </c>
      <c r="H351" s="202">
        <v>2</v>
      </c>
      <c r="I351" s="203"/>
      <c r="J351" s="204">
        <f>ROUND(I351*H351,2)</f>
        <v>0</v>
      </c>
      <c r="K351" s="200" t="s">
        <v>1</v>
      </c>
      <c r="L351" s="42"/>
      <c r="M351" s="205" t="s">
        <v>1</v>
      </c>
      <c r="N351" s="206" t="s">
        <v>42</v>
      </c>
      <c r="O351" s="78"/>
      <c r="P351" s="207">
        <f>O351*H351</f>
        <v>0</v>
      </c>
      <c r="Q351" s="207">
        <v>0</v>
      </c>
      <c r="R351" s="207">
        <f>Q351*H351</f>
        <v>0</v>
      </c>
      <c r="S351" s="207">
        <v>0</v>
      </c>
      <c r="T351" s="208">
        <f>S351*H351</f>
        <v>0</v>
      </c>
      <c r="AR351" s="16" t="s">
        <v>301</v>
      </c>
      <c r="AT351" s="16" t="s">
        <v>125</v>
      </c>
      <c r="AU351" s="16" t="s">
        <v>130</v>
      </c>
      <c r="AY351" s="16" t="s">
        <v>122</v>
      </c>
      <c r="BE351" s="209">
        <f>IF(N351="základní",J351,0)</f>
        <v>0</v>
      </c>
      <c r="BF351" s="209">
        <f>IF(N351="snížená",J351,0)</f>
        <v>0</v>
      </c>
      <c r="BG351" s="209">
        <f>IF(N351="zákl. přenesená",J351,0)</f>
        <v>0</v>
      </c>
      <c r="BH351" s="209">
        <f>IF(N351="sníž. přenesená",J351,0)</f>
        <v>0</v>
      </c>
      <c r="BI351" s="209">
        <f>IF(N351="nulová",J351,0)</f>
        <v>0</v>
      </c>
      <c r="BJ351" s="16" t="s">
        <v>130</v>
      </c>
      <c r="BK351" s="209">
        <f>ROUND(I351*H351,2)</f>
        <v>0</v>
      </c>
      <c r="BL351" s="16" t="s">
        <v>301</v>
      </c>
      <c r="BM351" s="16" t="s">
        <v>831</v>
      </c>
    </row>
    <row r="352" spans="2:65" s="1" customFormat="1" ht="16.5" customHeight="1">
      <c r="B352" s="37"/>
      <c r="C352" s="198" t="s">
        <v>832</v>
      </c>
      <c r="D352" s="198" t="s">
        <v>125</v>
      </c>
      <c r="E352" s="199" t="s">
        <v>833</v>
      </c>
      <c r="F352" s="200" t="s">
        <v>834</v>
      </c>
      <c r="G352" s="201" t="s">
        <v>307</v>
      </c>
      <c r="H352" s="202">
        <v>9</v>
      </c>
      <c r="I352" s="203"/>
      <c r="J352" s="204">
        <f>ROUND(I352*H352,2)</f>
        <v>0</v>
      </c>
      <c r="K352" s="200" t="s">
        <v>1</v>
      </c>
      <c r="L352" s="42"/>
      <c r="M352" s="205" t="s">
        <v>1</v>
      </c>
      <c r="N352" s="206" t="s">
        <v>42</v>
      </c>
      <c r="O352" s="78"/>
      <c r="P352" s="207">
        <f>O352*H352</f>
        <v>0</v>
      </c>
      <c r="Q352" s="207">
        <v>0</v>
      </c>
      <c r="R352" s="207">
        <f>Q352*H352</f>
        <v>0</v>
      </c>
      <c r="S352" s="207">
        <v>0</v>
      </c>
      <c r="T352" s="208">
        <f>S352*H352</f>
        <v>0</v>
      </c>
      <c r="AR352" s="16" t="s">
        <v>301</v>
      </c>
      <c r="AT352" s="16" t="s">
        <v>125</v>
      </c>
      <c r="AU352" s="16" t="s">
        <v>130</v>
      </c>
      <c r="AY352" s="16" t="s">
        <v>122</v>
      </c>
      <c r="BE352" s="209">
        <f>IF(N352="základní",J352,0)</f>
        <v>0</v>
      </c>
      <c r="BF352" s="209">
        <f>IF(N352="snížená",J352,0)</f>
        <v>0</v>
      </c>
      <c r="BG352" s="209">
        <f>IF(N352="zákl. přenesená",J352,0)</f>
        <v>0</v>
      </c>
      <c r="BH352" s="209">
        <f>IF(N352="sníž. přenesená",J352,0)</f>
        <v>0</v>
      </c>
      <c r="BI352" s="209">
        <f>IF(N352="nulová",J352,0)</f>
        <v>0</v>
      </c>
      <c r="BJ352" s="16" t="s">
        <v>130</v>
      </c>
      <c r="BK352" s="209">
        <f>ROUND(I352*H352,2)</f>
        <v>0</v>
      </c>
      <c r="BL352" s="16" t="s">
        <v>301</v>
      </c>
      <c r="BM352" s="16" t="s">
        <v>835</v>
      </c>
    </row>
    <row r="353" spans="2:65" s="1" customFormat="1" ht="16.5" customHeight="1">
      <c r="B353" s="37"/>
      <c r="C353" s="198" t="s">
        <v>836</v>
      </c>
      <c r="D353" s="198" t="s">
        <v>125</v>
      </c>
      <c r="E353" s="199" t="s">
        <v>837</v>
      </c>
      <c r="F353" s="200" t="s">
        <v>838</v>
      </c>
      <c r="G353" s="201" t="s">
        <v>307</v>
      </c>
      <c r="H353" s="202">
        <v>4</v>
      </c>
      <c r="I353" s="203"/>
      <c r="J353" s="204">
        <f>ROUND(I353*H353,2)</f>
        <v>0</v>
      </c>
      <c r="K353" s="200" t="s">
        <v>1</v>
      </c>
      <c r="L353" s="42"/>
      <c r="M353" s="205" t="s">
        <v>1</v>
      </c>
      <c r="N353" s="206" t="s">
        <v>42</v>
      </c>
      <c r="O353" s="78"/>
      <c r="P353" s="207">
        <f>O353*H353</f>
        <v>0</v>
      </c>
      <c r="Q353" s="207">
        <v>0</v>
      </c>
      <c r="R353" s="207">
        <f>Q353*H353</f>
        <v>0</v>
      </c>
      <c r="S353" s="207">
        <v>0</v>
      </c>
      <c r="T353" s="208">
        <f>S353*H353</f>
        <v>0</v>
      </c>
      <c r="AR353" s="16" t="s">
        <v>301</v>
      </c>
      <c r="AT353" s="16" t="s">
        <v>125</v>
      </c>
      <c r="AU353" s="16" t="s">
        <v>130</v>
      </c>
      <c r="AY353" s="16" t="s">
        <v>122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6" t="s">
        <v>130</v>
      </c>
      <c r="BK353" s="209">
        <f>ROUND(I353*H353,2)</f>
        <v>0</v>
      </c>
      <c r="BL353" s="16" t="s">
        <v>301</v>
      </c>
      <c r="BM353" s="16" t="s">
        <v>839</v>
      </c>
    </row>
    <row r="354" spans="2:65" s="1" customFormat="1" ht="16.5" customHeight="1">
      <c r="B354" s="37"/>
      <c r="C354" s="198" t="s">
        <v>840</v>
      </c>
      <c r="D354" s="198" t="s">
        <v>125</v>
      </c>
      <c r="E354" s="199" t="s">
        <v>841</v>
      </c>
      <c r="F354" s="200" t="s">
        <v>842</v>
      </c>
      <c r="G354" s="201" t="s">
        <v>307</v>
      </c>
      <c r="H354" s="202">
        <v>2</v>
      </c>
      <c r="I354" s="203"/>
      <c r="J354" s="204">
        <f>ROUND(I354*H354,2)</f>
        <v>0</v>
      </c>
      <c r="K354" s="200" t="s">
        <v>1</v>
      </c>
      <c r="L354" s="42"/>
      <c r="M354" s="205" t="s">
        <v>1</v>
      </c>
      <c r="N354" s="206" t="s">
        <v>42</v>
      </c>
      <c r="O354" s="78"/>
      <c r="P354" s="207">
        <f>O354*H354</f>
        <v>0</v>
      </c>
      <c r="Q354" s="207">
        <v>0</v>
      </c>
      <c r="R354" s="207">
        <f>Q354*H354</f>
        <v>0</v>
      </c>
      <c r="S354" s="207">
        <v>0</v>
      </c>
      <c r="T354" s="208">
        <f>S354*H354</f>
        <v>0</v>
      </c>
      <c r="AR354" s="16" t="s">
        <v>301</v>
      </c>
      <c r="AT354" s="16" t="s">
        <v>125</v>
      </c>
      <c r="AU354" s="16" t="s">
        <v>130</v>
      </c>
      <c r="AY354" s="16" t="s">
        <v>122</v>
      </c>
      <c r="BE354" s="209">
        <f>IF(N354="základní",J354,0)</f>
        <v>0</v>
      </c>
      <c r="BF354" s="209">
        <f>IF(N354="snížená",J354,0)</f>
        <v>0</v>
      </c>
      <c r="BG354" s="209">
        <f>IF(N354="zákl. přenesená",J354,0)</f>
        <v>0</v>
      </c>
      <c r="BH354" s="209">
        <f>IF(N354="sníž. přenesená",J354,0)</f>
        <v>0</v>
      </c>
      <c r="BI354" s="209">
        <f>IF(N354="nulová",J354,0)</f>
        <v>0</v>
      </c>
      <c r="BJ354" s="16" t="s">
        <v>130</v>
      </c>
      <c r="BK354" s="209">
        <f>ROUND(I354*H354,2)</f>
        <v>0</v>
      </c>
      <c r="BL354" s="16" t="s">
        <v>301</v>
      </c>
      <c r="BM354" s="16" t="s">
        <v>843</v>
      </c>
    </row>
    <row r="355" spans="2:65" s="1" customFormat="1" ht="16.5" customHeight="1">
      <c r="B355" s="37"/>
      <c r="C355" s="198" t="s">
        <v>844</v>
      </c>
      <c r="D355" s="198" t="s">
        <v>125</v>
      </c>
      <c r="E355" s="199" t="s">
        <v>845</v>
      </c>
      <c r="F355" s="200" t="s">
        <v>846</v>
      </c>
      <c r="G355" s="201" t="s">
        <v>307</v>
      </c>
      <c r="H355" s="202">
        <v>12</v>
      </c>
      <c r="I355" s="203"/>
      <c r="J355" s="204">
        <f>ROUND(I355*H355,2)</f>
        <v>0</v>
      </c>
      <c r="K355" s="200" t="s">
        <v>1</v>
      </c>
      <c r="L355" s="42"/>
      <c r="M355" s="205" t="s">
        <v>1</v>
      </c>
      <c r="N355" s="206" t="s">
        <v>42</v>
      </c>
      <c r="O355" s="78"/>
      <c r="P355" s="207">
        <f>O355*H355</f>
        <v>0</v>
      </c>
      <c r="Q355" s="207">
        <v>0</v>
      </c>
      <c r="R355" s="207">
        <f>Q355*H355</f>
        <v>0</v>
      </c>
      <c r="S355" s="207">
        <v>0</v>
      </c>
      <c r="T355" s="208">
        <f>S355*H355</f>
        <v>0</v>
      </c>
      <c r="AR355" s="16" t="s">
        <v>301</v>
      </c>
      <c r="AT355" s="16" t="s">
        <v>125</v>
      </c>
      <c r="AU355" s="16" t="s">
        <v>130</v>
      </c>
      <c r="AY355" s="16" t="s">
        <v>122</v>
      </c>
      <c r="BE355" s="209">
        <f>IF(N355="základní",J355,0)</f>
        <v>0</v>
      </c>
      <c r="BF355" s="209">
        <f>IF(N355="snížená",J355,0)</f>
        <v>0</v>
      </c>
      <c r="BG355" s="209">
        <f>IF(N355="zákl. přenesená",J355,0)</f>
        <v>0</v>
      </c>
      <c r="BH355" s="209">
        <f>IF(N355="sníž. přenesená",J355,0)</f>
        <v>0</v>
      </c>
      <c r="BI355" s="209">
        <f>IF(N355="nulová",J355,0)</f>
        <v>0</v>
      </c>
      <c r="BJ355" s="16" t="s">
        <v>130</v>
      </c>
      <c r="BK355" s="209">
        <f>ROUND(I355*H355,2)</f>
        <v>0</v>
      </c>
      <c r="BL355" s="16" t="s">
        <v>301</v>
      </c>
      <c r="BM355" s="16" t="s">
        <v>847</v>
      </c>
    </row>
    <row r="356" spans="2:65" s="1" customFormat="1" ht="16.5" customHeight="1">
      <c r="B356" s="37"/>
      <c r="C356" s="198" t="s">
        <v>848</v>
      </c>
      <c r="D356" s="198" t="s">
        <v>125</v>
      </c>
      <c r="E356" s="199" t="s">
        <v>849</v>
      </c>
      <c r="F356" s="200" t="s">
        <v>850</v>
      </c>
      <c r="G356" s="201" t="s">
        <v>307</v>
      </c>
      <c r="H356" s="202">
        <v>1</v>
      </c>
      <c r="I356" s="203"/>
      <c r="J356" s="204">
        <f>ROUND(I356*H356,2)</f>
        <v>0</v>
      </c>
      <c r="K356" s="200" t="s">
        <v>1</v>
      </c>
      <c r="L356" s="42"/>
      <c r="M356" s="205" t="s">
        <v>1</v>
      </c>
      <c r="N356" s="206" t="s">
        <v>42</v>
      </c>
      <c r="O356" s="78"/>
      <c r="P356" s="207">
        <f>O356*H356</f>
        <v>0</v>
      </c>
      <c r="Q356" s="207">
        <v>0</v>
      </c>
      <c r="R356" s="207">
        <f>Q356*H356</f>
        <v>0</v>
      </c>
      <c r="S356" s="207">
        <v>0</v>
      </c>
      <c r="T356" s="208">
        <f>S356*H356</f>
        <v>0</v>
      </c>
      <c r="AR356" s="16" t="s">
        <v>301</v>
      </c>
      <c r="AT356" s="16" t="s">
        <v>125</v>
      </c>
      <c r="AU356" s="16" t="s">
        <v>130</v>
      </c>
      <c r="AY356" s="16" t="s">
        <v>122</v>
      </c>
      <c r="BE356" s="209">
        <f>IF(N356="základní",J356,0)</f>
        <v>0</v>
      </c>
      <c r="BF356" s="209">
        <f>IF(N356="snížená",J356,0)</f>
        <v>0</v>
      </c>
      <c r="BG356" s="209">
        <f>IF(N356="zákl. přenesená",J356,0)</f>
        <v>0</v>
      </c>
      <c r="BH356" s="209">
        <f>IF(N356="sníž. přenesená",J356,0)</f>
        <v>0</v>
      </c>
      <c r="BI356" s="209">
        <f>IF(N356="nulová",J356,0)</f>
        <v>0</v>
      </c>
      <c r="BJ356" s="16" t="s">
        <v>130</v>
      </c>
      <c r="BK356" s="209">
        <f>ROUND(I356*H356,2)</f>
        <v>0</v>
      </c>
      <c r="BL356" s="16" t="s">
        <v>301</v>
      </c>
      <c r="BM356" s="16" t="s">
        <v>851</v>
      </c>
    </row>
    <row r="357" spans="2:65" s="1" customFormat="1" ht="16.5" customHeight="1">
      <c r="B357" s="37"/>
      <c r="C357" s="198" t="s">
        <v>852</v>
      </c>
      <c r="D357" s="198" t="s">
        <v>125</v>
      </c>
      <c r="E357" s="199" t="s">
        <v>853</v>
      </c>
      <c r="F357" s="200" t="s">
        <v>854</v>
      </c>
      <c r="G357" s="201" t="s">
        <v>307</v>
      </c>
      <c r="H357" s="202">
        <v>8</v>
      </c>
      <c r="I357" s="203"/>
      <c r="J357" s="204">
        <f>ROUND(I357*H357,2)</f>
        <v>0</v>
      </c>
      <c r="K357" s="200" t="s">
        <v>1</v>
      </c>
      <c r="L357" s="42"/>
      <c r="M357" s="205" t="s">
        <v>1</v>
      </c>
      <c r="N357" s="206" t="s">
        <v>42</v>
      </c>
      <c r="O357" s="78"/>
      <c r="P357" s="207">
        <f>O357*H357</f>
        <v>0</v>
      </c>
      <c r="Q357" s="207">
        <v>0</v>
      </c>
      <c r="R357" s="207">
        <f>Q357*H357</f>
        <v>0</v>
      </c>
      <c r="S357" s="207">
        <v>0</v>
      </c>
      <c r="T357" s="208">
        <f>S357*H357</f>
        <v>0</v>
      </c>
      <c r="AR357" s="16" t="s">
        <v>301</v>
      </c>
      <c r="AT357" s="16" t="s">
        <v>125</v>
      </c>
      <c r="AU357" s="16" t="s">
        <v>130</v>
      </c>
      <c r="AY357" s="16" t="s">
        <v>122</v>
      </c>
      <c r="BE357" s="209">
        <f>IF(N357="základní",J357,0)</f>
        <v>0</v>
      </c>
      <c r="BF357" s="209">
        <f>IF(N357="snížená",J357,0)</f>
        <v>0</v>
      </c>
      <c r="BG357" s="209">
        <f>IF(N357="zákl. přenesená",J357,0)</f>
        <v>0</v>
      </c>
      <c r="BH357" s="209">
        <f>IF(N357="sníž. přenesená",J357,0)</f>
        <v>0</v>
      </c>
      <c r="BI357" s="209">
        <f>IF(N357="nulová",J357,0)</f>
        <v>0</v>
      </c>
      <c r="BJ357" s="16" t="s">
        <v>130</v>
      </c>
      <c r="BK357" s="209">
        <f>ROUND(I357*H357,2)</f>
        <v>0</v>
      </c>
      <c r="BL357" s="16" t="s">
        <v>301</v>
      </c>
      <c r="BM357" s="16" t="s">
        <v>855</v>
      </c>
    </row>
    <row r="358" spans="2:65" s="1" customFormat="1" ht="16.5" customHeight="1">
      <c r="B358" s="37"/>
      <c r="C358" s="198" t="s">
        <v>856</v>
      </c>
      <c r="D358" s="198" t="s">
        <v>125</v>
      </c>
      <c r="E358" s="199" t="s">
        <v>857</v>
      </c>
      <c r="F358" s="200" t="s">
        <v>858</v>
      </c>
      <c r="G358" s="201" t="s">
        <v>307</v>
      </c>
      <c r="H358" s="202">
        <v>1</v>
      </c>
      <c r="I358" s="203"/>
      <c r="J358" s="204">
        <f>ROUND(I358*H358,2)</f>
        <v>0</v>
      </c>
      <c r="K358" s="200" t="s">
        <v>1</v>
      </c>
      <c r="L358" s="42"/>
      <c r="M358" s="205" t="s">
        <v>1</v>
      </c>
      <c r="N358" s="206" t="s">
        <v>42</v>
      </c>
      <c r="O358" s="78"/>
      <c r="P358" s="207">
        <f>O358*H358</f>
        <v>0</v>
      </c>
      <c r="Q358" s="207">
        <v>0</v>
      </c>
      <c r="R358" s="207">
        <f>Q358*H358</f>
        <v>0</v>
      </c>
      <c r="S358" s="207">
        <v>0</v>
      </c>
      <c r="T358" s="208">
        <f>S358*H358</f>
        <v>0</v>
      </c>
      <c r="AR358" s="16" t="s">
        <v>301</v>
      </c>
      <c r="AT358" s="16" t="s">
        <v>125</v>
      </c>
      <c r="AU358" s="16" t="s">
        <v>130</v>
      </c>
      <c r="AY358" s="16" t="s">
        <v>122</v>
      </c>
      <c r="BE358" s="209">
        <f>IF(N358="základní",J358,0)</f>
        <v>0</v>
      </c>
      <c r="BF358" s="209">
        <f>IF(N358="snížená",J358,0)</f>
        <v>0</v>
      </c>
      <c r="BG358" s="209">
        <f>IF(N358="zákl. přenesená",J358,0)</f>
        <v>0</v>
      </c>
      <c r="BH358" s="209">
        <f>IF(N358="sníž. přenesená",J358,0)</f>
        <v>0</v>
      </c>
      <c r="BI358" s="209">
        <f>IF(N358="nulová",J358,0)</f>
        <v>0</v>
      </c>
      <c r="BJ358" s="16" t="s">
        <v>130</v>
      </c>
      <c r="BK358" s="209">
        <f>ROUND(I358*H358,2)</f>
        <v>0</v>
      </c>
      <c r="BL358" s="16" t="s">
        <v>301</v>
      </c>
      <c r="BM358" s="16" t="s">
        <v>859</v>
      </c>
    </row>
    <row r="359" spans="2:65" s="1" customFormat="1" ht="16.5" customHeight="1">
      <c r="B359" s="37"/>
      <c r="C359" s="198" t="s">
        <v>860</v>
      </c>
      <c r="D359" s="198" t="s">
        <v>125</v>
      </c>
      <c r="E359" s="199" t="s">
        <v>861</v>
      </c>
      <c r="F359" s="200" t="s">
        <v>862</v>
      </c>
      <c r="G359" s="201" t="s">
        <v>307</v>
      </c>
      <c r="H359" s="202">
        <v>1</v>
      </c>
      <c r="I359" s="203"/>
      <c r="J359" s="204">
        <f>ROUND(I359*H359,2)</f>
        <v>0</v>
      </c>
      <c r="K359" s="200" t="s">
        <v>1</v>
      </c>
      <c r="L359" s="42"/>
      <c r="M359" s="205" t="s">
        <v>1</v>
      </c>
      <c r="N359" s="206" t="s">
        <v>42</v>
      </c>
      <c r="O359" s="78"/>
      <c r="P359" s="207">
        <f>O359*H359</f>
        <v>0</v>
      </c>
      <c r="Q359" s="207">
        <v>0</v>
      </c>
      <c r="R359" s="207">
        <f>Q359*H359</f>
        <v>0</v>
      </c>
      <c r="S359" s="207">
        <v>0</v>
      </c>
      <c r="T359" s="208">
        <f>S359*H359</f>
        <v>0</v>
      </c>
      <c r="AR359" s="16" t="s">
        <v>301</v>
      </c>
      <c r="AT359" s="16" t="s">
        <v>125</v>
      </c>
      <c r="AU359" s="16" t="s">
        <v>130</v>
      </c>
      <c r="AY359" s="16" t="s">
        <v>122</v>
      </c>
      <c r="BE359" s="209">
        <f>IF(N359="základní",J359,0)</f>
        <v>0</v>
      </c>
      <c r="BF359" s="209">
        <f>IF(N359="snížená",J359,0)</f>
        <v>0</v>
      </c>
      <c r="BG359" s="209">
        <f>IF(N359="zákl. přenesená",J359,0)</f>
        <v>0</v>
      </c>
      <c r="BH359" s="209">
        <f>IF(N359="sníž. přenesená",J359,0)</f>
        <v>0</v>
      </c>
      <c r="BI359" s="209">
        <f>IF(N359="nulová",J359,0)</f>
        <v>0</v>
      </c>
      <c r="BJ359" s="16" t="s">
        <v>130</v>
      </c>
      <c r="BK359" s="209">
        <f>ROUND(I359*H359,2)</f>
        <v>0</v>
      </c>
      <c r="BL359" s="16" t="s">
        <v>301</v>
      </c>
      <c r="BM359" s="16" t="s">
        <v>863</v>
      </c>
    </row>
    <row r="360" spans="2:65" s="1" customFormat="1" ht="16.5" customHeight="1">
      <c r="B360" s="37"/>
      <c r="C360" s="198" t="s">
        <v>864</v>
      </c>
      <c r="D360" s="198" t="s">
        <v>125</v>
      </c>
      <c r="E360" s="199" t="s">
        <v>865</v>
      </c>
      <c r="F360" s="200" t="s">
        <v>866</v>
      </c>
      <c r="G360" s="201" t="s">
        <v>307</v>
      </c>
      <c r="H360" s="202">
        <v>1</v>
      </c>
      <c r="I360" s="203"/>
      <c r="J360" s="204">
        <f>ROUND(I360*H360,2)</f>
        <v>0</v>
      </c>
      <c r="K360" s="200" t="s">
        <v>1</v>
      </c>
      <c r="L360" s="42"/>
      <c r="M360" s="205" t="s">
        <v>1</v>
      </c>
      <c r="N360" s="206" t="s">
        <v>42</v>
      </c>
      <c r="O360" s="78"/>
      <c r="P360" s="207">
        <f>O360*H360</f>
        <v>0</v>
      </c>
      <c r="Q360" s="207">
        <v>0</v>
      </c>
      <c r="R360" s="207">
        <f>Q360*H360</f>
        <v>0</v>
      </c>
      <c r="S360" s="207">
        <v>0</v>
      </c>
      <c r="T360" s="208">
        <f>S360*H360</f>
        <v>0</v>
      </c>
      <c r="AR360" s="16" t="s">
        <v>301</v>
      </c>
      <c r="AT360" s="16" t="s">
        <v>125</v>
      </c>
      <c r="AU360" s="16" t="s">
        <v>130</v>
      </c>
      <c r="AY360" s="16" t="s">
        <v>122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6" t="s">
        <v>130</v>
      </c>
      <c r="BK360" s="209">
        <f>ROUND(I360*H360,2)</f>
        <v>0</v>
      </c>
      <c r="BL360" s="16" t="s">
        <v>301</v>
      </c>
      <c r="BM360" s="16" t="s">
        <v>867</v>
      </c>
    </row>
    <row r="361" spans="2:65" s="1" customFormat="1" ht="16.5" customHeight="1">
      <c r="B361" s="37"/>
      <c r="C361" s="198" t="s">
        <v>868</v>
      </c>
      <c r="D361" s="198" t="s">
        <v>125</v>
      </c>
      <c r="E361" s="199" t="s">
        <v>869</v>
      </c>
      <c r="F361" s="200" t="s">
        <v>870</v>
      </c>
      <c r="G361" s="201" t="s">
        <v>307</v>
      </c>
      <c r="H361" s="202">
        <v>1</v>
      </c>
      <c r="I361" s="203"/>
      <c r="J361" s="204">
        <f>ROUND(I361*H361,2)</f>
        <v>0</v>
      </c>
      <c r="K361" s="200" t="s">
        <v>1</v>
      </c>
      <c r="L361" s="42"/>
      <c r="M361" s="205" t="s">
        <v>1</v>
      </c>
      <c r="N361" s="206" t="s">
        <v>42</v>
      </c>
      <c r="O361" s="78"/>
      <c r="P361" s="207">
        <f>O361*H361</f>
        <v>0</v>
      </c>
      <c r="Q361" s="207">
        <v>0</v>
      </c>
      <c r="R361" s="207">
        <f>Q361*H361</f>
        <v>0</v>
      </c>
      <c r="S361" s="207">
        <v>0</v>
      </c>
      <c r="T361" s="208">
        <f>S361*H361</f>
        <v>0</v>
      </c>
      <c r="AR361" s="16" t="s">
        <v>301</v>
      </c>
      <c r="AT361" s="16" t="s">
        <v>125</v>
      </c>
      <c r="AU361" s="16" t="s">
        <v>130</v>
      </c>
      <c r="AY361" s="16" t="s">
        <v>122</v>
      </c>
      <c r="BE361" s="209">
        <f>IF(N361="základní",J361,0)</f>
        <v>0</v>
      </c>
      <c r="BF361" s="209">
        <f>IF(N361="snížená",J361,0)</f>
        <v>0</v>
      </c>
      <c r="BG361" s="209">
        <f>IF(N361="zákl. přenesená",J361,0)</f>
        <v>0</v>
      </c>
      <c r="BH361" s="209">
        <f>IF(N361="sníž. přenesená",J361,0)</f>
        <v>0</v>
      </c>
      <c r="BI361" s="209">
        <f>IF(N361="nulová",J361,0)</f>
        <v>0</v>
      </c>
      <c r="BJ361" s="16" t="s">
        <v>130</v>
      </c>
      <c r="BK361" s="209">
        <f>ROUND(I361*H361,2)</f>
        <v>0</v>
      </c>
      <c r="BL361" s="16" t="s">
        <v>301</v>
      </c>
      <c r="BM361" s="16" t="s">
        <v>871</v>
      </c>
    </row>
    <row r="362" spans="2:65" s="1" customFormat="1" ht="16.5" customHeight="1">
      <c r="B362" s="37"/>
      <c r="C362" s="198" t="s">
        <v>872</v>
      </c>
      <c r="D362" s="198" t="s">
        <v>125</v>
      </c>
      <c r="E362" s="199" t="s">
        <v>873</v>
      </c>
      <c r="F362" s="200" t="s">
        <v>874</v>
      </c>
      <c r="G362" s="201" t="s">
        <v>307</v>
      </c>
      <c r="H362" s="202">
        <v>3</v>
      </c>
      <c r="I362" s="203"/>
      <c r="J362" s="204">
        <f>ROUND(I362*H362,2)</f>
        <v>0</v>
      </c>
      <c r="K362" s="200" t="s">
        <v>1</v>
      </c>
      <c r="L362" s="42"/>
      <c r="M362" s="205" t="s">
        <v>1</v>
      </c>
      <c r="N362" s="206" t="s">
        <v>42</v>
      </c>
      <c r="O362" s="78"/>
      <c r="P362" s="207">
        <f>O362*H362</f>
        <v>0</v>
      </c>
      <c r="Q362" s="207">
        <v>0</v>
      </c>
      <c r="R362" s="207">
        <f>Q362*H362</f>
        <v>0</v>
      </c>
      <c r="S362" s="207">
        <v>0</v>
      </c>
      <c r="T362" s="208">
        <f>S362*H362</f>
        <v>0</v>
      </c>
      <c r="AR362" s="16" t="s">
        <v>301</v>
      </c>
      <c r="AT362" s="16" t="s">
        <v>125</v>
      </c>
      <c r="AU362" s="16" t="s">
        <v>130</v>
      </c>
      <c r="AY362" s="16" t="s">
        <v>122</v>
      </c>
      <c r="BE362" s="209">
        <f>IF(N362="základní",J362,0)</f>
        <v>0</v>
      </c>
      <c r="BF362" s="209">
        <f>IF(N362="snížená",J362,0)</f>
        <v>0</v>
      </c>
      <c r="BG362" s="209">
        <f>IF(N362="zákl. přenesená",J362,0)</f>
        <v>0</v>
      </c>
      <c r="BH362" s="209">
        <f>IF(N362="sníž. přenesená",J362,0)</f>
        <v>0</v>
      </c>
      <c r="BI362" s="209">
        <f>IF(N362="nulová",J362,0)</f>
        <v>0</v>
      </c>
      <c r="BJ362" s="16" t="s">
        <v>130</v>
      </c>
      <c r="BK362" s="209">
        <f>ROUND(I362*H362,2)</f>
        <v>0</v>
      </c>
      <c r="BL362" s="16" t="s">
        <v>301</v>
      </c>
      <c r="BM362" s="16" t="s">
        <v>875</v>
      </c>
    </row>
    <row r="363" spans="2:65" s="1" customFormat="1" ht="16.5" customHeight="1">
      <c r="B363" s="37"/>
      <c r="C363" s="198" t="s">
        <v>876</v>
      </c>
      <c r="D363" s="198" t="s">
        <v>125</v>
      </c>
      <c r="E363" s="199" t="s">
        <v>877</v>
      </c>
      <c r="F363" s="200" t="s">
        <v>878</v>
      </c>
      <c r="G363" s="201" t="s">
        <v>307</v>
      </c>
      <c r="H363" s="202">
        <v>11</v>
      </c>
      <c r="I363" s="203"/>
      <c r="J363" s="204">
        <f>ROUND(I363*H363,2)</f>
        <v>0</v>
      </c>
      <c r="K363" s="200" t="s">
        <v>1</v>
      </c>
      <c r="L363" s="42"/>
      <c r="M363" s="205" t="s">
        <v>1</v>
      </c>
      <c r="N363" s="206" t="s">
        <v>42</v>
      </c>
      <c r="O363" s="78"/>
      <c r="P363" s="207">
        <f>O363*H363</f>
        <v>0</v>
      </c>
      <c r="Q363" s="207">
        <v>0</v>
      </c>
      <c r="R363" s="207">
        <f>Q363*H363</f>
        <v>0</v>
      </c>
      <c r="S363" s="207">
        <v>0</v>
      </c>
      <c r="T363" s="208">
        <f>S363*H363</f>
        <v>0</v>
      </c>
      <c r="AR363" s="16" t="s">
        <v>301</v>
      </c>
      <c r="AT363" s="16" t="s">
        <v>125</v>
      </c>
      <c r="AU363" s="16" t="s">
        <v>130</v>
      </c>
      <c r="AY363" s="16" t="s">
        <v>122</v>
      </c>
      <c r="BE363" s="209">
        <f>IF(N363="základní",J363,0)</f>
        <v>0</v>
      </c>
      <c r="BF363" s="209">
        <f>IF(N363="snížená",J363,0)</f>
        <v>0</v>
      </c>
      <c r="BG363" s="209">
        <f>IF(N363="zákl. přenesená",J363,0)</f>
        <v>0</v>
      </c>
      <c r="BH363" s="209">
        <f>IF(N363="sníž. přenesená",J363,0)</f>
        <v>0</v>
      </c>
      <c r="BI363" s="209">
        <f>IF(N363="nulová",J363,0)</f>
        <v>0</v>
      </c>
      <c r="BJ363" s="16" t="s">
        <v>130</v>
      </c>
      <c r="BK363" s="209">
        <f>ROUND(I363*H363,2)</f>
        <v>0</v>
      </c>
      <c r="BL363" s="16" t="s">
        <v>301</v>
      </c>
      <c r="BM363" s="16" t="s">
        <v>879</v>
      </c>
    </row>
    <row r="364" spans="2:65" s="1" customFormat="1" ht="16.5" customHeight="1">
      <c r="B364" s="37"/>
      <c r="C364" s="198" t="s">
        <v>880</v>
      </c>
      <c r="D364" s="198" t="s">
        <v>125</v>
      </c>
      <c r="E364" s="199" t="s">
        <v>881</v>
      </c>
      <c r="F364" s="200" t="s">
        <v>882</v>
      </c>
      <c r="G364" s="201" t="s">
        <v>307</v>
      </c>
      <c r="H364" s="202">
        <v>14</v>
      </c>
      <c r="I364" s="203"/>
      <c r="J364" s="204">
        <f>ROUND(I364*H364,2)</f>
        <v>0</v>
      </c>
      <c r="K364" s="200" t="s">
        <v>1</v>
      </c>
      <c r="L364" s="42"/>
      <c r="M364" s="205" t="s">
        <v>1</v>
      </c>
      <c r="N364" s="206" t="s">
        <v>42</v>
      </c>
      <c r="O364" s="78"/>
      <c r="P364" s="207">
        <f>O364*H364</f>
        <v>0</v>
      </c>
      <c r="Q364" s="207">
        <v>0</v>
      </c>
      <c r="R364" s="207">
        <f>Q364*H364</f>
        <v>0</v>
      </c>
      <c r="S364" s="207">
        <v>0</v>
      </c>
      <c r="T364" s="208">
        <f>S364*H364</f>
        <v>0</v>
      </c>
      <c r="AR364" s="16" t="s">
        <v>301</v>
      </c>
      <c r="AT364" s="16" t="s">
        <v>125</v>
      </c>
      <c r="AU364" s="16" t="s">
        <v>130</v>
      </c>
      <c r="AY364" s="16" t="s">
        <v>122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6" t="s">
        <v>130</v>
      </c>
      <c r="BK364" s="209">
        <f>ROUND(I364*H364,2)</f>
        <v>0</v>
      </c>
      <c r="BL364" s="16" t="s">
        <v>301</v>
      </c>
      <c r="BM364" s="16" t="s">
        <v>883</v>
      </c>
    </row>
    <row r="365" spans="2:65" s="1" customFormat="1" ht="16.5" customHeight="1">
      <c r="B365" s="37"/>
      <c r="C365" s="198" t="s">
        <v>884</v>
      </c>
      <c r="D365" s="198" t="s">
        <v>125</v>
      </c>
      <c r="E365" s="199" t="s">
        <v>885</v>
      </c>
      <c r="F365" s="200" t="s">
        <v>886</v>
      </c>
      <c r="G365" s="201" t="s">
        <v>128</v>
      </c>
      <c r="H365" s="202">
        <v>3</v>
      </c>
      <c r="I365" s="203"/>
      <c r="J365" s="204">
        <f>ROUND(I365*H365,2)</f>
        <v>0</v>
      </c>
      <c r="K365" s="200" t="s">
        <v>1</v>
      </c>
      <c r="L365" s="42"/>
      <c r="M365" s="205" t="s">
        <v>1</v>
      </c>
      <c r="N365" s="206" t="s">
        <v>42</v>
      </c>
      <c r="O365" s="78"/>
      <c r="P365" s="207">
        <f>O365*H365</f>
        <v>0</v>
      </c>
      <c r="Q365" s="207">
        <v>0</v>
      </c>
      <c r="R365" s="207">
        <f>Q365*H365</f>
        <v>0</v>
      </c>
      <c r="S365" s="207">
        <v>0</v>
      </c>
      <c r="T365" s="208">
        <f>S365*H365</f>
        <v>0</v>
      </c>
      <c r="AR365" s="16" t="s">
        <v>301</v>
      </c>
      <c r="AT365" s="16" t="s">
        <v>125</v>
      </c>
      <c r="AU365" s="16" t="s">
        <v>130</v>
      </c>
      <c r="AY365" s="16" t="s">
        <v>122</v>
      </c>
      <c r="BE365" s="209">
        <f>IF(N365="základní",J365,0)</f>
        <v>0</v>
      </c>
      <c r="BF365" s="209">
        <f>IF(N365="snížená",J365,0)</f>
        <v>0</v>
      </c>
      <c r="BG365" s="209">
        <f>IF(N365="zákl. přenesená",J365,0)</f>
        <v>0</v>
      </c>
      <c r="BH365" s="209">
        <f>IF(N365="sníž. přenesená",J365,0)</f>
        <v>0</v>
      </c>
      <c r="BI365" s="209">
        <f>IF(N365="nulová",J365,0)</f>
        <v>0</v>
      </c>
      <c r="BJ365" s="16" t="s">
        <v>130</v>
      </c>
      <c r="BK365" s="209">
        <f>ROUND(I365*H365,2)</f>
        <v>0</v>
      </c>
      <c r="BL365" s="16" t="s">
        <v>301</v>
      </c>
      <c r="BM365" s="16" t="s">
        <v>887</v>
      </c>
    </row>
    <row r="366" spans="2:65" s="1" customFormat="1" ht="16.5" customHeight="1">
      <c r="B366" s="37"/>
      <c r="C366" s="198" t="s">
        <v>888</v>
      </c>
      <c r="D366" s="198" t="s">
        <v>125</v>
      </c>
      <c r="E366" s="199" t="s">
        <v>889</v>
      </c>
      <c r="F366" s="200" t="s">
        <v>890</v>
      </c>
      <c r="G366" s="201" t="s">
        <v>128</v>
      </c>
      <c r="H366" s="202">
        <v>1</v>
      </c>
      <c r="I366" s="203"/>
      <c r="J366" s="204">
        <f>ROUND(I366*H366,2)</f>
        <v>0</v>
      </c>
      <c r="K366" s="200" t="s">
        <v>1</v>
      </c>
      <c r="L366" s="42"/>
      <c r="M366" s="205" t="s">
        <v>1</v>
      </c>
      <c r="N366" s="206" t="s">
        <v>42</v>
      </c>
      <c r="O366" s="78"/>
      <c r="P366" s="207">
        <f>O366*H366</f>
        <v>0</v>
      </c>
      <c r="Q366" s="207">
        <v>0</v>
      </c>
      <c r="R366" s="207">
        <f>Q366*H366</f>
        <v>0</v>
      </c>
      <c r="S366" s="207">
        <v>0</v>
      </c>
      <c r="T366" s="208">
        <f>S366*H366</f>
        <v>0</v>
      </c>
      <c r="AR366" s="16" t="s">
        <v>301</v>
      </c>
      <c r="AT366" s="16" t="s">
        <v>125</v>
      </c>
      <c r="AU366" s="16" t="s">
        <v>130</v>
      </c>
      <c r="AY366" s="16" t="s">
        <v>122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6" t="s">
        <v>130</v>
      </c>
      <c r="BK366" s="209">
        <f>ROUND(I366*H366,2)</f>
        <v>0</v>
      </c>
      <c r="BL366" s="16" t="s">
        <v>301</v>
      </c>
      <c r="BM366" s="16" t="s">
        <v>891</v>
      </c>
    </row>
    <row r="367" spans="2:65" s="1" customFormat="1" ht="16.5" customHeight="1">
      <c r="B367" s="37"/>
      <c r="C367" s="198" t="s">
        <v>892</v>
      </c>
      <c r="D367" s="198" t="s">
        <v>125</v>
      </c>
      <c r="E367" s="199" t="s">
        <v>893</v>
      </c>
      <c r="F367" s="200" t="s">
        <v>894</v>
      </c>
      <c r="G367" s="201" t="s">
        <v>128</v>
      </c>
      <c r="H367" s="202">
        <v>1</v>
      </c>
      <c r="I367" s="203"/>
      <c r="J367" s="204">
        <f>ROUND(I367*H367,2)</f>
        <v>0</v>
      </c>
      <c r="K367" s="200" t="s">
        <v>1</v>
      </c>
      <c r="L367" s="42"/>
      <c r="M367" s="205" t="s">
        <v>1</v>
      </c>
      <c r="N367" s="206" t="s">
        <v>42</v>
      </c>
      <c r="O367" s="78"/>
      <c r="P367" s="207">
        <f>O367*H367</f>
        <v>0</v>
      </c>
      <c r="Q367" s="207">
        <v>0</v>
      </c>
      <c r="R367" s="207">
        <f>Q367*H367</f>
        <v>0</v>
      </c>
      <c r="S367" s="207">
        <v>0</v>
      </c>
      <c r="T367" s="208">
        <f>S367*H367</f>
        <v>0</v>
      </c>
      <c r="AR367" s="16" t="s">
        <v>301</v>
      </c>
      <c r="AT367" s="16" t="s">
        <v>125</v>
      </c>
      <c r="AU367" s="16" t="s">
        <v>130</v>
      </c>
      <c r="AY367" s="16" t="s">
        <v>122</v>
      </c>
      <c r="BE367" s="209">
        <f>IF(N367="základní",J367,0)</f>
        <v>0</v>
      </c>
      <c r="BF367" s="209">
        <f>IF(N367="snížená",J367,0)</f>
        <v>0</v>
      </c>
      <c r="BG367" s="209">
        <f>IF(N367="zákl. přenesená",J367,0)</f>
        <v>0</v>
      </c>
      <c r="BH367" s="209">
        <f>IF(N367="sníž. přenesená",J367,0)</f>
        <v>0</v>
      </c>
      <c r="BI367" s="209">
        <f>IF(N367="nulová",J367,0)</f>
        <v>0</v>
      </c>
      <c r="BJ367" s="16" t="s">
        <v>130</v>
      </c>
      <c r="BK367" s="209">
        <f>ROUND(I367*H367,2)</f>
        <v>0</v>
      </c>
      <c r="BL367" s="16" t="s">
        <v>301</v>
      </c>
      <c r="BM367" s="16" t="s">
        <v>895</v>
      </c>
    </row>
    <row r="368" spans="2:65" s="1" customFormat="1" ht="16.5" customHeight="1">
      <c r="B368" s="37"/>
      <c r="C368" s="198" t="s">
        <v>896</v>
      </c>
      <c r="D368" s="198" t="s">
        <v>125</v>
      </c>
      <c r="E368" s="199" t="s">
        <v>897</v>
      </c>
      <c r="F368" s="200" t="s">
        <v>898</v>
      </c>
      <c r="G368" s="201" t="s">
        <v>128</v>
      </c>
      <c r="H368" s="202">
        <v>1</v>
      </c>
      <c r="I368" s="203"/>
      <c r="J368" s="204">
        <f>ROUND(I368*H368,2)</f>
        <v>0</v>
      </c>
      <c r="K368" s="200" t="s">
        <v>1</v>
      </c>
      <c r="L368" s="42"/>
      <c r="M368" s="205" t="s">
        <v>1</v>
      </c>
      <c r="N368" s="206" t="s">
        <v>42</v>
      </c>
      <c r="O368" s="78"/>
      <c r="P368" s="207">
        <f>O368*H368</f>
        <v>0</v>
      </c>
      <c r="Q368" s="207">
        <v>0</v>
      </c>
      <c r="R368" s="207">
        <f>Q368*H368</f>
        <v>0</v>
      </c>
      <c r="S368" s="207">
        <v>0</v>
      </c>
      <c r="T368" s="208">
        <f>S368*H368</f>
        <v>0</v>
      </c>
      <c r="AR368" s="16" t="s">
        <v>301</v>
      </c>
      <c r="AT368" s="16" t="s">
        <v>125</v>
      </c>
      <c r="AU368" s="16" t="s">
        <v>130</v>
      </c>
      <c r="AY368" s="16" t="s">
        <v>122</v>
      </c>
      <c r="BE368" s="209">
        <f>IF(N368="základní",J368,0)</f>
        <v>0</v>
      </c>
      <c r="BF368" s="209">
        <f>IF(N368="snížená",J368,0)</f>
        <v>0</v>
      </c>
      <c r="BG368" s="209">
        <f>IF(N368="zákl. přenesená",J368,0)</f>
        <v>0</v>
      </c>
      <c r="BH368" s="209">
        <f>IF(N368="sníž. přenesená",J368,0)</f>
        <v>0</v>
      </c>
      <c r="BI368" s="209">
        <f>IF(N368="nulová",J368,0)</f>
        <v>0</v>
      </c>
      <c r="BJ368" s="16" t="s">
        <v>130</v>
      </c>
      <c r="BK368" s="209">
        <f>ROUND(I368*H368,2)</f>
        <v>0</v>
      </c>
      <c r="BL368" s="16" t="s">
        <v>301</v>
      </c>
      <c r="BM368" s="16" t="s">
        <v>899</v>
      </c>
    </row>
    <row r="369" spans="2:65" s="1" customFormat="1" ht="16.5" customHeight="1">
      <c r="B369" s="37"/>
      <c r="C369" s="198" t="s">
        <v>900</v>
      </c>
      <c r="D369" s="198" t="s">
        <v>125</v>
      </c>
      <c r="E369" s="199" t="s">
        <v>901</v>
      </c>
      <c r="F369" s="200" t="s">
        <v>902</v>
      </c>
      <c r="G369" s="201" t="s">
        <v>307</v>
      </c>
      <c r="H369" s="202">
        <v>1</v>
      </c>
      <c r="I369" s="203"/>
      <c r="J369" s="204">
        <f>ROUND(I369*H369,2)</f>
        <v>0</v>
      </c>
      <c r="K369" s="200" t="s">
        <v>1</v>
      </c>
      <c r="L369" s="42"/>
      <c r="M369" s="205" t="s">
        <v>1</v>
      </c>
      <c r="N369" s="206" t="s">
        <v>42</v>
      </c>
      <c r="O369" s="78"/>
      <c r="P369" s="207">
        <f>O369*H369</f>
        <v>0</v>
      </c>
      <c r="Q369" s="207">
        <v>0</v>
      </c>
      <c r="R369" s="207">
        <f>Q369*H369</f>
        <v>0</v>
      </c>
      <c r="S369" s="207">
        <v>0</v>
      </c>
      <c r="T369" s="208">
        <f>S369*H369</f>
        <v>0</v>
      </c>
      <c r="AR369" s="16" t="s">
        <v>301</v>
      </c>
      <c r="AT369" s="16" t="s">
        <v>125</v>
      </c>
      <c r="AU369" s="16" t="s">
        <v>130</v>
      </c>
      <c r="AY369" s="16" t="s">
        <v>122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6" t="s">
        <v>130</v>
      </c>
      <c r="BK369" s="209">
        <f>ROUND(I369*H369,2)</f>
        <v>0</v>
      </c>
      <c r="BL369" s="16" t="s">
        <v>301</v>
      </c>
      <c r="BM369" s="16" t="s">
        <v>903</v>
      </c>
    </row>
    <row r="370" spans="2:65" s="1" customFormat="1" ht="16.5" customHeight="1">
      <c r="B370" s="37"/>
      <c r="C370" s="198" t="s">
        <v>904</v>
      </c>
      <c r="D370" s="198" t="s">
        <v>125</v>
      </c>
      <c r="E370" s="199" t="s">
        <v>905</v>
      </c>
      <c r="F370" s="200" t="s">
        <v>906</v>
      </c>
      <c r="G370" s="201" t="s">
        <v>307</v>
      </c>
      <c r="H370" s="202">
        <v>1</v>
      </c>
      <c r="I370" s="203"/>
      <c r="J370" s="204">
        <f>ROUND(I370*H370,2)</f>
        <v>0</v>
      </c>
      <c r="K370" s="200" t="s">
        <v>1</v>
      </c>
      <c r="L370" s="42"/>
      <c r="M370" s="205" t="s">
        <v>1</v>
      </c>
      <c r="N370" s="206" t="s">
        <v>42</v>
      </c>
      <c r="O370" s="78"/>
      <c r="P370" s="207">
        <f>O370*H370</f>
        <v>0</v>
      </c>
      <c r="Q370" s="207">
        <v>0</v>
      </c>
      <c r="R370" s="207">
        <f>Q370*H370</f>
        <v>0</v>
      </c>
      <c r="S370" s="207">
        <v>0</v>
      </c>
      <c r="T370" s="208">
        <f>S370*H370</f>
        <v>0</v>
      </c>
      <c r="AR370" s="16" t="s">
        <v>301</v>
      </c>
      <c r="AT370" s="16" t="s">
        <v>125</v>
      </c>
      <c r="AU370" s="16" t="s">
        <v>130</v>
      </c>
      <c r="AY370" s="16" t="s">
        <v>122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6" t="s">
        <v>130</v>
      </c>
      <c r="BK370" s="209">
        <f>ROUND(I370*H370,2)</f>
        <v>0</v>
      </c>
      <c r="BL370" s="16" t="s">
        <v>301</v>
      </c>
      <c r="BM370" s="16" t="s">
        <v>907</v>
      </c>
    </row>
    <row r="371" spans="2:65" s="1" customFormat="1" ht="16.5" customHeight="1">
      <c r="B371" s="37"/>
      <c r="C371" s="198" t="s">
        <v>908</v>
      </c>
      <c r="D371" s="198" t="s">
        <v>125</v>
      </c>
      <c r="E371" s="199" t="s">
        <v>909</v>
      </c>
      <c r="F371" s="200" t="s">
        <v>910</v>
      </c>
      <c r="G371" s="201" t="s">
        <v>307</v>
      </c>
      <c r="H371" s="202">
        <v>1</v>
      </c>
      <c r="I371" s="203"/>
      <c r="J371" s="204">
        <f>ROUND(I371*H371,2)</f>
        <v>0</v>
      </c>
      <c r="K371" s="200" t="s">
        <v>1</v>
      </c>
      <c r="L371" s="42"/>
      <c r="M371" s="205" t="s">
        <v>1</v>
      </c>
      <c r="N371" s="206" t="s">
        <v>42</v>
      </c>
      <c r="O371" s="78"/>
      <c r="P371" s="207">
        <f>O371*H371</f>
        <v>0</v>
      </c>
      <c r="Q371" s="207">
        <v>0</v>
      </c>
      <c r="R371" s="207">
        <f>Q371*H371</f>
        <v>0</v>
      </c>
      <c r="S371" s="207">
        <v>0</v>
      </c>
      <c r="T371" s="208">
        <f>S371*H371</f>
        <v>0</v>
      </c>
      <c r="AR371" s="16" t="s">
        <v>301</v>
      </c>
      <c r="AT371" s="16" t="s">
        <v>125</v>
      </c>
      <c r="AU371" s="16" t="s">
        <v>130</v>
      </c>
      <c r="AY371" s="16" t="s">
        <v>122</v>
      </c>
      <c r="BE371" s="209">
        <f>IF(N371="základní",J371,0)</f>
        <v>0</v>
      </c>
      <c r="BF371" s="209">
        <f>IF(N371="snížená",J371,0)</f>
        <v>0</v>
      </c>
      <c r="BG371" s="209">
        <f>IF(N371="zákl. přenesená",J371,0)</f>
        <v>0</v>
      </c>
      <c r="BH371" s="209">
        <f>IF(N371="sníž. přenesená",J371,0)</f>
        <v>0</v>
      </c>
      <c r="BI371" s="209">
        <f>IF(N371="nulová",J371,0)</f>
        <v>0</v>
      </c>
      <c r="BJ371" s="16" t="s">
        <v>130</v>
      </c>
      <c r="BK371" s="209">
        <f>ROUND(I371*H371,2)</f>
        <v>0</v>
      </c>
      <c r="BL371" s="16" t="s">
        <v>301</v>
      </c>
      <c r="BM371" s="16" t="s">
        <v>911</v>
      </c>
    </row>
    <row r="372" spans="2:65" s="1" customFormat="1" ht="16.5" customHeight="1">
      <c r="B372" s="37"/>
      <c r="C372" s="198" t="s">
        <v>912</v>
      </c>
      <c r="D372" s="198" t="s">
        <v>125</v>
      </c>
      <c r="E372" s="199" t="s">
        <v>913</v>
      </c>
      <c r="F372" s="200" t="s">
        <v>914</v>
      </c>
      <c r="G372" s="201" t="s">
        <v>307</v>
      </c>
      <c r="H372" s="202">
        <v>1</v>
      </c>
      <c r="I372" s="203"/>
      <c r="J372" s="204">
        <f>ROUND(I372*H372,2)</f>
        <v>0</v>
      </c>
      <c r="K372" s="200" t="s">
        <v>1</v>
      </c>
      <c r="L372" s="42"/>
      <c r="M372" s="205" t="s">
        <v>1</v>
      </c>
      <c r="N372" s="206" t="s">
        <v>42</v>
      </c>
      <c r="O372" s="78"/>
      <c r="P372" s="207">
        <f>O372*H372</f>
        <v>0</v>
      </c>
      <c r="Q372" s="207">
        <v>0</v>
      </c>
      <c r="R372" s="207">
        <f>Q372*H372</f>
        <v>0</v>
      </c>
      <c r="S372" s="207">
        <v>0</v>
      </c>
      <c r="T372" s="208">
        <f>S372*H372</f>
        <v>0</v>
      </c>
      <c r="AR372" s="16" t="s">
        <v>301</v>
      </c>
      <c r="AT372" s="16" t="s">
        <v>125</v>
      </c>
      <c r="AU372" s="16" t="s">
        <v>130</v>
      </c>
      <c r="AY372" s="16" t="s">
        <v>122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6" t="s">
        <v>130</v>
      </c>
      <c r="BK372" s="209">
        <f>ROUND(I372*H372,2)</f>
        <v>0</v>
      </c>
      <c r="BL372" s="16" t="s">
        <v>301</v>
      </c>
      <c r="BM372" s="16" t="s">
        <v>915</v>
      </c>
    </row>
    <row r="373" spans="2:65" s="1" customFormat="1" ht="16.5" customHeight="1">
      <c r="B373" s="37"/>
      <c r="C373" s="198" t="s">
        <v>916</v>
      </c>
      <c r="D373" s="198" t="s">
        <v>125</v>
      </c>
      <c r="E373" s="199" t="s">
        <v>917</v>
      </c>
      <c r="F373" s="200" t="s">
        <v>918</v>
      </c>
      <c r="G373" s="201" t="s">
        <v>307</v>
      </c>
      <c r="H373" s="202">
        <v>1</v>
      </c>
      <c r="I373" s="203"/>
      <c r="J373" s="204">
        <f>ROUND(I373*H373,2)</f>
        <v>0</v>
      </c>
      <c r="K373" s="200" t="s">
        <v>1</v>
      </c>
      <c r="L373" s="42"/>
      <c r="M373" s="205" t="s">
        <v>1</v>
      </c>
      <c r="N373" s="206" t="s">
        <v>42</v>
      </c>
      <c r="O373" s="78"/>
      <c r="P373" s="207">
        <f>O373*H373</f>
        <v>0</v>
      </c>
      <c r="Q373" s="207">
        <v>0</v>
      </c>
      <c r="R373" s="207">
        <f>Q373*H373</f>
        <v>0</v>
      </c>
      <c r="S373" s="207">
        <v>0</v>
      </c>
      <c r="T373" s="208">
        <f>S373*H373</f>
        <v>0</v>
      </c>
      <c r="AR373" s="16" t="s">
        <v>301</v>
      </c>
      <c r="AT373" s="16" t="s">
        <v>125</v>
      </c>
      <c r="AU373" s="16" t="s">
        <v>130</v>
      </c>
      <c r="AY373" s="16" t="s">
        <v>122</v>
      </c>
      <c r="BE373" s="209">
        <f>IF(N373="základní",J373,0)</f>
        <v>0</v>
      </c>
      <c r="BF373" s="209">
        <f>IF(N373="snížená",J373,0)</f>
        <v>0</v>
      </c>
      <c r="BG373" s="209">
        <f>IF(N373="zákl. přenesená",J373,0)</f>
        <v>0</v>
      </c>
      <c r="BH373" s="209">
        <f>IF(N373="sníž. přenesená",J373,0)</f>
        <v>0</v>
      </c>
      <c r="BI373" s="209">
        <f>IF(N373="nulová",J373,0)</f>
        <v>0</v>
      </c>
      <c r="BJ373" s="16" t="s">
        <v>130</v>
      </c>
      <c r="BK373" s="209">
        <f>ROUND(I373*H373,2)</f>
        <v>0</v>
      </c>
      <c r="BL373" s="16" t="s">
        <v>301</v>
      </c>
      <c r="BM373" s="16" t="s">
        <v>919</v>
      </c>
    </row>
    <row r="374" spans="2:63" s="10" customFormat="1" ht="22.8" customHeight="1">
      <c r="B374" s="182"/>
      <c r="C374" s="183"/>
      <c r="D374" s="184" t="s">
        <v>69</v>
      </c>
      <c r="E374" s="196" t="s">
        <v>920</v>
      </c>
      <c r="F374" s="196" t="s">
        <v>921</v>
      </c>
      <c r="G374" s="183"/>
      <c r="H374" s="183"/>
      <c r="I374" s="186"/>
      <c r="J374" s="197">
        <f>BK374</f>
        <v>0</v>
      </c>
      <c r="K374" s="183"/>
      <c r="L374" s="188"/>
      <c r="M374" s="189"/>
      <c r="N374" s="190"/>
      <c r="O374" s="190"/>
      <c r="P374" s="191">
        <f>SUM(P375:P378)</f>
        <v>0</v>
      </c>
      <c r="Q374" s="190"/>
      <c r="R374" s="191">
        <f>SUM(R375:R378)</f>
        <v>0</v>
      </c>
      <c r="S374" s="190"/>
      <c r="T374" s="192">
        <f>SUM(T375:T378)</f>
        <v>0</v>
      </c>
      <c r="AR374" s="193" t="s">
        <v>123</v>
      </c>
      <c r="AT374" s="194" t="s">
        <v>69</v>
      </c>
      <c r="AU374" s="194" t="s">
        <v>75</v>
      </c>
      <c r="AY374" s="193" t="s">
        <v>122</v>
      </c>
      <c r="BK374" s="195">
        <f>SUM(BK375:BK378)</f>
        <v>0</v>
      </c>
    </row>
    <row r="375" spans="2:65" s="1" customFormat="1" ht="16.5" customHeight="1">
      <c r="B375" s="37"/>
      <c r="C375" s="198" t="s">
        <v>922</v>
      </c>
      <c r="D375" s="198" t="s">
        <v>125</v>
      </c>
      <c r="E375" s="199" t="s">
        <v>923</v>
      </c>
      <c r="F375" s="200" t="s">
        <v>924</v>
      </c>
      <c r="G375" s="201" t="s">
        <v>128</v>
      </c>
      <c r="H375" s="202">
        <v>1</v>
      </c>
      <c r="I375" s="203"/>
      <c r="J375" s="204">
        <f>ROUND(I375*H375,2)</f>
        <v>0</v>
      </c>
      <c r="K375" s="200" t="s">
        <v>1</v>
      </c>
      <c r="L375" s="42"/>
      <c r="M375" s="205" t="s">
        <v>1</v>
      </c>
      <c r="N375" s="206" t="s">
        <v>42</v>
      </c>
      <c r="O375" s="78"/>
      <c r="P375" s="207">
        <f>O375*H375</f>
        <v>0</v>
      </c>
      <c r="Q375" s="207">
        <v>0</v>
      </c>
      <c r="R375" s="207">
        <f>Q375*H375</f>
        <v>0</v>
      </c>
      <c r="S375" s="207">
        <v>0</v>
      </c>
      <c r="T375" s="208">
        <f>S375*H375</f>
        <v>0</v>
      </c>
      <c r="AR375" s="16" t="s">
        <v>301</v>
      </c>
      <c r="AT375" s="16" t="s">
        <v>125</v>
      </c>
      <c r="AU375" s="16" t="s">
        <v>130</v>
      </c>
      <c r="AY375" s="16" t="s">
        <v>122</v>
      </c>
      <c r="BE375" s="209">
        <f>IF(N375="základní",J375,0)</f>
        <v>0</v>
      </c>
      <c r="BF375" s="209">
        <f>IF(N375="snížená",J375,0)</f>
        <v>0</v>
      </c>
      <c r="BG375" s="209">
        <f>IF(N375="zákl. přenesená",J375,0)</f>
        <v>0</v>
      </c>
      <c r="BH375" s="209">
        <f>IF(N375="sníž. přenesená",J375,0)</f>
        <v>0</v>
      </c>
      <c r="BI375" s="209">
        <f>IF(N375="nulová",J375,0)</f>
        <v>0</v>
      </c>
      <c r="BJ375" s="16" t="s">
        <v>130</v>
      </c>
      <c r="BK375" s="209">
        <f>ROUND(I375*H375,2)</f>
        <v>0</v>
      </c>
      <c r="BL375" s="16" t="s">
        <v>301</v>
      </c>
      <c r="BM375" s="16" t="s">
        <v>925</v>
      </c>
    </row>
    <row r="376" spans="2:65" s="1" customFormat="1" ht="16.5" customHeight="1">
      <c r="B376" s="37"/>
      <c r="C376" s="198" t="s">
        <v>926</v>
      </c>
      <c r="D376" s="198" t="s">
        <v>125</v>
      </c>
      <c r="E376" s="199" t="s">
        <v>927</v>
      </c>
      <c r="F376" s="200" t="s">
        <v>928</v>
      </c>
      <c r="G376" s="201" t="s">
        <v>128</v>
      </c>
      <c r="H376" s="202">
        <v>1</v>
      </c>
      <c r="I376" s="203"/>
      <c r="J376" s="204">
        <f>ROUND(I376*H376,2)</f>
        <v>0</v>
      </c>
      <c r="K376" s="200" t="s">
        <v>1</v>
      </c>
      <c r="L376" s="42"/>
      <c r="M376" s="205" t="s">
        <v>1</v>
      </c>
      <c r="N376" s="206" t="s">
        <v>42</v>
      </c>
      <c r="O376" s="78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AR376" s="16" t="s">
        <v>301</v>
      </c>
      <c r="AT376" s="16" t="s">
        <v>125</v>
      </c>
      <c r="AU376" s="16" t="s">
        <v>130</v>
      </c>
      <c r="AY376" s="16" t="s">
        <v>122</v>
      </c>
      <c r="BE376" s="209">
        <f>IF(N376="základní",J376,0)</f>
        <v>0</v>
      </c>
      <c r="BF376" s="209">
        <f>IF(N376="snížená",J376,0)</f>
        <v>0</v>
      </c>
      <c r="BG376" s="209">
        <f>IF(N376="zákl. přenesená",J376,0)</f>
        <v>0</v>
      </c>
      <c r="BH376" s="209">
        <f>IF(N376="sníž. přenesená",J376,0)</f>
        <v>0</v>
      </c>
      <c r="BI376" s="209">
        <f>IF(N376="nulová",J376,0)</f>
        <v>0</v>
      </c>
      <c r="BJ376" s="16" t="s">
        <v>130</v>
      </c>
      <c r="BK376" s="209">
        <f>ROUND(I376*H376,2)</f>
        <v>0</v>
      </c>
      <c r="BL376" s="16" t="s">
        <v>301</v>
      </c>
      <c r="BM376" s="16" t="s">
        <v>929</v>
      </c>
    </row>
    <row r="377" spans="2:65" s="1" customFormat="1" ht="16.5" customHeight="1">
      <c r="B377" s="37"/>
      <c r="C377" s="198" t="s">
        <v>930</v>
      </c>
      <c r="D377" s="198" t="s">
        <v>125</v>
      </c>
      <c r="E377" s="199" t="s">
        <v>931</v>
      </c>
      <c r="F377" s="200" t="s">
        <v>932</v>
      </c>
      <c r="G377" s="201" t="s">
        <v>141</v>
      </c>
      <c r="H377" s="202">
        <v>1.5</v>
      </c>
      <c r="I377" s="203"/>
      <c r="J377" s="204">
        <f>ROUND(I377*H377,2)</f>
        <v>0</v>
      </c>
      <c r="K377" s="200" t="s">
        <v>1</v>
      </c>
      <c r="L377" s="42"/>
      <c r="M377" s="205" t="s">
        <v>1</v>
      </c>
      <c r="N377" s="206" t="s">
        <v>42</v>
      </c>
      <c r="O377" s="78"/>
      <c r="P377" s="207">
        <f>O377*H377</f>
        <v>0</v>
      </c>
      <c r="Q377" s="207">
        <v>0</v>
      </c>
      <c r="R377" s="207">
        <f>Q377*H377</f>
        <v>0</v>
      </c>
      <c r="S377" s="207">
        <v>0</v>
      </c>
      <c r="T377" s="208">
        <f>S377*H377</f>
        <v>0</v>
      </c>
      <c r="AR377" s="16" t="s">
        <v>301</v>
      </c>
      <c r="AT377" s="16" t="s">
        <v>125</v>
      </c>
      <c r="AU377" s="16" t="s">
        <v>130</v>
      </c>
      <c r="AY377" s="16" t="s">
        <v>122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6" t="s">
        <v>130</v>
      </c>
      <c r="BK377" s="209">
        <f>ROUND(I377*H377,2)</f>
        <v>0</v>
      </c>
      <c r="BL377" s="16" t="s">
        <v>301</v>
      </c>
      <c r="BM377" s="16" t="s">
        <v>933</v>
      </c>
    </row>
    <row r="378" spans="2:65" s="1" customFormat="1" ht="16.5" customHeight="1">
      <c r="B378" s="37"/>
      <c r="C378" s="198" t="s">
        <v>934</v>
      </c>
      <c r="D378" s="198" t="s">
        <v>125</v>
      </c>
      <c r="E378" s="199" t="s">
        <v>935</v>
      </c>
      <c r="F378" s="200" t="s">
        <v>936</v>
      </c>
      <c r="G378" s="201" t="s">
        <v>128</v>
      </c>
      <c r="H378" s="202">
        <v>1</v>
      </c>
      <c r="I378" s="203"/>
      <c r="J378" s="204">
        <f>ROUND(I378*H378,2)</f>
        <v>0</v>
      </c>
      <c r="K378" s="200" t="s">
        <v>1</v>
      </c>
      <c r="L378" s="42"/>
      <c r="M378" s="264" t="s">
        <v>1</v>
      </c>
      <c r="N378" s="265" t="s">
        <v>42</v>
      </c>
      <c r="O378" s="266"/>
      <c r="P378" s="267">
        <f>O378*H378</f>
        <v>0</v>
      </c>
      <c r="Q378" s="267">
        <v>0</v>
      </c>
      <c r="R378" s="267">
        <f>Q378*H378</f>
        <v>0</v>
      </c>
      <c r="S378" s="267">
        <v>0</v>
      </c>
      <c r="T378" s="268">
        <f>S378*H378</f>
        <v>0</v>
      </c>
      <c r="AR378" s="16" t="s">
        <v>301</v>
      </c>
      <c r="AT378" s="16" t="s">
        <v>125</v>
      </c>
      <c r="AU378" s="16" t="s">
        <v>130</v>
      </c>
      <c r="AY378" s="16" t="s">
        <v>122</v>
      </c>
      <c r="BE378" s="209">
        <f>IF(N378="základní",J378,0)</f>
        <v>0</v>
      </c>
      <c r="BF378" s="209">
        <f>IF(N378="snížená",J378,0)</f>
        <v>0</v>
      </c>
      <c r="BG378" s="209">
        <f>IF(N378="zákl. přenesená",J378,0)</f>
        <v>0</v>
      </c>
      <c r="BH378" s="209">
        <f>IF(N378="sníž. přenesená",J378,0)</f>
        <v>0</v>
      </c>
      <c r="BI378" s="209">
        <f>IF(N378="nulová",J378,0)</f>
        <v>0</v>
      </c>
      <c r="BJ378" s="16" t="s">
        <v>130</v>
      </c>
      <c r="BK378" s="209">
        <f>ROUND(I378*H378,2)</f>
        <v>0</v>
      </c>
      <c r="BL378" s="16" t="s">
        <v>301</v>
      </c>
      <c r="BM378" s="16" t="s">
        <v>937</v>
      </c>
    </row>
    <row r="379" spans="2:12" s="1" customFormat="1" ht="6.95" customHeight="1">
      <c r="B379" s="56"/>
      <c r="C379" s="57"/>
      <c r="D379" s="57"/>
      <c r="E379" s="57"/>
      <c r="F379" s="57"/>
      <c r="G379" s="57"/>
      <c r="H379" s="57"/>
      <c r="I379" s="148"/>
      <c r="J379" s="57"/>
      <c r="K379" s="57"/>
      <c r="L379" s="42"/>
    </row>
  </sheetData>
  <sheetProtection password="CC35" sheet="1" objects="1" scenarios="1" formatColumns="0" formatRows="0" autoFilter="0"/>
  <autoFilter ref="C96:K378"/>
  <mergeCells count="6">
    <mergeCell ref="E7:H7"/>
    <mergeCell ref="E16:H16"/>
    <mergeCell ref="E25:H25"/>
    <mergeCell ref="E46:H46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2019-04-30T12:43:33Z</dcterms:created>
  <dcterms:modified xsi:type="dcterms:W3CDTF">2019-04-30T12:43:36Z</dcterms:modified>
  <cp:category/>
  <cp:version/>
  <cp:contentType/>
  <cp:contentStatus/>
</cp:coreProperties>
</file>