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/>
  <bookViews>
    <workbookView xWindow="885" yWindow="65416" windowWidth="28035" windowHeight="16440" activeTab="0"/>
  </bookViews>
  <sheets>
    <sheet name="Rekapitulace stavby" sheetId="1" r:id="rId1"/>
    <sheet name="Byt - Stavební úpravy byt..." sheetId="2" r:id="rId2"/>
  </sheets>
  <definedNames>
    <definedName name="_xlnm._FilterDatabase" localSheetId="1" hidden="1">'Byt - Stavební úpravy byt...'!$C$97:$K$374</definedName>
    <definedName name="_xlnm.Print_Area" localSheetId="1">'Byt - Stavební úpravy byt...'!$C$4:$J$37,'Byt - Stavební úpravy byt...'!$C$43:$J$81,'Byt - Stavební úpravy byt...'!$C$87:$K$374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'Byt - Stavební úpravy byt...'!$97:$97</definedName>
  </definedNames>
  <calcPr calcId="191029"/>
  <extLst/>
</workbook>
</file>

<file path=xl/sharedStrings.xml><?xml version="1.0" encoding="utf-8"?>
<sst xmlns="http://schemas.openxmlformats.org/spreadsheetml/2006/main" count="3731" uniqueCount="937">
  <si>
    <t>Export Komplet</t>
  </si>
  <si>
    <t/>
  </si>
  <si>
    <t>2.0</t>
  </si>
  <si>
    <t>ZAMOK</t>
  </si>
  <si>
    <t>False</t>
  </si>
  <si>
    <t>{cc98b037-17c5-4e66-ba31-9923c443c364}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</si>
  <si>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</si>
  <si>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</si>
  <si>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</si>
  <si>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</si>
  <si>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</si>
  <si>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</si>
  <si>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</si>
  <si>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</si>
  <si>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</si>
  <si>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</si>
  <si>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</si>
  <si>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1118, byt č.27</t>
  </si>
  <si>
    <t>KSO:</t>
  </si>
  <si>
    <t>CC-CZ:</t>
  </si>
  <si>
    <t>Místo:</t>
  </si>
  <si>
    <t>Bazovského 1119, Praha 17</t>
  </si>
  <si>
    <t>Datum:</t>
  </si>
  <si>
    <t>19. 11. 2019</t>
  </si>
  <si>
    <t>Zadavatel:</t>
  </si>
  <si>
    <t>IČ:</t>
  </si>
  <si>
    <t>Městská část Praha 17, Praha 17 - Řepy</t>
  </si>
  <si>
    <t>DIČ:</t>
  </si>
  <si>
    <t>Uchazeč: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</si>
  <si>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</si>
  <si>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</si>
  <si>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</si>
  <si>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</si>
  <si>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</si>
  <si>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</si>
  <si>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</si>
  <si>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</si>
  <si>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</si>
  <si>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</si>
  <si>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</si>
  <si>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</si>
  <si>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</si>
  <si>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</si>
  <si>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</si>
  <si>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</si>
  <si>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</si>
  <si>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</si>
  <si>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</si>
  <si>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</si>
  <si>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</si>
  <si>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</si>
  <si>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</si>
  <si>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</si>
  <si>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</si>
  <si>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</si>
  <si>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</si>
  <si>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</si>
  <si>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</si>
  <si>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</si>
  <si>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</si>
  <si>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</si>
  <si>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</si>
  <si>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</si>
  <si>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</si>
  <si>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</si>
  <si>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</si>
  <si>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</si>
  <si>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</si>
  <si>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</si>
  <si>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</si>
  <si>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</si>
  <si>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</si>
  <si>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</si>
  <si>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</si>
  <si>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</si>
  <si>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</si>
  <si>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</si>
  <si>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</si>
  <si>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</si>
  <si>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</si>
  <si>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</si>
  <si>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</si>
  <si>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</si>
  <si>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</si>
  <si>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</si>
  <si>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</si>
  <si>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</si>
  <si>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</si>
  <si>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</si>
  <si>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</si>
  <si>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</si>
  <si>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</si>
  <si>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</si>
  <si>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</si>
  <si>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</si>
  <si>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</si>
  <si>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</si>
  <si>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</si>
  <si>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</si>
  <si>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</si>
  <si>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</si>
  <si>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</si>
  <si>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</si>
  <si>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</si>
  <si>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</si>
  <si>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</si>
  <si>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</si>
  <si>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</si>
  <si>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</si>
  <si>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</si>
  <si>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</si>
  <si>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</si>
  <si>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</si>
  <si>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</si>
  <si>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</si>
  <si>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</si>
  <si>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</si>
  <si>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</si>
  <si>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</si>
  <si>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</si>
  <si>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</si>
  <si>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</si>
  <si>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</si>
  <si>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</si>
  <si>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</si>
  <si>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</si>
  <si>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</si>
  <si>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</si>
  <si>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</si>
  <si>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</si>
  <si>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</si>
  <si>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</si>
  <si>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-387032515</t>
  </si>
  <si>
    <t>342272323</t>
  </si>
  <si>
    <t>Příčky tl 100 mm z pórobetonových přesných hladkých příčkovek objemové hmotnosti 500 kg/m3</t>
  </si>
  <si>
    <t>m2</t>
  </si>
  <si>
    <t>416975923</t>
  </si>
  <si>
    <t>VV</t>
  </si>
  <si>
    <t>(2,3*2+1,75)*2,6-0,6*2*2</t>
  </si>
  <si>
    <t>342291111</t>
  </si>
  <si>
    <t>Ukotvení příček montážní polyuretanovou pěnou tl příčky do 100 mm</t>
  </si>
  <si>
    <t>m</t>
  </si>
  <si>
    <t>-1933028326</t>
  </si>
  <si>
    <t>" ke stropu"</t>
  </si>
  <si>
    <t>2,3*2+1,75</t>
  </si>
  <si>
    <t>342291131</t>
  </si>
  <si>
    <t>Ukotvení příček k betonovým konstrukcím plochými kotvami</t>
  </si>
  <si>
    <t>-1620978524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</si>
  <si>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</si>
  <si>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</si>
  <si>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</si>
  <si>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</si>
  <si>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</si>
  <si>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</si>
  <si>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</si>
  <si>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Úpravy povrchů, podlahy a osazování výplní</t>
  </si>
  <si>
    <t>611311131</t>
  </si>
  <si>
    <t>Potažení vnitřních rovných stropů vápenným štukem tloušťky do 3 mm</t>
  </si>
  <si>
    <t>CS ÚRS 2017 02</t>
  </si>
  <si>
    <t>-43455823</t>
  </si>
  <si>
    <t>32,8-3,25</t>
  </si>
  <si>
    <t>7</t>
  </si>
  <si>
    <t>611321141</t>
  </si>
  <si>
    <t>Vápenocementová omítka štuková dvouvrstvá vnitřních stropů rovných nanášená ručně</t>
  </si>
  <si>
    <t>-113372915</t>
  </si>
  <si>
    <t>2,2+1,05</t>
  </si>
  <si>
    <t>8</t>
  </si>
  <si>
    <t>611325411</t>
  </si>
  <si>
    <t>Oprava vnitřní vápenocementové hladké omítky stropů v rozsahu plochy do 10%</t>
  </si>
  <si>
    <t>CS ÚRS 2014 01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</si>
  <si>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</si>
  <si>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</si>
  <si>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</si>
  <si>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</si>
  <si>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</si>
  <si>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</si>
  <si>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</si>
  <si>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</si>
  <si>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</si>
  <si>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</si>
  <si>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</si>
  <si>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</si>
  <si>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15,62+68,96</t>
  </si>
  <si>
    <t>11</t>
  </si>
  <si>
    <t>612325412</t>
  </si>
  <si>
    <t>Oprava vnitřní vápenocementové hladké omítky stěn v rozsahu plochy do 30%</t>
  </si>
  <si>
    <t>-1131629329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</si>
  <si>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</si>
  <si>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</si>
  <si>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</si>
  <si>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</si>
  <si>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</si>
  <si>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</si>
  <si>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</si>
  <si>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</si>
  <si>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</si>
  <si>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</si>
  <si>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</si>
  <si>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</si>
  <si>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</si>
  <si>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</si>
  <si>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</si>
  <si>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</si>
  <si>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</si>
  <si>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</si>
  <si>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CS ÚRS 2016 02</t>
  </si>
  <si>
    <t>288170988</t>
  </si>
  <si>
    <t>16</t>
  </si>
  <si>
    <t>553311041</t>
  </si>
  <si>
    <t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</si>
  <si>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</si>
  <si>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</si>
  <si>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</si>
  <si>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</si>
  <si>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</si>
  <si>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Ostatní konstrukce a práce-bourání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</si>
  <si>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</si>
  <si>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</si>
  <si>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</si>
  <si>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</si>
  <si>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</si>
  <si>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</si>
  <si>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</si>
  <si>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</si>
  <si>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</si>
  <si>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</si>
  <si>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</si>
  <si>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</si>
  <si>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</si>
  <si>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</si>
  <si>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</si>
  <si>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</si>
  <si>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</si>
  <si>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</si>
  <si>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</si>
  <si>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</si>
  <si>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</si>
  <si>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</si>
  <si>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</si>
  <si>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</si>
  <si>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</si>
  <si>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</si>
  <si>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</si>
  <si>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</si>
  <si>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</si>
  <si>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</si>
  <si>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</si>
  <si>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</si>
  <si>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</si>
  <si>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</si>
  <si>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766812840</t>
  </si>
  <si>
    <t>Demontáž kuchyňských linek dřevěných nebo kovových délky do 2,1 m</t>
  </si>
  <si>
    <t>844374510</t>
  </si>
  <si>
    <t>27</t>
  </si>
  <si>
    <t>776201811</t>
  </si>
  <si>
    <t>Demontáž lepených povlakových podlah bez podložky ručně</t>
  </si>
  <si>
    <t>-1434203017</t>
  </si>
  <si>
    <t>32,45</t>
  </si>
  <si>
    <t>28</t>
  </si>
  <si>
    <t>776401800</t>
  </si>
  <si>
    <t>Odstranění soklíků a lišt pryžových nebo plastových</t>
  </si>
  <si>
    <t>-1156996856</t>
  </si>
  <si>
    <t>(1,81*2+2,3*2)-(0,8*2+0,6*2)</t>
  </si>
  <si>
    <t>(2,55+3,15+3,54*2+5,9*2+5,8)-(0,8+1,45)</t>
  </si>
  <si>
    <t>29</t>
  </si>
  <si>
    <t>776991821</t>
  </si>
  <si>
    <t>Odstranění lepidla ručně z podlah</t>
  </si>
  <si>
    <t>-393379961</t>
  </si>
  <si>
    <t>30</t>
  </si>
  <si>
    <t>952901111</t>
  </si>
  <si>
    <t>Vyčištění budov bytové a občanské výstavby při výšce podlaží do 4 m</t>
  </si>
  <si>
    <t>-988276518</t>
  </si>
  <si>
    <t>31</t>
  </si>
  <si>
    <t>962084131</t>
  </si>
  <si>
    <t>Bourání příček deskových umakartových tl do 100 mm vč.stropu</t>
  </si>
  <si>
    <t>-1690451008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</si>
  <si>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</si>
  <si>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</si>
  <si>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</si>
  <si>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</si>
  <si>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</si>
  <si>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-1045886197</t>
  </si>
  <si>
    <t>(1,05+2,1)*0,05</t>
  </si>
  <si>
    <t>33</t>
  </si>
  <si>
    <t>968072455</t>
  </si>
  <si>
    <t>Vybourání kovových dveřních zárubní pl do 2 m2</t>
  </si>
  <si>
    <t>-1528064133</t>
  </si>
  <si>
    <t>0,6*2*2+0,8*2</t>
  </si>
  <si>
    <t>34</t>
  </si>
  <si>
    <t>766825811</t>
  </si>
  <si>
    <t>Demontáž truhlářských vestavěných skříní jednokřídlových</t>
  </si>
  <si>
    <t>CS ÚRS 2017 01</t>
  </si>
  <si>
    <t>-289472273</t>
  </si>
  <si>
    <t>35</t>
  </si>
  <si>
    <t>969011120</t>
  </si>
  <si>
    <t>Demontáž potrubí ZTI+VZT+ rozvody elektro</t>
  </si>
  <si>
    <t>soub</t>
  </si>
  <si>
    <t>-281229811</t>
  </si>
  <si>
    <t>36</t>
  </si>
  <si>
    <t>969011121</t>
  </si>
  <si>
    <t>Zaslepení vývodů instalací</t>
  </si>
  <si>
    <t>568826254</t>
  </si>
  <si>
    <t>37</t>
  </si>
  <si>
    <t>978059511</t>
  </si>
  <si>
    <t>Odsekání a odebrání obkladů stěn z vnitřních obkládaček plochy do 1 m2</t>
  </si>
  <si>
    <t>-1736488356</t>
  </si>
  <si>
    <t>1,25*1,5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</si>
  <si>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</si>
  <si>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</si>
  <si>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</si>
  <si>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</si>
  <si>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</si>
  <si>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</si>
  <si>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-851601526</t>
  </si>
  <si>
    <t>39</t>
  </si>
  <si>
    <t>997013501</t>
  </si>
  <si>
    <t>Odvoz suti na skládku a vybouraných hmot nebo meziskládku do 1 km se složením</t>
  </si>
  <si>
    <t>1882265407</t>
  </si>
  <si>
    <t>40</t>
  </si>
  <si>
    <t>997013509</t>
  </si>
  <si>
    <t>Příplatek k odvozu suti a vybouraných hmot na skládku ZKD 1 km přes 1 km</t>
  </si>
  <si>
    <t>-556144814</t>
  </si>
  <si>
    <t>6,041*10 'Přepočtené koeficientem množství</t>
  </si>
  <si>
    <t>41</t>
  </si>
  <si>
    <t>997013831</t>
  </si>
  <si>
    <t>Poplatek za uložení stavebního směsného odpadu na skládce (skládkovné)</t>
  </si>
  <si>
    <t>-510486917</t>
  </si>
  <si>
    <t>998</t>
  </si>
  <si>
    <t>42</t>
  </si>
  <si>
    <t>998018002</t>
  </si>
  <si>
    <t>Přesun hmot ruční pro budovy v do 12 m</t>
  </si>
  <si>
    <t>135169530</t>
  </si>
  <si>
    <t>PSV</t>
  </si>
  <si>
    <t>Práce a dodávky PSV</t>
  </si>
  <si>
    <t>711</t>
  </si>
  <si>
    <t>Izolace proti vodě, vlhkosti a plynům</t>
  </si>
  <si>
    <t>43</t>
  </si>
  <si>
    <t>711493110</t>
  </si>
  <si>
    <t xml:space="preserve">Izolace proti  vodě vodorovná těsnicí stěrkou </t>
  </si>
  <si>
    <t>210963980</t>
  </si>
  <si>
    <t>44</t>
  </si>
  <si>
    <t>711493120</t>
  </si>
  <si>
    <t>Izolace proti  vodě svislá  těsnicí stěrkou</t>
  </si>
  <si>
    <t>-1843209327</t>
  </si>
  <si>
    <t>(1,2+0,7*2)*0,7</t>
  </si>
  <si>
    <t>(1,2+1,77*2+1,1*2+0,95*2)*0,3</t>
  </si>
  <si>
    <t>45</t>
  </si>
  <si>
    <t>711493130</t>
  </si>
  <si>
    <t>Těsnící rohová páska</t>
  </si>
  <si>
    <t>-1234814119</t>
  </si>
  <si>
    <t>(1,75*2+1,25*2+1,1*2+0,95*2)-0,6*2</t>
  </si>
  <si>
    <t>713</t>
  </si>
  <si>
    <t>Izolace tepelné</t>
  </si>
  <si>
    <t>46</t>
  </si>
  <si>
    <t>713121111</t>
  </si>
  <si>
    <t>Montáž izolace tepelné podlah volně kladenými rohožemi, pásy, dílci, deskami 1 vrstva</t>
  </si>
  <si>
    <t>1578306790</t>
  </si>
  <si>
    <t>47</t>
  </si>
  <si>
    <t>631414301</t>
  </si>
  <si>
    <t>deska izolační podlahová 15 mm</t>
  </si>
  <si>
    <t>-1437077155</t>
  </si>
  <si>
    <t>3,25*1,02 'Přepočtené koeficientem množství</t>
  </si>
  <si>
    <t>48</t>
  </si>
  <si>
    <t>713121129</t>
  </si>
  <si>
    <t>Protipožární ucpávky kolem stoupaček</t>
  </si>
  <si>
    <t>1326991020</t>
  </si>
  <si>
    <t>721</t>
  </si>
  <si>
    <t>Zdravotechnika - vnitřní kanalizace</t>
  </si>
  <si>
    <t>49</t>
  </si>
  <si>
    <t>721173401</t>
  </si>
  <si>
    <t>Potrubí kanalizační plastové svodné systém KG DN 100</t>
  </si>
  <si>
    <t>1501102945</t>
  </si>
  <si>
    <t>50</t>
  </si>
  <si>
    <t>721174042</t>
  </si>
  <si>
    <t>Potrubí kanalizační z PP připojovací systém HT DN 40</t>
  </si>
  <si>
    <t>-1606083233</t>
  </si>
  <si>
    <t>51</t>
  </si>
  <si>
    <t>721174043</t>
  </si>
  <si>
    <t>Potrubí kanalizační z PP připojovací systém HT DN 50</t>
  </si>
  <si>
    <t>-1483238517</t>
  </si>
  <si>
    <t>52</t>
  </si>
  <si>
    <t>721226510</t>
  </si>
  <si>
    <t>Zápachová uzávěrka umyvadlo DN 40</t>
  </si>
  <si>
    <t>-553236093</t>
  </si>
  <si>
    <t>53</t>
  </si>
  <si>
    <t>721226520</t>
  </si>
  <si>
    <t>Zápachová uzávěrka dřez DN 50</t>
  </si>
  <si>
    <t>-1022043986</t>
  </si>
  <si>
    <t>54</t>
  </si>
  <si>
    <t>721290111</t>
  </si>
  <si>
    <t>Zkouška těsnosti potrubí kanalizace vodou do DN 125</t>
  </si>
  <si>
    <t>130442279</t>
  </si>
  <si>
    <t>3,5+1,1+1</t>
  </si>
  <si>
    <t>55</t>
  </si>
  <si>
    <t>721290191</t>
  </si>
  <si>
    <t>Drobný instalační materiál</t>
  </si>
  <si>
    <t>1197194937</t>
  </si>
  <si>
    <t>56</t>
  </si>
  <si>
    <t>721290192</t>
  </si>
  <si>
    <t>Stavební přípomoce</t>
  </si>
  <si>
    <t>1556894333</t>
  </si>
  <si>
    <t>57</t>
  </si>
  <si>
    <t>998721101</t>
  </si>
  <si>
    <t>Přesun hmot tonážní pro vnitřní kanalizace v objektech v do 6 m</t>
  </si>
  <si>
    <t>-1508311151</t>
  </si>
  <si>
    <t>722</t>
  </si>
  <si>
    <t>Zdravotechnika - vnitřní vodovod</t>
  </si>
  <si>
    <t>58</t>
  </si>
  <si>
    <t>722174001</t>
  </si>
  <si>
    <t>Potrubí vodovodní plastové PPR svar polyfuze PN 16 D 16 x 2,2 mm</t>
  </si>
  <si>
    <t>-326155265</t>
  </si>
  <si>
    <t>59</t>
  </si>
  <si>
    <t>722181221</t>
  </si>
  <si>
    <t>Ochrana vodovodního potrubí přilepenými tepelně izolačními trubicemi z PE tl do 10 mm DN do 22 mm</t>
  </si>
  <si>
    <t>-413840041</t>
  </si>
  <si>
    <t>60</t>
  </si>
  <si>
    <t>722181231</t>
  </si>
  <si>
    <t>Ochrana vodovodního potrubí přilepenými tepelně izolačními trubicemi z PE tl do 15 mm DN do 22 mm</t>
  </si>
  <si>
    <t>-881282125</t>
  </si>
  <si>
    <t>61</t>
  </si>
  <si>
    <t>722240121</t>
  </si>
  <si>
    <t>Kohout kulový plastový PPR DN 16</t>
  </si>
  <si>
    <t>1293717178</t>
  </si>
  <si>
    <t>62</t>
  </si>
  <si>
    <t>722290215</t>
  </si>
  <si>
    <t>Zkouška těsnosti vodovodního potrubí hrdlového nebo přírubového do DN 100</t>
  </si>
  <si>
    <t>1805916103</t>
  </si>
  <si>
    <t>63</t>
  </si>
  <si>
    <t>722290234</t>
  </si>
  <si>
    <t>Proplach a dezinfekce vodovodního potrubí do DN 80</t>
  </si>
  <si>
    <t>-1277762989</t>
  </si>
  <si>
    <t>64</t>
  </si>
  <si>
    <t>722290291</t>
  </si>
  <si>
    <t>1567280712</t>
  </si>
  <si>
    <t>65</t>
  </si>
  <si>
    <t>722290292</t>
  </si>
  <si>
    <t>Drobý instalační materiál</t>
  </si>
  <si>
    <t>375829287</t>
  </si>
  <si>
    <t>66</t>
  </si>
  <si>
    <t>998722102</t>
  </si>
  <si>
    <t>Přesun hmot tonážní tonážní pro vnitřní vodovod v objektech v do 12 m</t>
  </si>
  <si>
    <t>-49111299</t>
  </si>
  <si>
    <t>725</t>
  </si>
  <si>
    <t>Zdravotechnika - zařizovací předměty</t>
  </si>
  <si>
    <t>67</t>
  </si>
  <si>
    <t>725112171</t>
  </si>
  <si>
    <t xml:space="preserve">Kombi klozet </t>
  </si>
  <si>
    <t>-1078548615</t>
  </si>
  <si>
    <t>68</t>
  </si>
  <si>
    <t>725211621</t>
  </si>
  <si>
    <t>Umyvadlo keram</t>
  </si>
  <si>
    <t>-631267980</t>
  </si>
  <si>
    <t>69</t>
  </si>
  <si>
    <t>725311121</t>
  </si>
  <si>
    <t>Drez nerez</t>
  </si>
  <si>
    <t>-956079585</t>
  </si>
  <si>
    <t>70</t>
  </si>
  <si>
    <t>725813112</t>
  </si>
  <si>
    <t xml:space="preserve">rohový uzávěr  DN 15 </t>
  </si>
  <si>
    <t>551467451</t>
  </si>
  <si>
    <t>71</t>
  </si>
  <si>
    <t>725813113</t>
  </si>
  <si>
    <t>Výtokový ventil T212-DN15</t>
  </si>
  <si>
    <t>1177886028</t>
  </si>
  <si>
    <t>72</t>
  </si>
  <si>
    <t>725821325</t>
  </si>
  <si>
    <t>Baterie drezová</t>
  </si>
  <si>
    <t>496249046</t>
  </si>
  <si>
    <t>73</t>
  </si>
  <si>
    <t>725822612</t>
  </si>
  <si>
    <t>Baterie umyv stoj páka+výpust</t>
  </si>
  <si>
    <t>849279812</t>
  </si>
  <si>
    <t>74</t>
  </si>
  <si>
    <t>725841311</t>
  </si>
  <si>
    <t>Baterie sprchová nástěnná</t>
  </si>
  <si>
    <t>214882012</t>
  </si>
  <si>
    <t>75</t>
  </si>
  <si>
    <t>725860202</t>
  </si>
  <si>
    <t>Sifon dřezový HL100G</t>
  </si>
  <si>
    <t>224590048</t>
  </si>
  <si>
    <t>76</t>
  </si>
  <si>
    <t>725860203</t>
  </si>
  <si>
    <t>Sifon sprchový  HL 522</t>
  </si>
  <si>
    <t>-1643748315</t>
  </si>
  <si>
    <t>77</t>
  </si>
  <si>
    <t>725860212</t>
  </si>
  <si>
    <t>Sifon umyvadlový HL134.0 pod omítku</t>
  </si>
  <si>
    <t>-2036751488</t>
  </si>
  <si>
    <t>78</t>
  </si>
  <si>
    <t>725901</t>
  </si>
  <si>
    <t>Sporák se sklokeramickou deskou - DODÁVKA+MONTÁŽ</t>
  </si>
  <si>
    <t>-1778342705</t>
  </si>
  <si>
    <t>79</t>
  </si>
  <si>
    <t>725902</t>
  </si>
  <si>
    <t>Sprchová vanička - polyban akrylát vč- zástěny 120/140</t>
  </si>
  <si>
    <t>-1535018798</t>
  </si>
  <si>
    <t>80</t>
  </si>
  <si>
    <t>Pol5</t>
  </si>
  <si>
    <t>Sifon stěnový -  HL400</t>
  </si>
  <si>
    <t>-1967321667</t>
  </si>
  <si>
    <t>81</t>
  </si>
  <si>
    <t>Pol7</t>
  </si>
  <si>
    <t>topný žebřík 960/450 mm- DODÁVKA+MONTÁŽ (koupelna)</t>
  </si>
  <si>
    <t>-145175646</t>
  </si>
  <si>
    <t>82</t>
  </si>
  <si>
    <t>Pol8</t>
  </si>
  <si>
    <t>Zrcadlo s poličkou   DODÁVKA+MONTÁŽ</t>
  </si>
  <si>
    <t>1589881936</t>
  </si>
  <si>
    <t>763</t>
  </si>
  <si>
    <t>Konstrukce suché výstavby</t>
  </si>
  <si>
    <t>83</t>
  </si>
  <si>
    <t>763111333</t>
  </si>
  <si>
    <t>SDK příčka tl 100 mm profil CW+UW 75 desky 1xH2 12,5 TI 60 mm EI 30 Rw 45 dB</t>
  </si>
  <si>
    <t>416051425</t>
  </si>
  <si>
    <t>0,95*2,6-0,8*0,8</t>
  </si>
  <si>
    <t>84</t>
  </si>
  <si>
    <t>763111717</t>
  </si>
  <si>
    <t>SDK příčka základní penetrační nátěr</t>
  </si>
  <si>
    <t>611222497</t>
  </si>
  <si>
    <t>0,95*0,6</t>
  </si>
  <si>
    <t>85</t>
  </si>
  <si>
    <t>763111771</t>
  </si>
  <si>
    <t>Příplatek k SDK příčce za rovinnost kvality Q3</t>
  </si>
  <si>
    <t>850208542</t>
  </si>
  <si>
    <t>86</t>
  </si>
  <si>
    <t>998763302</t>
  </si>
  <si>
    <t>Přesun hmot tonážní pro sádrokartonové konstrukce v objektech v do 12 m</t>
  </si>
  <si>
    <t>497896106</t>
  </si>
  <si>
    <t>766</t>
  </si>
  <si>
    <t>Konstrukce truhlářské</t>
  </si>
  <si>
    <t>87</t>
  </si>
  <si>
    <t>766660001</t>
  </si>
  <si>
    <t>Montáž dveřních křídel otvíravých 1křídlových š do 0,8 m do ocelové zárubně</t>
  </si>
  <si>
    <t>1306539201</t>
  </si>
  <si>
    <t>88</t>
  </si>
  <si>
    <t>611601260</t>
  </si>
  <si>
    <t>dveře dřevěné vnitřní hladké plné 1křídlové  60x197 cm dekor dub</t>
  </si>
  <si>
    <t>-1360922462</t>
  </si>
  <si>
    <t>89</t>
  </si>
  <si>
    <t>611601261</t>
  </si>
  <si>
    <t>dveře dřevěné vnitřní hladké 2/3 sklo 1křídlové  80x197 cm dekor dub</t>
  </si>
  <si>
    <t>-692743305</t>
  </si>
  <si>
    <t>90</t>
  </si>
  <si>
    <t>766660021</t>
  </si>
  <si>
    <t>Montáž dveřních křídel otvíravých 1křídlových š do 0,8 m požárních do ocelové zárubně</t>
  </si>
  <si>
    <t>-2038159565</t>
  </si>
  <si>
    <t>91</t>
  </si>
  <si>
    <t>611600501</t>
  </si>
  <si>
    <t>dveře vstupní 80x197 EI 30 , vč. kování, plné</t>
  </si>
  <si>
    <t>-599337846</t>
  </si>
  <si>
    <t>92</t>
  </si>
  <si>
    <t>766660722</t>
  </si>
  <si>
    <t>Montáž dveřního kování</t>
  </si>
  <si>
    <t>1306239321</t>
  </si>
  <si>
    <t>93</t>
  </si>
  <si>
    <t>549141001</t>
  </si>
  <si>
    <t>kování dveřní kovové</t>
  </si>
  <si>
    <t>1153040833</t>
  </si>
  <si>
    <t>94</t>
  </si>
  <si>
    <t>766691939</t>
  </si>
  <si>
    <t>Seřízení oken</t>
  </si>
  <si>
    <t>1198141685</t>
  </si>
  <si>
    <t>95</t>
  </si>
  <si>
    <t>766811110</t>
  </si>
  <si>
    <t xml:space="preserve">Montáž a dodávka kuchyňské linky </t>
  </si>
  <si>
    <t>-1118275799</t>
  </si>
  <si>
    <t>96</t>
  </si>
  <si>
    <t>998766102</t>
  </si>
  <si>
    <t>Přesun hmot tonážní pro konstrukce truhlářské v objektech v do 12 m</t>
  </si>
  <si>
    <t>-109458190</t>
  </si>
  <si>
    <t>771</t>
  </si>
  <si>
    <t>Podlahy z dlaždic</t>
  </si>
  <si>
    <t>97</t>
  </si>
  <si>
    <t>771574117</t>
  </si>
  <si>
    <t>Montáž podlah keramických režných hladkých lepených flexibilním lepidlem do 35 ks/m2</t>
  </si>
  <si>
    <t>800356541</t>
  </si>
  <si>
    <t>98</t>
  </si>
  <si>
    <t>597614081</t>
  </si>
  <si>
    <t>keramická dlažba</t>
  </si>
  <si>
    <t>-832715355</t>
  </si>
  <si>
    <t>3,25*1,1 'Přepočtené koeficientem množství</t>
  </si>
  <si>
    <t>771579191</t>
  </si>
  <si>
    <t>Příplatek k montáž podlah keramických za plochu do 5 m2</t>
  </si>
  <si>
    <t>779805672</t>
  </si>
  <si>
    <t>100</t>
  </si>
  <si>
    <t>771591111</t>
  </si>
  <si>
    <t>Podlahy penetrace podkladu</t>
  </si>
  <si>
    <t>-1477547552</t>
  </si>
  <si>
    <t>101</t>
  </si>
  <si>
    <t>771990111</t>
  </si>
  <si>
    <t>Vyrovnání podkladu samonivelační stěrkou tl 4 mm pevnosti 15 Mpa</t>
  </si>
  <si>
    <t>1985791092</t>
  </si>
  <si>
    <t>102</t>
  </si>
  <si>
    <t>998771102</t>
  </si>
  <si>
    <t>Přesun hmot tonážní pro podlahy z dlaždic v objektech v do 12 m</t>
  </si>
  <si>
    <t>-29337949</t>
  </si>
  <si>
    <t>775</t>
  </si>
  <si>
    <t>Podlahy skládané (parkety, vlysy, lamely aj.)</t>
  </si>
  <si>
    <t>103</t>
  </si>
  <si>
    <t>775429121</t>
  </si>
  <si>
    <t>Montáž podlahové lišty přechodové připevněné vruty</t>
  </si>
  <si>
    <t>459973606</t>
  </si>
  <si>
    <t>0,6*2+0,8</t>
  </si>
  <si>
    <t>104</t>
  </si>
  <si>
    <t>614181012</t>
  </si>
  <si>
    <t>lišta podlahová přechodová</t>
  </si>
  <si>
    <t>1101395363</t>
  </si>
  <si>
    <t>2*1,1 'Přepočtené koeficientem množství</t>
  </si>
  <si>
    <t>776</t>
  </si>
  <si>
    <t>Podlahy povlakové</t>
  </si>
  <si>
    <t>105</t>
  </si>
  <si>
    <t>776421100</t>
  </si>
  <si>
    <t>Lepení obvodových soklíků nebo lišt z měkčených plastů</t>
  </si>
  <si>
    <t>1641498117</t>
  </si>
  <si>
    <t>5,8*2+5,9*2+0,7-0,8</t>
  </si>
  <si>
    <t>106</t>
  </si>
  <si>
    <t>284110081</t>
  </si>
  <si>
    <t xml:space="preserve">lišta speciální soklová </t>
  </si>
  <si>
    <t>922288041</t>
  </si>
  <si>
    <t>23,3*1,04 'Přepočtené koeficientem množství</t>
  </si>
  <si>
    <t>107</t>
  </si>
  <si>
    <t>776521100</t>
  </si>
  <si>
    <t>Lepení pásů povlakových podlah plastových</t>
  </si>
  <si>
    <t>624448331</t>
  </si>
  <si>
    <t>3,7+20,55+5,3</t>
  </si>
  <si>
    <t>108</t>
  </si>
  <si>
    <t>284122551</t>
  </si>
  <si>
    <t>podlahovina PVC</t>
  </si>
  <si>
    <t>-759057770</t>
  </si>
  <si>
    <t>29,55*1,04 'Přepočtené koeficientem množství</t>
  </si>
  <si>
    <t>109</t>
  </si>
  <si>
    <t>776590100</t>
  </si>
  <si>
    <t>Úprava podkladu nášlapných ploch vysátím</t>
  </si>
  <si>
    <t>1330003954</t>
  </si>
  <si>
    <t>110</t>
  </si>
  <si>
    <t>776590150</t>
  </si>
  <si>
    <t>Úprava podkladu nášlapných ploch penetrací</t>
  </si>
  <si>
    <t>-1017630674</t>
  </si>
  <si>
    <t>111</t>
  </si>
  <si>
    <t>776990111</t>
  </si>
  <si>
    <t>Vyrovnání podkladu samonivelační stěrkou tl 3 mm pevnosti 15 Mpa</t>
  </si>
  <si>
    <t>-571565350</t>
  </si>
  <si>
    <t>112</t>
  </si>
  <si>
    <t>998776102</t>
  </si>
  <si>
    <t>Přesun hmot tonážní pro podlahy povlakové v objektech v do 12 m</t>
  </si>
  <si>
    <t>650320617</t>
  </si>
  <si>
    <t>781</t>
  </si>
  <si>
    <t>Dokončovací práce - obklady keramické</t>
  </si>
  <si>
    <t>113</t>
  </si>
  <si>
    <t>781474115</t>
  </si>
  <si>
    <t>Montáž obkladů vnitřních keramických hladkých do 25 ks/m2 lepených flexibilním lepidlem</t>
  </si>
  <si>
    <t>664052702</t>
  </si>
  <si>
    <t>(1,75*2+1,25*2)*2-0,6*2</t>
  </si>
  <si>
    <t>(1,1*2+0,96*2)*2-0,6*2</t>
  </si>
  <si>
    <t>(0,6+2,3+0,6)*1</t>
  </si>
  <si>
    <t>114</t>
  </si>
  <si>
    <t>597610000</t>
  </si>
  <si>
    <t>keramický obklad</t>
  </si>
  <si>
    <t>1538341128</t>
  </si>
  <si>
    <t>21,34*1,04 'Přepočtené koeficientem množství</t>
  </si>
  <si>
    <t>115</t>
  </si>
  <si>
    <t>781479191</t>
  </si>
  <si>
    <t>Příplatek k montáži obkladů vnitřních keramických hladkých za plochu do 10 m2</t>
  </si>
  <si>
    <t>-1806457616</t>
  </si>
  <si>
    <t>116</t>
  </si>
  <si>
    <t>781479194</t>
  </si>
  <si>
    <t>Příplatek k montáži obkladů vnitřních keramických hladkých za nerovný povrch</t>
  </si>
  <si>
    <t>643935594</t>
  </si>
  <si>
    <t>" stávající stěna "</t>
  </si>
  <si>
    <t>0,6*2*1  " kuchyně</t>
  </si>
  <si>
    <t>(1,1+1,75)*2 "Koupelna a wC"</t>
  </si>
  <si>
    <t>117</t>
  </si>
  <si>
    <t>781493111</t>
  </si>
  <si>
    <t>Plastové profily rohové lepené standardním lepidlem</t>
  </si>
  <si>
    <t>1212385502</t>
  </si>
  <si>
    <t>6*2</t>
  </si>
  <si>
    <t>4*1</t>
  </si>
  <si>
    <t>118</t>
  </si>
  <si>
    <t>781493511</t>
  </si>
  <si>
    <t>Plastové profily ukončovací lepené standardním lepidlem</t>
  </si>
  <si>
    <t>-167101552</t>
  </si>
  <si>
    <t>0,95*2+1,2*2-0,6</t>
  </si>
  <si>
    <t>1,75*2+1,35*2-0,6</t>
  </si>
  <si>
    <t>119</t>
  </si>
  <si>
    <t>781495111</t>
  </si>
  <si>
    <t>penetrace podkladu</t>
  </si>
  <si>
    <t>918792925</t>
  </si>
  <si>
    <t>120</t>
  </si>
  <si>
    <t>998781102</t>
  </si>
  <si>
    <t>Přesun hmot tonážní pro obklady keramické v objektech v do 12 m</t>
  </si>
  <si>
    <t>992252766</t>
  </si>
  <si>
    <t>783</t>
  </si>
  <si>
    <t>Dokončovací práce - nátěry</t>
  </si>
  <si>
    <t>121</t>
  </si>
  <si>
    <t>783201811</t>
  </si>
  <si>
    <t>Odstranění nátěrů ze zámečnických konstrukcí oškrabáním</t>
  </si>
  <si>
    <t>716242305</t>
  </si>
  <si>
    <t>" stávající zárubně"</t>
  </si>
  <si>
    <t>1,1</t>
  </si>
  <si>
    <t>122</t>
  </si>
  <si>
    <t>783225100</t>
  </si>
  <si>
    <t>Nátěry syntetické kovových doplňkových konstrukcí barva standardní dvojnásobné a 1x email</t>
  </si>
  <si>
    <t>-1094181384</t>
  </si>
  <si>
    <t>" zárubně"</t>
  </si>
  <si>
    <t>1,1*4</t>
  </si>
  <si>
    <t>123</t>
  </si>
  <si>
    <t>783321100</t>
  </si>
  <si>
    <t>Nátěry syntetické - otopná tělesa, potrubí ÚT</t>
  </si>
  <si>
    <t>-788345065</t>
  </si>
  <si>
    <t>784</t>
  </si>
  <si>
    <t>Dokončovací práce - malby</t>
  </si>
  <si>
    <t>124</t>
  </si>
  <si>
    <t>784111011</t>
  </si>
  <si>
    <t>Obroušení podkladu omítnutého v místnostech výšky do 3,80 m</t>
  </si>
  <si>
    <t>241660793</t>
  </si>
  <si>
    <t>" po odstranění tapet"</t>
  </si>
  <si>
    <t>(3,54*2+5,8*2)*2,6-(0,8*2+1,45*2+2,1*1,55*2)</t>
  </si>
  <si>
    <t>125</t>
  </si>
  <si>
    <t>784131017</t>
  </si>
  <si>
    <t>Odstranění lepených tapet bez makulatury ze stěn výšky do 3,80 m</t>
  </si>
  <si>
    <t>-1997443249</t>
  </si>
  <si>
    <t>126</t>
  </si>
  <si>
    <t>784171111</t>
  </si>
  <si>
    <t>Zakrytí vnitřních ploch stěn v místnostech výšky do 3,80 m</t>
  </si>
  <si>
    <t>-1085941262</t>
  </si>
  <si>
    <t>2,1*1,55*2</t>
  </si>
  <si>
    <t>127</t>
  </si>
  <si>
    <t>581248431</t>
  </si>
  <si>
    <t>fólie pro malířské potřeby zakrývací</t>
  </si>
  <si>
    <t>1692934392</t>
  </si>
  <si>
    <t>6,51*1,05 'Přepočtené koeficientem množství</t>
  </si>
  <si>
    <t>128</t>
  </si>
  <si>
    <t>784181121</t>
  </si>
  <si>
    <t>Hloubková jednonásobná penetrace podkladu v místnostech výšky do 3,80 m</t>
  </si>
  <si>
    <t>859832571</t>
  </si>
  <si>
    <t>15,62+68,96+32,8</t>
  </si>
  <si>
    <t>129</t>
  </si>
  <si>
    <t>784221121</t>
  </si>
  <si>
    <t>Dvojnásobné bílé malby  ze směsí za sucha minimálně otěruvzdorných v místnostech do 3,80 m</t>
  </si>
  <si>
    <t>227283892</t>
  </si>
  <si>
    <t>117,38</t>
  </si>
  <si>
    <t>130</t>
  </si>
  <si>
    <t>784402801</t>
  </si>
  <si>
    <t>Odstranění maleb oškrabáním v místnostech v do 3,8 m</t>
  </si>
  <si>
    <t>-1530806316</t>
  </si>
  <si>
    <t>68,96-37,558</t>
  </si>
  <si>
    <t>786</t>
  </si>
  <si>
    <t>Dokončovací práce - čalounické úpravy</t>
  </si>
  <si>
    <t>131</t>
  </si>
  <si>
    <t>786624111</t>
  </si>
  <si>
    <t>Montáž lamelové žaluzie do oken zdvojených dřevěných otevíravých, sklápěcích a vyklápěcích</t>
  </si>
  <si>
    <t>1887599111</t>
  </si>
  <si>
    <t>132</t>
  </si>
  <si>
    <t>553462000</t>
  </si>
  <si>
    <t>žaluzie horizontální interiérové</t>
  </si>
  <si>
    <t>-1262345319</t>
  </si>
  <si>
    <t>133</t>
  </si>
  <si>
    <t>786624119</t>
  </si>
  <si>
    <t>Demontář lamelové žaluzie</t>
  </si>
  <si>
    <t>945828280</t>
  </si>
  <si>
    <t>Práce a dodávky M</t>
  </si>
  <si>
    <t>21-M</t>
  </si>
  <si>
    <t>Elektromontáže (montáž vč. dodávky)</t>
  </si>
  <si>
    <t>134</t>
  </si>
  <si>
    <t>210 00-01</t>
  </si>
  <si>
    <t>rozvadec RB vcet. jistice a vybavení</t>
  </si>
  <si>
    <t>-838314740</t>
  </si>
  <si>
    <t>135</t>
  </si>
  <si>
    <t>210 00-03</t>
  </si>
  <si>
    <t>zásuvka TV, SAT, VKV</t>
  </si>
  <si>
    <t>-1800563367</t>
  </si>
  <si>
    <t>136</t>
  </si>
  <si>
    <t>210 00-04</t>
  </si>
  <si>
    <t>zvýšení príkonu u PRE z 1x20A na 3x25A /ceníková cena 11000/+ vyřízení</t>
  </si>
  <si>
    <t>408823100</t>
  </si>
  <si>
    <t>137</t>
  </si>
  <si>
    <t>210 00-05</t>
  </si>
  <si>
    <t>zkoušky, revize, príprava odberného místa</t>
  </si>
  <si>
    <t>1966609097</t>
  </si>
  <si>
    <t>138</t>
  </si>
  <si>
    <t>210 00-06</t>
  </si>
  <si>
    <t>domovní telefon</t>
  </si>
  <si>
    <t>-1263267806</t>
  </si>
  <si>
    <t>139</t>
  </si>
  <si>
    <t>210800105</t>
  </si>
  <si>
    <t>Kabel CYKY 750 V 3x1,5 mm2 uložený pod omítkou vcetne dodávky kabelu 3Cx1,5</t>
  </si>
  <si>
    <t>248271751</t>
  </si>
  <si>
    <t>140</t>
  </si>
  <si>
    <t>210800106</t>
  </si>
  <si>
    <t>Kabel CYKY 750 V 3x2,5 mm2 uložený pod omítkou vcetne dodávky kabelu 3Cx2,5</t>
  </si>
  <si>
    <t>1223602072</t>
  </si>
  <si>
    <t>141</t>
  </si>
  <si>
    <t>Pol09</t>
  </si>
  <si>
    <t>Kabel CYKY 5Cx2,5</t>
  </si>
  <si>
    <t>-1201121840</t>
  </si>
  <si>
    <t>142</t>
  </si>
  <si>
    <t>Pol10</t>
  </si>
  <si>
    <t>Kabel CYKY 3Ax1,5</t>
  </si>
  <si>
    <t>961943170</t>
  </si>
  <si>
    <t>143</t>
  </si>
  <si>
    <t>Pol11</t>
  </si>
  <si>
    <t>Kabel CYKY 2Ax1,5</t>
  </si>
  <si>
    <t>-705632406</t>
  </si>
  <si>
    <t>144</t>
  </si>
  <si>
    <t>Pol12</t>
  </si>
  <si>
    <t>Kabel CYKY 5Cx6</t>
  </si>
  <si>
    <t>-612857495</t>
  </si>
  <si>
    <t>145</t>
  </si>
  <si>
    <t>Pol13</t>
  </si>
  <si>
    <t>Kabel CY6</t>
  </si>
  <si>
    <t>787271879</t>
  </si>
  <si>
    <t>146</t>
  </si>
  <si>
    <t>Pol14</t>
  </si>
  <si>
    <t>podlahová lišta LP35 s prísluš</t>
  </si>
  <si>
    <t>109660563</t>
  </si>
  <si>
    <t>147</t>
  </si>
  <si>
    <t>Pol15</t>
  </si>
  <si>
    <t>koax kabel</t>
  </si>
  <si>
    <t>1493278997</t>
  </si>
  <si>
    <t>148</t>
  </si>
  <si>
    <t>Pol16</t>
  </si>
  <si>
    <t>svorkovnice 5pol</t>
  </si>
  <si>
    <t>-1720416408</t>
  </si>
  <si>
    <t>149</t>
  </si>
  <si>
    <t>Pol17</t>
  </si>
  <si>
    <t>seriový prepínac</t>
  </si>
  <si>
    <t>2019433948</t>
  </si>
  <si>
    <t>150</t>
  </si>
  <si>
    <t>Pol18</t>
  </si>
  <si>
    <t>Strídavý prepinac</t>
  </si>
  <si>
    <t>-187167099</t>
  </si>
  <si>
    <t>151</t>
  </si>
  <si>
    <t>Pol19</t>
  </si>
  <si>
    <t>prístrojový nosic pro LP35</t>
  </si>
  <si>
    <t>-1116712172</t>
  </si>
  <si>
    <t>152</t>
  </si>
  <si>
    <t>Pol20</t>
  </si>
  <si>
    <t>1pol vypinac</t>
  </si>
  <si>
    <t>656762316</t>
  </si>
  <si>
    <t>153</t>
  </si>
  <si>
    <t>Pol21</t>
  </si>
  <si>
    <t>styk. Ovladac</t>
  </si>
  <si>
    <t>-1135937162</t>
  </si>
  <si>
    <t>154</t>
  </si>
  <si>
    <t>Pol22</t>
  </si>
  <si>
    <t>zásuvka dvojnásobná</t>
  </si>
  <si>
    <t>2126553536</t>
  </si>
  <si>
    <t>155</t>
  </si>
  <si>
    <t>Pol23</t>
  </si>
  <si>
    <t>jistic 3B25/3</t>
  </si>
  <si>
    <t>-307476187</t>
  </si>
  <si>
    <t>156</t>
  </si>
  <si>
    <t>Pol24</t>
  </si>
  <si>
    <t>LK 80x20R1</t>
  </si>
  <si>
    <t>1122807337</t>
  </si>
  <si>
    <t>157</t>
  </si>
  <si>
    <t>Pol25</t>
  </si>
  <si>
    <t>LK 80x28 2ZK</t>
  </si>
  <si>
    <t>-1515702114</t>
  </si>
  <si>
    <t>158</t>
  </si>
  <si>
    <t>Pol26</t>
  </si>
  <si>
    <t>LK 80x28 2R</t>
  </si>
  <si>
    <t>83501486</t>
  </si>
  <si>
    <t>159</t>
  </si>
  <si>
    <t>Pol27</t>
  </si>
  <si>
    <t>vícko VLK80 2R</t>
  </si>
  <si>
    <t>-743501738</t>
  </si>
  <si>
    <t>160</t>
  </si>
  <si>
    <t>Pol28</t>
  </si>
  <si>
    <t>svorkovnice S66</t>
  </si>
  <si>
    <t>-1903773646</t>
  </si>
  <si>
    <t>161</t>
  </si>
  <si>
    <t>Pol29</t>
  </si>
  <si>
    <t>LK 80R/3</t>
  </si>
  <si>
    <t>-1271110612</t>
  </si>
  <si>
    <t>162</t>
  </si>
  <si>
    <t>Pol30</t>
  </si>
  <si>
    <t>KU 1903</t>
  </si>
  <si>
    <t>-984699071</t>
  </si>
  <si>
    <t>163</t>
  </si>
  <si>
    <t>Pol31</t>
  </si>
  <si>
    <t>KU 1901</t>
  </si>
  <si>
    <t>-92720479</t>
  </si>
  <si>
    <t>164</t>
  </si>
  <si>
    <t>Pol32</t>
  </si>
  <si>
    <t>svítidlo kruhové- difuzér opálové sklo, 1x75 W/E27, IP20, D280-300mm, hloubka cca 100 mm, 4000k</t>
  </si>
  <si>
    <t>1950225011</t>
  </si>
  <si>
    <t>165</t>
  </si>
  <si>
    <t>Pol32-1</t>
  </si>
  <si>
    <t>svítidlo kruhové- difuzér opálové sklo, 1x75 W/E27, IP44/IP64, D280-300mm, hloubka cca 100 mm, 4000k</t>
  </si>
  <si>
    <t>-1683965158</t>
  </si>
  <si>
    <t>166</t>
  </si>
  <si>
    <t>Pol32-2</t>
  </si>
  <si>
    <t>nábytkové svítidlo -  1x39W/G5; IP44/IP20, délka 600 mm, hloubka 90 mm, 4000k</t>
  </si>
  <si>
    <t>1256948682</t>
  </si>
  <si>
    <t>167</t>
  </si>
  <si>
    <t>Pol33</t>
  </si>
  <si>
    <t>koupelnové přisazené nástěnné svítidlo - chrom/sklo, 2x40W/E14, IP44/IP64, šířka 300mm, výška 100 mm, 4000k</t>
  </si>
  <si>
    <t>-497478661</t>
  </si>
  <si>
    <t>168</t>
  </si>
  <si>
    <t>Pol34</t>
  </si>
  <si>
    <t>požární ucpávka - hlavní přívod</t>
  </si>
  <si>
    <t>606846929</t>
  </si>
  <si>
    <t>169</t>
  </si>
  <si>
    <t>Pol35</t>
  </si>
  <si>
    <t>kontrola a zprovoznení telefonu</t>
  </si>
  <si>
    <t>-2045802845</t>
  </si>
  <si>
    <t>170</t>
  </si>
  <si>
    <t>Pol36</t>
  </si>
  <si>
    <t>kontrola a zprovoznení TV zásuvek</t>
  </si>
  <si>
    <t>-1684549532</t>
  </si>
  <si>
    <t>171</t>
  </si>
  <si>
    <t>Pol37</t>
  </si>
  <si>
    <t>stavební přípomoce - sekání rýh</t>
  </si>
  <si>
    <t>-112801626</t>
  </si>
  <si>
    <t>172</t>
  </si>
  <si>
    <t>Pol38</t>
  </si>
  <si>
    <t>stavební přípomoce - zapravení rýh</t>
  </si>
  <si>
    <t>470102640</t>
  </si>
  <si>
    <t>24-M</t>
  </si>
  <si>
    <t>Montáže vzduchotechnických zařízení</t>
  </si>
  <si>
    <t>173</t>
  </si>
  <si>
    <t>240010212</t>
  </si>
  <si>
    <t>Malý axiální ventilátor s doběhem WC</t>
  </si>
  <si>
    <t>-1957295748</t>
  </si>
  <si>
    <t>174</t>
  </si>
  <si>
    <t>240010213</t>
  </si>
  <si>
    <t>Malý axiální ventilátor s doběhem 1x12V - kouplena</t>
  </si>
  <si>
    <t>-226740844</t>
  </si>
  <si>
    <t>175</t>
  </si>
  <si>
    <t>240080319</t>
  </si>
  <si>
    <t>Potrubí VZT flexi vč. tepelné izolace</t>
  </si>
  <si>
    <t>-486676460</t>
  </si>
  <si>
    <t>176</t>
  </si>
  <si>
    <t>728414611</t>
  </si>
  <si>
    <t>dodávka a montáž digestore s horním odtahem</t>
  </si>
  <si>
    <t>-804322529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</si>
</sst>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0" t="s">
        <v>14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0"/>
      <c r="AQ5" s="20"/>
      <c r="AR5" s="18"/>
      <c r="BE5" s="230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2" t="s">
        <v>17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0"/>
      <c r="AQ6" s="20"/>
      <c r="AR6" s="18"/>
      <c r="BE6" s="231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31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31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1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31"/>
      <c r="BS10" s="15" t="s">
        <v>6</v>
      </c>
    </row>
    <row r="11" spans="2:7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31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1"/>
      <c r="BS12" s="15" t="s">
        <v>6</v>
      </c>
    </row>
    <row r="13" spans="2:7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31"/>
      <c r="BS13" s="15" t="s">
        <v>6</v>
      </c>
    </row>
    <row r="14" spans="2:71" ht="11.25">
      <c r="B14" s="19"/>
      <c r="C14" s="20"/>
      <c r="D14" s="20"/>
      <c r="E14" s="263" t="s">
        <v>29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31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1"/>
      <c r="BS15" s="15" t="s">
        <v>4</v>
      </c>
    </row>
    <row r="16" spans="2:7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31"/>
      <c r="BS16" s="15" t="s">
        <v>4</v>
      </c>
    </row>
    <row r="17" spans="2:7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31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1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31"/>
      <c r="BS19" s="15" t="s">
        <v>6</v>
      </c>
    </row>
    <row r="20" spans="2:71" ht="18.4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31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1"/>
    </row>
    <row r="22" spans="2:57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1"/>
    </row>
    <row r="23" spans="2:57" ht="16.5" customHeight="1">
      <c r="B23" s="19"/>
      <c r="C23" s="20"/>
      <c r="D23" s="20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0"/>
      <c r="AP23" s="20"/>
      <c r="AQ23" s="20"/>
      <c r="AR23" s="18"/>
      <c r="BE23" s="231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1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1"/>
    </row>
    <row r="26" spans="2:57" s="1" customFormat="1" ht="25.9" customHeight="1"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2">
        <f>ROUND(AG54,2)</f>
        <v>0</v>
      </c>
      <c r="AL26" s="233"/>
      <c r="AM26" s="233"/>
      <c r="AN26" s="233"/>
      <c r="AO26" s="233"/>
      <c r="AP26" s="33"/>
      <c r="AQ26" s="33"/>
      <c r="AR26" s="36"/>
      <c r="BE26" s="231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1"/>
    </row>
    <row r="28" spans="2:57" s="1" customFormat="1" ht="11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37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38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39</v>
      </c>
      <c r="AL28" s="266"/>
      <c r="AM28" s="266"/>
      <c r="AN28" s="266"/>
      <c r="AO28" s="266"/>
      <c r="AP28" s="33"/>
      <c r="AQ28" s="33"/>
      <c r="AR28" s="36"/>
      <c r="BE28" s="231"/>
    </row>
    <row r="29" spans="2:57" s="2" customFormat="1" ht="14.45" customHeight="1">
      <c r="B29" s="37"/>
      <c r="C29" s="38"/>
      <c r="D29" s="27" t="s">
        <v>40</v>
      </c>
      <c r="E29" s="38"/>
      <c r="F29" s="27" t="s">
        <v>41</v>
      </c>
      <c r="G29" s="38"/>
      <c r="H29" s="38"/>
      <c r="I29" s="38"/>
      <c r="J29" s="38"/>
      <c r="K29" s="38"/>
      <c r="L29" s="267">
        <v>0.21</v>
      </c>
      <c r="M29" s="229"/>
      <c r="N29" s="229"/>
      <c r="O29" s="229"/>
      <c r="P29" s="229"/>
      <c r="Q29" s="38"/>
      <c r="R29" s="38"/>
      <c r="S29" s="38"/>
      <c r="T29" s="38"/>
      <c r="U29" s="38"/>
      <c r="V29" s="38"/>
      <c r="W29" s="228">
        <f>ROUND(AZ54,2)</f>
        <v>0</v>
      </c>
      <c r="X29" s="229"/>
      <c r="Y29" s="229"/>
      <c r="Z29" s="229"/>
      <c r="AA29" s="229"/>
      <c r="AB29" s="229"/>
      <c r="AC29" s="229"/>
      <c r="AD29" s="229"/>
      <c r="AE29" s="229"/>
      <c r="AF29" s="38"/>
      <c r="AG29" s="38"/>
      <c r="AH29" s="38"/>
      <c r="AI29" s="38"/>
      <c r="AJ29" s="38"/>
      <c r="AK29" s="228">
        <f>ROUND(AV54,2)</f>
        <v>0</v>
      </c>
      <c r="AL29" s="229"/>
      <c r="AM29" s="229"/>
      <c r="AN29" s="229"/>
      <c r="AO29" s="229"/>
      <c r="AP29" s="38"/>
      <c r="AQ29" s="38"/>
      <c r="AR29" s="39"/>
      <c r="BE29" s="231"/>
    </row>
    <row r="30" spans="2:57" s="2" customFormat="1" ht="14.45" customHeight="1">
      <c r="B30" s="37"/>
      <c r="C30" s="38"/>
      <c r="D30" s="38"/>
      <c r="E30" s="38"/>
      <c r="F30" s="27" t="s">
        <v>42</v>
      </c>
      <c r="G30" s="38"/>
      <c r="H30" s="38"/>
      <c r="I30" s="38"/>
      <c r="J30" s="38"/>
      <c r="K30" s="38"/>
      <c r="L30" s="267">
        <v>0.15</v>
      </c>
      <c r="M30" s="229"/>
      <c r="N30" s="229"/>
      <c r="O30" s="229"/>
      <c r="P30" s="229"/>
      <c r="Q30" s="38"/>
      <c r="R30" s="38"/>
      <c r="S30" s="38"/>
      <c r="T30" s="38"/>
      <c r="U30" s="38"/>
      <c r="V30" s="38"/>
      <c r="W30" s="228">
        <f>ROUND(BA54,2)</f>
        <v>0</v>
      </c>
      <c r="X30" s="229"/>
      <c r="Y30" s="229"/>
      <c r="Z30" s="229"/>
      <c r="AA30" s="229"/>
      <c r="AB30" s="229"/>
      <c r="AC30" s="229"/>
      <c r="AD30" s="229"/>
      <c r="AE30" s="229"/>
      <c r="AF30" s="38"/>
      <c r="AG30" s="38"/>
      <c r="AH30" s="38"/>
      <c r="AI30" s="38"/>
      <c r="AJ30" s="38"/>
      <c r="AK30" s="228">
        <f>ROUND(AW54,2)</f>
        <v>0</v>
      </c>
      <c r="AL30" s="229"/>
      <c r="AM30" s="229"/>
      <c r="AN30" s="229"/>
      <c r="AO30" s="229"/>
      <c r="AP30" s="38"/>
      <c r="AQ30" s="38"/>
      <c r="AR30" s="39"/>
      <c r="BE30" s="231"/>
    </row>
    <row r="31" spans="2:57" s="2" customFormat="1" ht="14.45" customHeight="1" hidden="1">
      <c r="B31" s="37"/>
      <c r="C31" s="38"/>
      <c r="D31" s="38"/>
      <c r="E31" s="38"/>
      <c r="F31" s="27" t="s">
        <v>43</v>
      </c>
      <c r="G31" s="38"/>
      <c r="H31" s="38"/>
      <c r="I31" s="38"/>
      <c r="J31" s="38"/>
      <c r="K31" s="38"/>
      <c r="L31" s="267">
        <v>0.21</v>
      </c>
      <c r="M31" s="229"/>
      <c r="N31" s="229"/>
      <c r="O31" s="229"/>
      <c r="P31" s="229"/>
      <c r="Q31" s="38"/>
      <c r="R31" s="38"/>
      <c r="S31" s="38"/>
      <c r="T31" s="38"/>
      <c r="U31" s="38"/>
      <c r="V31" s="38"/>
      <c r="W31" s="228">
        <f>ROUND(BB54,2)</f>
        <v>0</v>
      </c>
      <c r="X31" s="229"/>
      <c r="Y31" s="229"/>
      <c r="Z31" s="229"/>
      <c r="AA31" s="229"/>
      <c r="AB31" s="229"/>
      <c r="AC31" s="229"/>
      <c r="AD31" s="229"/>
      <c r="AE31" s="229"/>
      <c r="AF31" s="38"/>
      <c r="AG31" s="38"/>
      <c r="AH31" s="38"/>
      <c r="AI31" s="38"/>
      <c r="AJ31" s="38"/>
      <c r="AK31" s="228">
        <v>0</v>
      </c>
      <c r="AL31" s="229"/>
      <c r="AM31" s="229"/>
      <c r="AN31" s="229"/>
      <c r="AO31" s="229"/>
      <c r="AP31" s="38"/>
      <c r="AQ31" s="38"/>
      <c r="AR31" s="39"/>
      <c r="BE31" s="231"/>
    </row>
    <row r="32" spans="2:57" s="2" customFormat="1" ht="14.45" customHeight="1" hidden="1">
      <c r="B32" s="37"/>
      <c r="C32" s="38"/>
      <c r="D32" s="38"/>
      <c r="E32" s="38"/>
      <c r="F32" s="27" t="s">
        <v>44</v>
      </c>
      <c r="G32" s="38"/>
      <c r="H32" s="38"/>
      <c r="I32" s="38"/>
      <c r="J32" s="38"/>
      <c r="K32" s="38"/>
      <c r="L32" s="267">
        <v>0.15</v>
      </c>
      <c r="M32" s="229"/>
      <c r="N32" s="229"/>
      <c r="O32" s="229"/>
      <c r="P32" s="229"/>
      <c r="Q32" s="38"/>
      <c r="R32" s="38"/>
      <c r="S32" s="38"/>
      <c r="T32" s="38"/>
      <c r="U32" s="38"/>
      <c r="V32" s="38"/>
      <c r="W32" s="228">
        <f>ROUND(BC54,2)</f>
        <v>0</v>
      </c>
      <c r="X32" s="229"/>
      <c r="Y32" s="229"/>
      <c r="Z32" s="229"/>
      <c r="AA32" s="229"/>
      <c r="AB32" s="229"/>
      <c r="AC32" s="229"/>
      <c r="AD32" s="229"/>
      <c r="AE32" s="229"/>
      <c r="AF32" s="38"/>
      <c r="AG32" s="38"/>
      <c r="AH32" s="38"/>
      <c r="AI32" s="38"/>
      <c r="AJ32" s="38"/>
      <c r="AK32" s="228">
        <v>0</v>
      </c>
      <c r="AL32" s="229"/>
      <c r="AM32" s="229"/>
      <c r="AN32" s="229"/>
      <c r="AO32" s="229"/>
      <c r="AP32" s="38"/>
      <c r="AQ32" s="38"/>
      <c r="AR32" s="39"/>
      <c r="BE32" s="231"/>
    </row>
    <row r="33" spans="2:57" s="2" customFormat="1" ht="14.45" customHeight="1" hidden="1">
      <c r="B33" s="37"/>
      <c r="C33" s="38"/>
      <c r="D33" s="38"/>
      <c r="E33" s="38"/>
      <c r="F33" s="27" t="s">
        <v>45</v>
      </c>
      <c r="G33" s="38"/>
      <c r="H33" s="38"/>
      <c r="I33" s="38"/>
      <c r="J33" s="38"/>
      <c r="K33" s="38"/>
      <c r="L33" s="267">
        <v>0</v>
      </c>
      <c r="M33" s="229"/>
      <c r="N33" s="229"/>
      <c r="O33" s="229"/>
      <c r="P33" s="229"/>
      <c r="Q33" s="38"/>
      <c r="R33" s="38"/>
      <c r="S33" s="38"/>
      <c r="T33" s="38"/>
      <c r="U33" s="38"/>
      <c r="V33" s="38"/>
      <c r="W33" s="228">
        <f>ROUND(BD54,2)</f>
        <v>0</v>
      </c>
      <c r="X33" s="229"/>
      <c r="Y33" s="229"/>
      <c r="Z33" s="229"/>
      <c r="AA33" s="229"/>
      <c r="AB33" s="229"/>
      <c r="AC33" s="229"/>
      <c r="AD33" s="229"/>
      <c r="AE33" s="229"/>
      <c r="AF33" s="38"/>
      <c r="AG33" s="38"/>
      <c r="AH33" s="38"/>
      <c r="AI33" s="38"/>
      <c r="AJ33" s="38"/>
      <c r="AK33" s="228">
        <v>0</v>
      </c>
      <c r="AL33" s="229"/>
      <c r="AM33" s="229"/>
      <c r="AN33" s="229"/>
      <c r="AO33" s="229"/>
      <c r="AP33" s="38"/>
      <c r="AQ33" s="38"/>
      <c r="AR33" s="39"/>
      <c r="BE33" s="231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1"/>
    </row>
    <row r="35" spans="2:44" s="1" customFormat="1" ht="25.9" customHeight="1"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34" t="s">
        <v>48</v>
      </c>
      <c r="Y35" s="235"/>
      <c r="Z35" s="235"/>
      <c r="AA35" s="235"/>
      <c r="AB35" s="235"/>
      <c r="AC35" s="42"/>
      <c r="AD35" s="42"/>
      <c r="AE35" s="42"/>
      <c r="AF35" s="42"/>
      <c r="AG35" s="42"/>
      <c r="AH35" s="42"/>
      <c r="AI35" s="42"/>
      <c r="AJ35" s="42"/>
      <c r="AK35" s="236">
        <f>SUM(AK26:AK33)</f>
        <v>0</v>
      </c>
      <c r="AL35" s="235"/>
      <c r="AM35" s="235"/>
      <c r="AN35" s="235"/>
      <c r="AO35" s="237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49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Byt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41" t="str">
        <f>K6</f>
        <v>Stavební úpravy bytu - Bazovského 1118, byt č.27</v>
      </c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20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Bazovského 1119, Praha 17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22</v>
      </c>
      <c r="AJ47" s="33"/>
      <c r="AK47" s="33"/>
      <c r="AL47" s="33"/>
      <c r="AM47" s="243" t="str">
        <f>IF(AN8="","",AN8)</f>
        <v>19. 11. 2019</v>
      </c>
      <c r="AN47" s="243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Městská část Praha 17, Praha 17 - Řepy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30</v>
      </c>
      <c r="AJ49" s="33"/>
      <c r="AK49" s="33"/>
      <c r="AL49" s="33"/>
      <c r="AM49" s="239" t="str">
        <f>IF(E17="","",E17)</f>
        <v>ing. arch. Lenka David</v>
      </c>
      <c r="AN49" s="240"/>
      <c r="AO49" s="240"/>
      <c r="AP49" s="240"/>
      <c r="AQ49" s="33"/>
      <c r="AR49" s="36"/>
      <c r="AS49" s="244" t="s">
        <v>50</v>
      </c>
      <c r="AT49" s="245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28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33</v>
      </c>
      <c r="AJ50" s="33"/>
      <c r="AK50" s="33"/>
      <c r="AL50" s="33"/>
      <c r="AM50" s="239" t="str">
        <f>IF(E20="","",E20)</f>
        <v>Lenka Jandová</v>
      </c>
      <c r="AN50" s="240"/>
      <c r="AO50" s="240"/>
      <c r="AP50" s="240"/>
      <c r="AQ50" s="33"/>
      <c r="AR50" s="36"/>
      <c r="AS50" s="246"/>
      <c r="AT50" s="247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48"/>
      <c r="AT51" s="249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50" t="s">
        <v>51</v>
      </c>
      <c r="D52" s="251"/>
      <c r="E52" s="251"/>
      <c r="F52" s="251"/>
      <c r="G52" s="251"/>
      <c r="H52" s="60"/>
      <c r="I52" s="252" t="s">
        <v>52</v>
      </c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3" t="s">
        <v>53</v>
      </c>
      <c r="AH52" s="251"/>
      <c r="AI52" s="251"/>
      <c r="AJ52" s="251"/>
      <c r="AK52" s="251"/>
      <c r="AL52" s="251"/>
      <c r="AM52" s="251"/>
      <c r="AN52" s="252" t="s">
        <v>54</v>
      </c>
      <c r="AO52" s="251"/>
      <c r="AP52" s="254"/>
      <c r="AQ52" s="61" t="s">
        <v>55</v>
      </c>
      <c r="AR52" s="36"/>
      <c r="AS52" s="62" t="s">
        <v>56</v>
      </c>
      <c r="AT52" s="63" t="s">
        <v>57</v>
      </c>
      <c r="AU52" s="63" t="s">
        <v>58</v>
      </c>
      <c r="AV52" s="63" t="s">
        <v>59</v>
      </c>
      <c r="AW52" s="63" t="s">
        <v>60</v>
      </c>
      <c r="AX52" s="63" t="s">
        <v>61</v>
      </c>
      <c r="AY52" s="63" t="s">
        <v>62</v>
      </c>
      <c r="AZ52" s="63" t="s">
        <v>63</v>
      </c>
      <c r="BA52" s="63" t="s">
        <v>64</v>
      </c>
      <c r="BB52" s="63" t="s">
        <v>65</v>
      </c>
      <c r="BC52" s="63" t="s">
        <v>66</v>
      </c>
      <c r="BD52" s="64" t="s">
        <v>67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68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58">
        <f>ROUND(AG55,2)</f>
        <v>0</v>
      </c>
      <c r="AH54" s="258"/>
      <c r="AI54" s="258"/>
      <c r="AJ54" s="258"/>
      <c r="AK54" s="258"/>
      <c r="AL54" s="258"/>
      <c r="AM54" s="258"/>
      <c r="AN54" s="259">
        <f>SUM(AG54,AT54)</f>
        <v>0</v>
      </c>
      <c r="AO54" s="259"/>
      <c r="AP54" s="259"/>
      <c r="AQ54" s="72" t="s">
        <v>1</v>
      </c>
      <c r="AR54" s="73"/>
      <c r="AS54" s="74">
        <f>ROUND(AS55,2)</f>
        <v>0</v>
      </c>
      <c r="AT54" s="75">
        <f>ROUND(SUM(AV54:AW54),2)</f>
        <v>0</v>
      </c>
      <c r="AU54" s="76">
        <f>ROUND(AU55,5)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ROUND(AZ55,2)</f>
        <v>0</v>
      </c>
      <c r="BA54" s="75">
        <f>ROUND(BA55,2)</f>
        <v>0</v>
      </c>
      <c r="BB54" s="75">
        <f>ROUND(BB55,2)</f>
        <v>0</v>
      </c>
      <c r="BC54" s="75">
        <f>ROUND(BC55,2)</f>
        <v>0</v>
      </c>
      <c r="BD54" s="77">
        <f>ROUND(BD55,2)</f>
        <v>0</v>
      </c>
      <c r="BS54" s="78" t="s">
        <v>69</v>
      </c>
      <c r="BT54" s="78" t="s">
        <v>70</v>
      </c>
      <c r="BV54" s="78" t="s">
        <v>71</v>
      </c>
      <c r="BW54" s="78" t="s">
        <v>5</v>
      </c>
      <c r="BX54" s="78" t="s">
        <v>72</v>
      </c>
      <c r="CL54" s="78" t="s">
        <v>1</v>
      </c>
    </row>
    <row r="55" spans="1:90" s="5" customFormat="1" ht="27" customHeight="1">
      <c r="A55" s="79" t="s">
        <v>73</v>
      </c>
      <c r="B55" s="80"/>
      <c r="C55" s="81"/>
      <c r="D55" s="257" t="s">
        <v>14</v>
      </c>
      <c r="E55" s="257"/>
      <c r="F55" s="257"/>
      <c r="G55" s="257"/>
      <c r="H55" s="257"/>
      <c r="I55" s="82"/>
      <c r="J55" s="257" t="s">
        <v>17</v>
      </c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5">
        <f>'Byt - Stavební úpravy byt...'!J28</f>
        <v>0</v>
      </c>
      <c r="AH55" s="256"/>
      <c r="AI55" s="256"/>
      <c r="AJ55" s="256"/>
      <c r="AK55" s="256"/>
      <c r="AL55" s="256"/>
      <c r="AM55" s="256"/>
      <c r="AN55" s="255">
        <f>SUM(AG55,AT55)</f>
        <v>0</v>
      </c>
      <c r="AO55" s="256"/>
      <c r="AP55" s="256"/>
      <c r="AQ55" s="83" t="s">
        <v>74</v>
      </c>
      <c r="AR55" s="84"/>
      <c r="AS55" s="85">
        <v>0</v>
      </c>
      <c r="AT55" s="86">
        <f>ROUND(SUM(AV55:AW55),2)</f>
        <v>0</v>
      </c>
      <c r="AU55" s="87">
        <f>'Byt - Stavební úpravy byt...'!P98</f>
        <v>0</v>
      </c>
      <c r="AV55" s="86">
        <f>'Byt - Stavební úpravy byt...'!J31</f>
        <v>0</v>
      </c>
      <c r="AW55" s="86">
        <f>'Byt - Stavební úpravy byt...'!J32</f>
        <v>0</v>
      </c>
      <c r="AX55" s="86">
        <f>'Byt - Stavební úpravy byt...'!J33</f>
        <v>0</v>
      </c>
      <c r="AY55" s="86">
        <f>'Byt - Stavební úpravy byt...'!J34</f>
        <v>0</v>
      </c>
      <c r="AZ55" s="86">
        <f>'Byt - Stavební úpravy byt...'!F31</f>
        <v>0</v>
      </c>
      <c r="BA55" s="86">
        <f>'Byt - Stavební úpravy byt...'!F32</f>
        <v>0</v>
      </c>
      <c r="BB55" s="86">
        <f>'Byt - Stavební úpravy byt...'!F33</f>
        <v>0</v>
      </c>
      <c r="BC55" s="86">
        <f>'Byt - Stavební úpravy byt...'!F34</f>
        <v>0</v>
      </c>
      <c r="BD55" s="88">
        <f>'Byt - Stavební úpravy byt...'!F35</f>
        <v>0</v>
      </c>
      <c r="BT55" s="89" t="s">
        <v>75</v>
      </c>
      <c r="BU55" s="89" t="s">
        <v>76</v>
      </c>
      <c r="BV55" s="89" t="s">
        <v>71</v>
      </c>
      <c r="BW55" s="89" t="s">
        <v>5</v>
      </c>
      <c r="BX55" s="89" t="s">
        <v>72</v>
      </c>
      <c r="CL55" s="89" t="s">
        <v>1</v>
      </c>
    </row>
    <row r="56" spans="2:44" s="1" customFormat="1" ht="30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</row>
    <row r="57" spans="2:44" s="1" customFormat="1" ht="6.95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</row>
  </sheetData>
  <sheetProtection algorithmName="SHA-512" hashValue="MmMJbwoTuswuTvHEoz+1XmMMqkBE8aSO6G5QZVEfDn2uos/mV+YeDkljirgy6VlyFwyU24sJAkAY8eon9I4eJg==" saltValue="hnN/5i/aVuPVxrEwRjNamPennN9lt6uq++YoSOmhW+/0sPO5qV+ANeGoXJOPWbXZi0WZGFa1kadS+gOIVSRMPA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5" t="s">
        <v>5</v>
      </c>
    </row>
    <row r="3" spans="2:46" ht="6.95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8"/>
      <c r="AT3" s="15" t="s">
        <v>75</v>
      </c>
    </row>
    <row r="4" spans="2:46" ht="24.95" customHeight="1">
      <c r="B4" s="18"/>
      <c r="D4" s="94" t="s">
        <v>77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s="1" customFormat="1" ht="12" customHeight="1">
      <c r="B6" s="36"/>
      <c r="D6" s="95" t="s">
        <v>16</v>
      </c>
      <c r="I6" s="96"/>
      <c r="L6" s="36"/>
    </row>
    <row r="7" spans="2:12" s="1" customFormat="1" ht="36.95" customHeight="1">
      <c r="B7" s="36"/>
      <c r="E7" s="268" t="s">
        <v>17</v>
      </c>
      <c r="F7" s="269"/>
      <c r="G7" s="269"/>
      <c r="H7" s="269"/>
      <c r="I7" s="96"/>
      <c r="L7" s="36"/>
    </row>
    <row r="8" spans="2:12" s="1" customFormat="1" ht="11.25">
      <c r="B8" s="36"/>
      <c r="I8" s="96"/>
      <c r="L8" s="36"/>
    </row>
    <row r="9" spans="2:12" s="1" customFormat="1" ht="12" customHeight="1">
      <c r="B9" s="36"/>
      <c r="D9" s="95" t="s">
        <v>18</v>
      </c>
      <c r="F9" s="15" t="s">
        <v>1</v>
      </c>
      <c r="I9" s="97" t="s">
        <v>19</v>
      </c>
      <c r="J9" s="15" t="s">
        <v>1</v>
      </c>
      <c r="L9" s="36"/>
    </row>
    <row r="10" spans="2:12" s="1" customFormat="1" ht="12" customHeight="1">
      <c r="B10" s="36"/>
      <c r="D10" s="95" t="s">
        <v>20</v>
      </c>
      <c r="F10" s="15" t="s">
        <v>21</v>
      </c>
      <c r="I10" s="97" t="s">
        <v>22</v>
      </c>
      <c r="J10" s="98" t="str">
        <f>'Rekapitulace stavby'!AN8</f>
        <v>19. 11. 2019</v>
      </c>
      <c r="L10" s="36"/>
    </row>
    <row r="11" spans="2:12" s="1" customFormat="1" ht="10.9" customHeight="1">
      <c r="B11" s="36"/>
      <c r="I11" s="96"/>
      <c r="L11" s="36"/>
    </row>
    <row r="12" spans="2:12" s="1" customFormat="1" ht="12" customHeight="1">
      <c r="B12" s="36"/>
      <c r="D12" s="95" t="s">
        <v>24</v>
      </c>
      <c r="I12" s="97" t="s">
        <v>25</v>
      </c>
      <c r="J12" s="15" t="s">
        <v>1</v>
      </c>
      <c r="L12" s="36"/>
    </row>
    <row r="13" spans="2:12" s="1" customFormat="1" ht="18" customHeight="1">
      <c r="B13" s="36"/>
      <c r="E13" s="15" t="s">
        <v>26</v>
      </c>
      <c r="I13" s="97" t="s">
        <v>27</v>
      </c>
      <c r="J13" s="15" t="s">
        <v>1</v>
      </c>
      <c r="L13" s="36"/>
    </row>
    <row r="14" spans="2:12" s="1" customFormat="1" ht="6.95" customHeight="1">
      <c r="B14" s="36"/>
      <c r="I14" s="96"/>
      <c r="L14" s="36"/>
    </row>
    <row r="15" spans="2:12" s="1" customFormat="1" ht="12" customHeight="1">
      <c r="B15" s="36"/>
      <c r="D15" s="95" t="s">
        <v>28</v>
      </c>
      <c r="I15" s="97" t="s">
        <v>25</v>
      </c>
      <c r="J15" s="28" t="str">
        <f>'Rekapitulace stavby'!AN13</f>
        <v>Vyplň údaj</v>
      </c>
      <c r="L15" s="36"/>
    </row>
    <row r="16" spans="2:12" s="1" customFormat="1" ht="18" customHeight="1">
      <c r="B16" s="36"/>
      <c r="E16" s="270" t="str">
        <f>'Rekapitulace stavby'!E14</f>
        <v>Vyplň údaj</v>
      </c>
      <c r="F16" s="271"/>
      <c r="G16" s="271"/>
      <c r="H16" s="271"/>
      <c r="I16" s="97" t="s">
        <v>27</v>
      </c>
      <c r="J16" s="28" t="str">
        <f>'Rekapitulace stavby'!AN14</f>
        <v>Vyplň údaj</v>
      </c>
      <c r="L16" s="36"/>
    </row>
    <row r="17" spans="2:12" s="1" customFormat="1" ht="6.95" customHeight="1">
      <c r="B17" s="36"/>
      <c r="I17" s="96"/>
      <c r="L17" s="36"/>
    </row>
    <row r="18" spans="2:12" s="1" customFormat="1" ht="12" customHeight="1">
      <c r="B18" s="36"/>
      <c r="D18" s="95" t="s">
        <v>30</v>
      </c>
      <c r="I18" s="97" t="s">
        <v>25</v>
      </c>
      <c r="J18" s="15" t="s">
        <v>1</v>
      </c>
      <c r="L18" s="36"/>
    </row>
    <row r="19" spans="2:12" s="1" customFormat="1" ht="18" customHeight="1">
      <c r="B19" s="36"/>
      <c r="E19" s="15" t="s">
        <v>31</v>
      </c>
      <c r="I19" s="97" t="s">
        <v>27</v>
      </c>
      <c r="J19" s="15" t="s">
        <v>1</v>
      </c>
      <c r="L19" s="36"/>
    </row>
    <row r="20" spans="2:12" s="1" customFormat="1" ht="6.95" customHeight="1">
      <c r="B20" s="36"/>
      <c r="I20" s="96"/>
      <c r="L20" s="36"/>
    </row>
    <row r="21" spans="2:12" s="1" customFormat="1" ht="12" customHeight="1">
      <c r="B21" s="36"/>
      <c r="D21" s="95" t="s">
        <v>33</v>
      </c>
      <c r="I21" s="97" t="s">
        <v>25</v>
      </c>
      <c r="J21" s="15" t="s">
        <v>1</v>
      </c>
      <c r="L21" s="36"/>
    </row>
    <row r="22" spans="2:12" s="1" customFormat="1" ht="18" customHeight="1">
      <c r="B22" s="36"/>
      <c r="E22" s="15" t="s">
        <v>34</v>
      </c>
      <c r="I22" s="97" t="s">
        <v>27</v>
      </c>
      <c r="J22" s="15" t="s">
        <v>1</v>
      </c>
      <c r="L22" s="36"/>
    </row>
    <row r="23" spans="2:12" s="1" customFormat="1" ht="6.95" customHeight="1">
      <c r="B23" s="36"/>
      <c r="I23" s="96"/>
      <c r="L23" s="36"/>
    </row>
    <row r="24" spans="2:12" s="1" customFormat="1" ht="12" customHeight="1">
      <c r="B24" s="36"/>
      <c r="D24" s="95" t="s">
        <v>35</v>
      </c>
      <c r="I24" s="96"/>
      <c r="L24" s="36"/>
    </row>
    <row r="25" spans="2:12" s="6" customFormat="1" ht="16.5" customHeight="1">
      <c r="B25" s="99"/>
      <c r="E25" s="272" t="s">
        <v>1</v>
      </c>
      <c r="F25" s="272"/>
      <c r="G25" s="272"/>
      <c r="H25" s="272"/>
      <c r="I25" s="100"/>
      <c r="L25" s="99"/>
    </row>
    <row r="26" spans="2:12" s="1" customFormat="1" ht="6.95" customHeight="1">
      <c r="B26" s="36"/>
      <c r="I26" s="96"/>
      <c r="L26" s="36"/>
    </row>
    <row r="27" spans="2:12" s="1" customFormat="1" ht="6.95" customHeight="1">
      <c r="B27" s="36"/>
      <c r="D27" s="54"/>
      <c r="E27" s="54"/>
      <c r="F27" s="54"/>
      <c r="G27" s="54"/>
      <c r="H27" s="54"/>
      <c r="I27" s="101"/>
      <c r="J27" s="54"/>
      <c r="K27" s="54"/>
      <c r="L27" s="36"/>
    </row>
    <row r="28" spans="2:12" s="1" customFormat="1" ht="25.35" customHeight="1">
      <c r="B28" s="36"/>
      <c r="D28" s="102" t="s">
        <v>36</v>
      </c>
      <c r="I28" s="96"/>
      <c r="J28" s="103">
        <f>ROUND(J98,2)</f>
        <v>0</v>
      </c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1"/>
      <c r="J29" s="54"/>
      <c r="K29" s="54"/>
      <c r="L29" s="36"/>
    </row>
    <row r="30" spans="2:12" s="1" customFormat="1" ht="14.45" customHeight="1">
      <c r="B30" s="36"/>
      <c r="F30" s="104" t="s">
        <v>38</v>
      </c>
      <c r="I30" s="105" t="s">
        <v>37</v>
      </c>
      <c r="J30" s="104" t="s">
        <v>39</v>
      </c>
      <c r="L30" s="36"/>
    </row>
    <row r="31" spans="2:12" s="1" customFormat="1" ht="14.45" customHeight="1">
      <c r="B31" s="36"/>
      <c r="D31" s="95" t="s">
        <v>40</v>
      </c>
      <c r="E31" s="95" t="s">
        <v>41</v>
      </c>
      <c r="F31" s="106">
        <f>ROUND((SUM(BE98:BE374)),2)</f>
        <v>0</v>
      </c>
      <c r="I31" s="107">
        <v>0.21</v>
      </c>
      <c r="J31" s="106">
        <f>ROUND(((SUM(BE98:BE374))*I31),2)</f>
        <v>0</v>
      </c>
      <c r="L31" s="36"/>
    </row>
    <row r="32" spans="2:12" s="1" customFormat="1" ht="14.45" customHeight="1">
      <c r="B32" s="36"/>
      <c r="E32" s="95" t="s">
        <v>42</v>
      </c>
      <c r="F32" s="106">
        <f>ROUND((SUM(BF98:BF374)),2)</f>
        <v>0</v>
      </c>
      <c r="I32" s="107">
        <v>0.15</v>
      </c>
      <c r="J32" s="106">
        <f>ROUND(((SUM(BF98:BF374))*I32),2)</f>
        <v>0</v>
      </c>
      <c r="L32" s="36"/>
    </row>
    <row r="33" spans="2:12" s="1" customFormat="1" ht="14.45" customHeight="1" hidden="1">
      <c r="B33" s="36"/>
      <c r="E33" s="95" t="s">
        <v>43</v>
      </c>
      <c r="F33" s="106">
        <f>ROUND((SUM(BG98:BG374)),2)</f>
        <v>0</v>
      </c>
      <c r="I33" s="107">
        <v>0.21</v>
      </c>
      <c r="J33" s="106">
        <f>0</f>
        <v>0</v>
      </c>
      <c r="L33" s="36"/>
    </row>
    <row r="34" spans="2:12" s="1" customFormat="1" ht="14.45" customHeight="1" hidden="1">
      <c r="B34" s="36"/>
      <c r="E34" s="95" t="s">
        <v>44</v>
      </c>
      <c r="F34" s="106">
        <f>ROUND((SUM(BH98:BH374)),2)</f>
        <v>0</v>
      </c>
      <c r="I34" s="107">
        <v>0.15</v>
      </c>
      <c r="J34" s="106">
        <f>0</f>
        <v>0</v>
      </c>
      <c r="L34" s="36"/>
    </row>
    <row r="35" spans="2:12" s="1" customFormat="1" ht="14.45" customHeight="1" hidden="1">
      <c r="B35" s="36"/>
      <c r="E35" s="95" t="s">
        <v>45</v>
      </c>
      <c r="F35" s="106">
        <f>ROUND((SUM(BI98:BI374)),2)</f>
        <v>0</v>
      </c>
      <c r="I35" s="107">
        <v>0</v>
      </c>
      <c r="J35" s="106">
        <f>0</f>
        <v>0</v>
      </c>
      <c r="L35" s="36"/>
    </row>
    <row r="36" spans="2:12" s="1" customFormat="1" ht="6.95" customHeight="1">
      <c r="B36" s="36"/>
      <c r="I36" s="96"/>
      <c r="L36" s="36"/>
    </row>
    <row r="37" spans="2:12" s="1" customFormat="1" ht="25.35" customHeight="1">
      <c r="B37" s="36"/>
      <c r="C37" s="108"/>
      <c r="D37" s="109" t="s">
        <v>46</v>
      </c>
      <c r="E37" s="110"/>
      <c r="F37" s="110"/>
      <c r="G37" s="111" t="s">
        <v>47</v>
      </c>
      <c r="H37" s="112" t="s">
        <v>48</v>
      </c>
      <c r="I37" s="113"/>
      <c r="J37" s="114">
        <f>SUM(J28:J35)</f>
        <v>0</v>
      </c>
      <c r="K37" s="115"/>
      <c r="L37" s="36"/>
    </row>
    <row r="38" spans="2:12" s="1" customFormat="1" ht="14.45" customHeight="1">
      <c r="B38" s="116"/>
      <c r="C38" s="117"/>
      <c r="D38" s="117"/>
      <c r="E38" s="117"/>
      <c r="F38" s="117"/>
      <c r="G38" s="117"/>
      <c r="H38" s="117"/>
      <c r="I38" s="118"/>
      <c r="J38" s="117"/>
      <c r="K38" s="117"/>
      <c r="L38" s="36"/>
    </row>
    <row r="42" spans="2:12" s="1" customFormat="1" ht="6.95" customHeight="1">
      <c r="B42" s="119"/>
      <c r="C42" s="120"/>
      <c r="D42" s="120"/>
      <c r="E42" s="120"/>
      <c r="F42" s="120"/>
      <c r="G42" s="120"/>
      <c r="H42" s="120"/>
      <c r="I42" s="121"/>
      <c r="J42" s="120"/>
      <c r="K42" s="120"/>
      <c r="L42" s="36"/>
    </row>
    <row r="43" spans="2:12" s="1" customFormat="1" ht="24.95" customHeight="1">
      <c r="B43" s="32"/>
      <c r="C43" s="21" t="s">
        <v>78</v>
      </c>
      <c r="D43" s="33"/>
      <c r="E43" s="33"/>
      <c r="F43" s="33"/>
      <c r="G43" s="33"/>
      <c r="H43" s="33"/>
      <c r="I43" s="96"/>
      <c r="J43" s="33"/>
      <c r="K43" s="33"/>
      <c r="L43" s="36"/>
    </row>
    <row r="44" spans="2:12" s="1" customFormat="1" ht="6.95" customHeight="1">
      <c r="B44" s="32"/>
      <c r="C44" s="33"/>
      <c r="D44" s="33"/>
      <c r="E44" s="33"/>
      <c r="F44" s="33"/>
      <c r="G44" s="33"/>
      <c r="H44" s="33"/>
      <c r="I44" s="96"/>
      <c r="J44" s="33"/>
      <c r="K44" s="33"/>
      <c r="L44" s="36"/>
    </row>
    <row r="45" spans="2:12" s="1" customFormat="1" ht="12" customHeight="1">
      <c r="B45" s="32"/>
      <c r="C45" s="27" t="s">
        <v>16</v>
      </c>
      <c r="D45" s="33"/>
      <c r="E45" s="33"/>
      <c r="F45" s="33"/>
      <c r="G45" s="33"/>
      <c r="H45" s="33"/>
      <c r="I45" s="96"/>
      <c r="J45" s="33"/>
      <c r="K45" s="33"/>
      <c r="L45" s="36"/>
    </row>
    <row r="46" spans="2:12" s="1" customFormat="1" ht="16.5" customHeight="1">
      <c r="B46" s="32"/>
      <c r="C46" s="33"/>
      <c r="D46" s="33"/>
      <c r="E46" s="241" t="str">
        <f>E7</f>
        <v>Stavební úpravy bytu - Bazovského 1118, byt č.27</v>
      </c>
      <c r="F46" s="240"/>
      <c r="G46" s="240"/>
      <c r="H46" s="240"/>
      <c r="I46" s="96"/>
      <c r="J46" s="33"/>
      <c r="K46" s="33"/>
      <c r="L46" s="36"/>
    </row>
    <row r="47" spans="2:12" s="1" customFormat="1" ht="6.95" customHeight="1">
      <c r="B47" s="32"/>
      <c r="C47" s="33"/>
      <c r="D47" s="33"/>
      <c r="E47" s="33"/>
      <c r="F47" s="33"/>
      <c r="G47" s="33"/>
      <c r="H47" s="33"/>
      <c r="I47" s="96"/>
      <c r="J47" s="33"/>
      <c r="K47" s="33"/>
      <c r="L47" s="36"/>
    </row>
    <row r="48" spans="2:12" s="1" customFormat="1" ht="12" customHeight="1">
      <c r="B48" s="32"/>
      <c r="C48" s="27" t="s">
        <v>20</v>
      </c>
      <c r="D48" s="33"/>
      <c r="E48" s="33"/>
      <c r="F48" s="25" t="str">
        <f>F10</f>
        <v>Bazovského 1119, Praha 17</v>
      </c>
      <c r="G48" s="33"/>
      <c r="H48" s="33"/>
      <c r="I48" s="97" t="s">
        <v>22</v>
      </c>
      <c r="J48" s="53" t="str">
        <f>IF(J10="","",J10)</f>
        <v>19. 11. 2019</v>
      </c>
      <c r="K48" s="33"/>
      <c r="L48" s="36"/>
    </row>
    <row r="49" spans="2:12" s="1" customFormat="1" ht="6.95" customHeight="1">
      <c r="B49" s="32"/>
      <c r="C49" s="33"/>
      <c r="D49" s="33"/>
      <c r="E49" s="33"/>
      <c r="F49" s="33"/>
      <c r="G49" s="33"/>
      <c r="H49" s="33"/>
      <c r="I49" s="96"/>
      <c r="J49" s="33"/>
      <c r="K49" s="33"/>
      <c r="L49" s="36"/>
    </row>
    <row r="50" spans="2:12" s="1" customFormat="1" ht="13.7" customHeight="1">
      <c r="B50" s="32"/>
      <c r="C50" s="27" t="s">
        <v>24</v>
      </c>
      <c r="D50" s="33"/>
      <c r="E50" s="33"/>
      <c r="F50" s="25" t="str">
        <f>E13</f>
        <v>Městská část Praha 17, Praha 17 - Řepy</v>
      </c>
      <c r="G50" s="33"/>
      <c r="H50" s="33"/>
      <c r="I50" s="97" t="s">
        <v>30</v>
      </c>
      <c r="J50" s="30" t="str">
        <f>E19</f>
        <v>ing. arch. Lenka David</v>
      </c>
      <c r="K50" s="33"/>
      <c r="L50" s="36"/>
    </row>
    <row r="51" spans="2:12" s="1" customFormat="1" ht="13.7" customHeight="1">
      <c r="B51" s="32"/>
      <c r="C51" s="27" t="s">
        <v>28</v>
      </c>
      <c r="D51" s="33"/>
      <c r="E51" s="33"/>
      <c r="F51" s="25" t="str">
        <f>IF(E16="","",E16)</f>
        <v>Vyplň údaj</v>
      </c>
      <c r="G51" s="33"/>
      <c r="H51" s="33"/>
      <c r="I51" s="97" t="s">
        <v>33</v>
      </c>
      <c r="J51" s="30" t="str">
        <f>E22</f>
        <v>Lenka Jandová</v>
      </c>
      <c r="K51" s="33"/>
      <c r="L51" s="36"/>
    </row>
    <row r="52" spans="2:12" s="1" customFormat="1" ht="10.35" customHeight="1">
      <c r="B52" s="32"/>
      <c r="C52" s="33"/>
      <c r="D52" s="33"/>
      <c r="E52" s="33"/>
      <c r="F52" s="33"/>
      <c r="G52" s="33"/>
      <c r="H52" s="33"/>
      <c r="I52" s="96"/>
      <c r="J52" s="33"/>
      <c r="K52" s="33"/>
      <c r="L52" s="36"/>
    </row>
    <row r="53" spans="2:12" s="1" customFormat="1" ht="29.25" customHeight="1">
      <c r="B53" s="32"/>
      <c r="C53" s="122" t="s">
        <v>79</v>
      </c>
      <c r="D53" s="123"/>
      <c r="E53" s="123"/>
      <c r="F53" s="123"/>
      <c r="G53" s="123"/>
      <c r="H53" s="123"/>
      <c r="I53" s="124"/>
      <c r="J53" s="125" t="s">
        <v>80</v>
      </c>
      <c r="K53" s="123"/>
      <c r="L53" s="36"/>
    </row>
    <row r="54" spans="2:12" s="1" customFormat="1" ht="10.35" customHeight="1">
      <c r="B54" s="32"/>
      <c r="C54" s="33"/>
      <c r="D54" s="33"/>
      <c r="E54" s="33"/>
      <c r="F54" s="33"/>
      <c r="G54" s="33"/>
      <c r="H54" s="33"/>
      <c r="I54" s="96"/>
      <c r="J54" s="33"/>
      <c r="K54" s="33"/>
      <c r="L54" s="36"/>
    </row>
    <row r="55" spans="2:47" s="1" customFormat="1" ht="22.9" customHeight="1">
      <c r="B55" s="32"/>
      <c r="C55" s="126" t="s">
        <v>81</v>
      </c>
      <c r="D55" s="33"/>
      <c r="E55" s="33"/>
      <c r="F55" s="33"/>
      <c r="G55" s="33"/>
      <c r="H55" s="33"/>
      <c r="I55" s="96"/>
      <c r="J55" s="71">
        <f>J98</f>
        <v>0</v>
      </c>
      <c r="K55" s="33"/>
      <c r="L55" s="36"/>
      <c r="AU55" s="15" t="s">
        <v>82</v>
      </c>
    </row>
    <row r="56" spans="2:12" s="7" customFormat="1" ht="24.95" customHeight="1">
      <c r="B56" s="127"/>
      <c r="C56" s="128"/>
      <c r="D56" s="129" t="s">
        <v>83</v>
      </c>
      <c r="E56" s="130"/>
      <c r="F56" s="130"/>
      <c r="G56" s="130"/>
      <c r="H56" s="130"/>
      <c r="I56" s="131"/>
      <c r="J56" s="132">
        <f>J99</f>
        <v>0</v>
      </c>
      <c r="K56" s="128"/>
      <c r="L56" s="133"/>
    </row>
    <row r="57" spans="2:12" s="8" customFormat="1" ht="19.9" customHeight="1">
      <c r="B57" s="134"/>
      <c r="C57" s="135"/>
      <c r="D57" s="136" t="s">
        <v>84</v>
      </c>
      <c r="E57" s="137"/>
      <c r="F57" s="137"/>
      <c r="G57" s="137"/>
      <c r="H57" s="137"/>
      <c r="I57" s="138"/>
      <c r="J57" s="139">
        <f>J100</f>
        <v>0</v>
      </c>
      <c r="K57" s="135"/>
      <c r="L57" s="140"/>
    </row>
    <row r="58" spans="2:12" s="8" customFormat="1" ht="19.9" customHeight="1">
      <c r="B58" s="134"/>
      <c r="C58" s="135"/>
      <c r="D58" s="136" t="s">
        <v>85</v>
      </c>
      <c r="E58" s="137"/>
      <c r="F58" s="137"/>
      <c r="G58" s="137"/>
      <c r="H58" s="137"/>
      <c r="I58" s="138"/>
      <c r="J58" s="139">
        <f>J109</f>
        <v>0</v>
      </c>
      <c r="K58" s="135"/>
      <c r="L58" s="140"/>
    </row>
    <row r="59" spans="2:12" s="8" customFormat="1" ht="19.9" customHeight="1">
      <c r="B59" s="134"/>
      <c r="C59" s="135"/>
      <c r="D59" s="136" t="s">
        <v>86</v>
      </c>
      <c r="E59" s="137"/>
      <c r="F59" s="137"/>
      <c r="G59" s="137"/>
      <c r="H59" s="137"/>
      <c r="I59" s="138"/>
      <c r="J59" s="139">
        <f>J111</f>
        <v>0</v>
      </c>
      <c r="K59" s="135"/>
      <c r="L59" s="140"/>
    </row>
    <row r="60" spans="2:12" s="8" customFormat="1" ht="19.9" customHeight="1">
      <c r="B60" s="134"/>
      <c r="C60" s="135"/>
      <c r="D60" s="136" t="s">
        <v>87</v>
      </c>
      <c r="E60" s="137"/>
      <c r="F60" s="137"/>
      <c r="G60" s="137"/>
      <c r="H60" s="137"/>
      <c r="I60" s="138"/>
      <c r="J60" s="139">
        <f>J136</f>
        <v>0</v>
      </c>
      <c r="K60" s="135"/>
      <c r="L60" s="140"/>
    </row>
    <row r="61" spans="2:12" s="8" customFormat="1" ht="19.9" customHeight="1">
      <c r="B61" s="134"/>
      <c r="C61" s="135"/>
      <c r="D61" s="136" t="s">
        <v>88</v>
      </c>
      <c r="E61" s="137"/>
      <c r="F61" s="137"/>
      <c r="G61" s="137"/>
      <c r="H61" s="137"/>
      <c r="I61" s="138"/>
      <c r="J61" s="139">
        <f>J166</f>
        <v>0</v>
      </c>
      <c r="K61" s="135"/>
      <c r="L61" s="140"/>
    </row>
    <row r="62" spans="2:12" s="8" customFormat="1" ht="19.9" customHeight="1">
      <c r="B62" s="134"/>
      <c r="C62" s="135"/>
      <c r="D62" s="136" t="s">
        <v>89</v>
      </c>
      <c r="E62" s="137"/>
      <c r="F62" s="137"/>
      <c r="G62" s="137"/>
      <c r="H62" s="137"/>
      <c r="I62" s="138"/>
      <c r="J62" s="139">
        <f>J172</f>
        <v>0</v>
      </c>
      <c r="K62" s="135"/>
      <c r="L62" s="140"/>
    </row>
    <row r="63" spans="2:12" s="7" customFormat="1" ht="24.95" customHeight="1">
      <c r="B63" s="127"/>
      <c r="C63" s="128"/>
      <c r="D63" s="129" t="s">
        <v>90</v>
      </c>
      <c r="E63" s="130"/>
      <c r="F63" s="130"/>
      <c r="G63" s="130"/>
      <c r="H63" s="130"/>
      <c r="I63" s="131"/>
      <c r="J63" s="132">
        <f>J174</f>
        <v>0</v>
      </c>
      <c r="K63" s="128"/>
      <c r="L63" s="133"/>
    </row>
    <row r="64" spans="2:12" s="8" customFormat="1" ht="19.9" customHeight="1">
      <c r="B64" s="134"/>
      <c r="C64" s="135"/>
      <c r="D64" s="136" t="s">
        <v>91</v>
      </c>
      <c r="E64" s="137"/>
      <c r="F64" s="137"/>
      <c r="G64" s="137"/>
      <c r="H64" s="137"/>
      <c r="I64" s="138"/>
      <c r="J64" s="139">
        <f>J175</f>
        <v>0</v>
      </c>
      <c r="K64" s="135"/>
      <c r="L64" s="140"/>
    </row>
    <row r="65" spans="2:12" s="8" customFormat="1" ht="19.9" customHeight="1">
      <c r="B65" s="134"/>
      <c r="C65" s="135"/>
      <c r="D65" s="136" t="s">
        <v>92</v>
      </c>
      <c r="E65" s="137"/>
      <c r="F65" s="137"/>
      <c r="G65" s="137"/>
      <c r="H65" s="137"/>
      <c r="I65" s="138"/>
      <c r="J65" s="139">
        <f>J184</f>
        <v>0</v>
      </c>
      <c r="K65" s="135"/>
      <c r="L65" s="140"/>
    </row>
    <row r="66" spans="2:12" s="8" customFormat="1" ht="19.9" customHeight="1">
      <c r="B66" s="134"/>
      <c r="C66" s="135"/>
      <c r="D66" s="136" t="s">
        <v>93</v>
      </c>
      <c r="E66" s="137"/>
      <c r="F66" s="137"/>
      <c r="G66" s="137"/>
      <c r="H66" s="137"/>
      <c r="I66" s="138"/>
      <c r="J66" s="139">
        <f>J189</f>
        <v>0</v>
      </c>
      <c r="K66" s="135"/>
      <c r="L66" s="140"/>
    </row>
    <row r="67" spans="2:12" s="8" customFormat="1" ht="19.9" customHeight="1">
      <c r="B67" s="134"/>
      <c r="C67" s="135"/>
      <c r="D67" s="136" t="s">
        <v>94</v>
      </c>
      <c r="E67" s="137"/>
      <c r="F67" s="137"/>
      <c r="G67" s="137"/>
      <c r="H67" s="137"/>
      <c r="I67" s="138"/>
      <c r="J67" s="139">
        <f>J200</f>
        <v>0</v>
      </c>
      <c r="K67" s="135"/>
      <c r="L67" s="140"/>
    </row>
    <row r="68" spans="2:12" s="8" customFormat="1" ht="19.9" customHeight="1">
      <c r="B68" s="134"/>
      <c r="C68" s="135"/>
      <c r="D68" s="136" t="s">
        <v>95</v>
      </c>
      <c r="E68" s="137"/>
      <c r="F68" s="137"/>
      <c r="G68" s="137"/>
      <c r="H68" s="137"/>
      <c r="I68" s="138"/>
      <c r="J68" s="139">
        <f>J210</f>
        <v>0</v>
      </c>
      <c r="K68" s="135"/>
      <c r="L68" s="140"/>
    </row>
    <row r="69" spans="2:12" s="8" customFormat="1" ht="19.9" customHeight="1">
      <c r="B69" s="134"/>
      <c r="C69" s="135"/>
      <c r="D69" s="136" t="s">
        <v>96</v>
      </c>
      <c r="E69" s="137"/>
      <c r="F69" s="137"/>
      <c r="G69" s="137"/>
      <c r="H69" s="137"/>
      <c r="I69" s="138"/>
      <c r="J69" s="139">
        <f>J227</f>
        <v>0</v>
      </c>
      <c r="K69" s="135"/>
      <c r="L69" s="140"/>
    </row>
    <row r="70" spans="2:12" s="8" customFormat="1" ht="19.9" customHeight="1">
      <c r="B70" s="134"/>
      <c r="C70" s="135"/>
      <c r="D70" s="136" t="s">
        <v>97</v>
      </c>
      <c r="E70" s="137"/>
      <c r="F70" s="137"/>
      <c r="G70" s="137"/>
      <c r="H70" s="137"/>
      <c r="I70" s="138"/>
      <c r="J70" s="139">
        <f>J234</f>
        <v>0</v>
      </c>
      <c r="K70" s="135"/>
      <c r="L70" s="140"/>
    </row>
    <row r="71" spans="2:12" s="8" customFormat="1" ht="19.9" customHeight="1">
      <c r="B71" s="134"/>
      <c r="C71" s="135"/>
      <c r="D71" s="136" t="s">
        <v>98</v>
      </c>
      <c r="E71" s="137"/>
      <c r="F71" s="137"/>
      <c r="G71" s="137"/>
      <c r="H71" s="137"/>
      <c r="I71" s="138"/>
      <c r="J71" s="139">
        <f>J245</f>
        <v>0</v>
      </c>
      <c r="K71" s="135"/>
      <c r="L71" s="140"/>
    </row>
    <row r="72" spans="2:12" s="8" customFormat="1" ht="19.9" customHeight="1">
      <c r="B72" s="134"/>
      <c r="C72" s="135"/>
      <c r="D72" s="136" t="s">
        <v>99</v>
      </c>
      <c r="E72" s="137"/>
      <c r="F72" s="137"/>
      <c r="G72" s="137"/>
      <c r="H72" s="137"/>
      <c r="I72" s="138"/>
      <c r="J72" s="139">
        <f>J254</f>
        <v>0</v>
      </c>
      <c r="K72" s="135"/>
      <c r="L72" s="140"/>
    </row>
    <row r="73" spans="2:12" s="8" customFormat="1" ht="19.9" customHeight="1">
      <c r="B73" s="134"/>
      <c r="C73" s="135"/>
      <c r="D73" s="136" t="s">
        <v>100</v>
      </c>
      <c r="E73" s="137"/>
      <c r="F73" s="137"/>
      <c r="G73" s="137"/>
      <c r="H73" s="137"/>
      <c r="I73" s="138"/>
      <c r="J73" s="139">
        <f>J259</f>
        <v>0</v>
      </c>
      <c r="K73" s="135"/>
      <c r="L73" s="140"/>
    </row>
    <row r="74" spans="2:12" s="8" customFormat="1" ht="19.9" customHeight="1">
      <c r="B74" s="134"/>
      <c r="C74" s="135"/>
      <c r="D74" s="136" t="s">
        <v>101</v>
      </c>
      <c r="E74" s="137"/>
      <c r="F74" s="137"/>
      <c r="G74" s="137"/>
      <c r="H74" s="137"/>
      <c r="I74" s="138"/>
      <c r="J74" s="139">
        <f>J272</f>
        <v>0</v>
      </c>
      <c r="K74" s="135"/>
      <c r="L74" s="140"/>
    </row>
    <row r="75" spans="2:12" s="8" customFormat="1" ht="19.9" customHeight="1">
      <c r="B75" s="134"/>
      <c r="C75" s="135"/>
      <c r="D75" s="136" t="s">
        <v>102</v>
      </c>
      <c r="E75" s="137"/>
      <c r="F75" s="137"/>
      <c r="G75" s="137"/>
      <c r="H75" s="137"/>
      <c r="I75" s="138"/>
      <c r="J75" s="139">
        <f>J297</f>
        <v>0</v>
      </c>
      <c r="K75" s="135"/>
      <c r="L75" s="140"/>
    </row>
    <row r="76" spans="2:12" s="8" customFormat="1" ht="19.9" customHeight="1">
      <c r="B76" s="134"/>
      <c r="C76" s="135"/>
      <c r="D76" s="136" t="s">
        <v>103</v>
      </c>
      <c r="E76" s="137"/>
      <c r="F76" s="137"/>
      <c r="G76" s="137"/>
      <c r="H76" s="137"/>
      <c r="I76" s="138"/>
      <c r="J76" s="139">
        <f>J305</f>
        <v>0</v>
      </c>
      <c r="K76" s="135"/>
      <c r="L76" s="140"/>
    </row>
    <row r="77" spans="2:12" s="8" customFormat="1" ht="19.9" customHeight="1">
      <c r="B77" s="134"/>
      <c r="C77" s="135"/>
      <c r="D77" s="136" t="s">
        <v>104</v>
      </c>
      <c r="E77" s="137"/>
      <c r="F77" s="137"/>
      <c r="G77" s="137"/>
      <c r="H77" s="137"/>
      <c r="I77" s="138"/>
      <c r="J77" s="139">
        <f>J324</f>
        <v>0</v>
      </c>
      <c r="K77" s="135"/>
      <c r="L77" s="140"/>
    </row>
    <row r="78" spans="2:12" s="7" customFormat="1" ht="24.95" customHeight="1">
      <c r="B78" s="127"/>
      <c r="C78" s="128"/>
      <c r="D78" s="129" t="s">
        <v>105</v>
      </c>
      <c r="E78" s="130"/>
      <c r="F78" s="130"/>
      <c r="G78" s="130"/>
      <c r="H78" s="130"/>
      <c r="I78" s="131"/>
      <c r="J78" s="132">
        <f>J329</f>
        <v>0</v>
      </c>
      <c r="K78" s="128"/>
      <c r="L78" s="133"/>
    </row>
    <row r="79" spans="2:12" s="8" customFormat="1" ht="19.9" customHeight="1">
      <c r="B79" s="134"/>
      <c r="C79" s="135"/>
      <c r="D79" s="136" t="s">
        <v>106</v>
      </c>
      <c r="E79" s="137"/>
      <c r="F79" s="137"/>
      <c r="G79" s="137"/>
      <c r="H79" s="137"/>
      <c r="I79" s="138"/>
      <c r="J79" s="139">
        <f>J330</f>
        <v>0</v>
      </c>
      <c r="K79" s="135"/>
      <c r="L79" s="140"/>
    </row>
    <row r="80" spans="2:12" s="8" customFormat="1" ht="19.9" customHeight="1">
      <c r="B80" s="134"/>
      <c r="C80" s="135"/>
      <c r="D80" s="136" t="s">
        <v>107</v>
      </c>
      <c r="E80" s="137"/>
      <c r="F80" s="137"/>
      <c r="G80" s="137"/>
      <c r="H80" s="137"/>
      <c r="I80" s="138"/>
      <c r="J80" s="139">
        <f>J370</f>
        <v>0</v>
      </c>
      <c r="K80" s="135"/>
      <c r="L80" s="140"/>
    </row>
    <row r="81" spans="2:12" s="1" customFormat="1" ht="21.75" customHeight="1">
      <c r="B81" s="32"/>
      <c r="C81" s="33"/>
      <c r="D81" s="33"/>
      <c r="E81" s="33"/>
      <c r="F81" s="33"/>
      <c r="G81" s="33"/>
      <c r="H81" s="33"/>
      <c r="I81" s="96"/>
      <c r="J81" s="33"/>
      <c r="K81" s="33"/>
      <c r="L81" s="36"/>
    </row>
    <row r="82" spans="2:12" s="1" customFormat="1" ht="6.95" customHeight="1">
      <c r="B82" s="44"/>
      <c r="C82" s="45"/>
      <c r="D82" s="45"/>
      <c r="E82" s="45"/>
      <c r="F82" s="45"/>
      <c r="G82" s="45"/>
      <c r="H82" s="45"/>
      <c r="I82" s="118"/>
      <c r="J82" s="45"/>
      <c r="K82" s="45"/>
      <c r="L82" s="36"/>
    </row>
    <row r="86" spans="2:12" s="1" customFormat="1" ht="6.95" customHeight="1">
      <c r="B86" s="46"/>
      <c r="C86" s="47"/>
      <c r="D86" s="47"/>
      <c r="E86" s="47"/>
      <c r="F86" s="47"/>
      <c r="G86" s="47"/>
      <c r="H86" s="47"/>
      <c r="I86" s="121"/>
      <c r="J86" s="47"/>
      <c r="K86" s="47"/>
      <c r="L86" s="36"/>
    </row>
    <row r="87" spans="2:12" s="1" customFormat="1" ht="24.95" customHeight="1">
      <c r="B87" s="32"/>
      <c r="C87" s="21" t="s">
        <v>108</v>
      </c>
      <c r="D87" s="33"/>
      <c r="E87" s="33"/>
      <c r="F87" s="33"/>
      <c r="G87" s="33"/>
      <c r="H87" s="33"/>
      <c r="I87" s="96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96"/>
      <c r="J88" s="33"/>
      <c r="K88" s="33"/>
      <c r="L88" s="36"/>
    </row>
    <row r="89" spans="2:12" s="1" customFormat="1" ht="12" customHeight="1">
      <c r="B89" s="32"/>
      <c r="C89" s="27" t="s">
        <v>16</v>
      </c>
      <c r="D89" s="33"/>
      <c r="E89" s="33"/>
      <c r="F89" s="33"/>
      <c r="G89" s="33"/>
      <c r="H89" s="33"/>
      <c r="I89" s="96"/>
      <c r="J89" s="33"/>
      <c r="K89" s="33"/>
      <c r="L89" s="36"/>
    </row>
    <row r="90" spans="2:12" s="1" customFormat="1" ht="16.5" customHeight="1">
      <c r="B90" s="32"/>
      <c r="C90" s="33"/>
      <c r="D90" s="33"/>
      <c r="E90" s="241" t="str">
        <f>E7</f>
        <v>Stavební úpravy bytu - Bazovského 1118, byt č.27</v>
      </c>
      <c r="F90" s="240"/>
      <c r="G90" s="240"/>
      <c r="H90" s="240"/>
      <c r="I90" s="96"/>
      <c r="J90" s="33"/>
      <c r="K90" s="33"/>
      <c r="L90" s="36"/>
    </row>
    <row r="91" spans="2:12" s="1" customFormat="1" ht="6.95" customHeight="1">
      <c r="B91" s="32"/>
      <c r="C91" s="33"/>
      <c r="D91" s="33"/>
      <c r="E91" s="33"/>
      <c r="F91" s="33"/>
      <c r="G91" s="33"/>
      <c r="H91" s="33"/>
      <c r="I91" s="96"/>
      <c r="J91" s="33"/>
      <c r="K91" s="33"/>
      <c r="L91" s="36"/>
    </row>
    <row r="92" spans="2:12" s="1" customFormat="1" ht="12" customHeight="1">
      <c r="B92" s="32"/>
      <c r="C92" s="27" t="s">
        <v>20</v>
      </c>
      <c r="D92" s="33"/>
      <c r="E92" s="33"/>
      <c r="F92" s="25" t="str">
        <f>F10</f>
        <v>Bazovského 1119, Praha 17</v>
      </c>
      <c r="G92" s="33"/>
      <c r="H92" s="33"/>
      <c r="I92" s="97" t="s">
        <v>22</v>
      </c>
      <c r="J92" s="53" t="str">
        <f>IF(J10="","",J10)</f>
        <v>19. 11. 2019</v>
      </c>
      <c r="K92" s="33"/>
      <c r="L92" s="36"/>
    </row>
    <row r="93" spans="2:12" s="1" customFormat="1" ht="6.95" customHeight="1">
      <c r="B93" s="32"/>
      <c r="C93" s="33"/>
      <c r="D93" s="33"/>
      <c r="E93" s="33"/>
      <c r="F93" s="33"/>
      <c r="G93" s="33"/>
      <c r="H93" s="33"/>
      <c r="I93" s="96"/>
      <c r="J93" s="33"/>
      <c r="K93" s="33"/>
      <c r="L93" s="36"/>
    </row>
    <row r="94" spans="2:12" s="1" customFormat="1" ht="13.7" customHeight="1">
      <c r="B94" s="32"/>
      <c r="C94" s="27" t="s">
        <v>24</v>
      </c>
      <c r="D94" s="33"/>
      <c r="E94" s="33"/>
      <c r="F94" s="25" t="str">
        <f>E13</f>
        <v>Městská část Praha 17, Praha 17 - Řepy</v>
      </c>
      <c r="G94" s="33"/>
      <c r="H94" s="33"/>
      <c r="I94" s="97" t="s">
        <v>30</v>
      </c>
      <c r="J94" s="30" t="str">
        <f>E19</f>
        <v>ing. arch. Lenka David</v>
      </c>
      <c r="K94" s="33"/>
      <c r="L94" s="36"/>
    </row>
    <row r="95" spans="2:12" s="1" customFormat="1" ht="13.7" customHeight="1">
      <c r="B95" s="32"/>
      <c r="C95" s="27" t="s">
        <v>28</v>
      </c>
      <c r="D95" s="33"/>
      <c r="E95" s="33"/>
      <c r="F95" s="25" t="str">
        <f>IF(E16="","",E16)</f>
        <v>Vyplň údaj</v>
      </c>
      <c r="G95" s="33"/>
      <c r="H95" s="33"/>
      <c r="I95" s="97" t="s">
        <v>33</v>
      </c>
      <c r="J95" s="30" t="str">
        <f>E22</f>
        <v>Lenka Jandová</v>
      </c>
      <c r="K95" s="33"/>
      <c r="L95" s="36"/>
    </row>
    <row r="96" spans="2:12" s="1" customFormat="1" ht="10.35" customHeight="1">
      <c r="B96" s="32"/>
      <c r="C96" s="33"/>
      <c r="D96" s="33"/>
      <c r="E96" s="33"/>
      <c r="F96" s="33"/>
      <c r="G96" s="33"/>
      <c r="H96" s="33"/>
      <c r="I96" s="96"/>
      <c r="J96" s="33"/>
      <c r="K96" s="33"/>
      <c r="L96" s="36"/>
    </row>
    <row r="97" spans="2:20" s="9" customFormat="1" ht="29.25" customHeight="1">
      <c r="B97" s="141"/>
      <c r="C97" s="142" t="s">
        <v>109</v>
      </c>
      <c r="D97" s="143" t="s">
        <v>55</v>
      </c>
      <c r="E97" s="143" t="s">
        <v>51</v>
      </c>
      <c r="F97" s="143" t="s">
        <v>52</v>
      </c>
      <c r="G97" s="143" t="s">
        <v>110</v>
      </c>
      <c r="H97" s="143" t="s">
        <v>111</v>
      </c>
      <c r="I97" s="144" t="s">
        <v>112</v>
      </c>
      <c r="J97" s="145" t="s">
        <v>80</v>
      </c>
      <c r="K97" s="146" t="s">
        <v>113</v>
      </c>
      <c r="L97" s="147"/>
      <c r="M97" s="62" t="s">
        <v>1</v>
      </c>
      <c r="N97" s="63" t="s">
        <v>40</v>
      </c>
      <c r="O97" s="63" t="s">
        <v>114</v>
      </c>
      <c r="P97" s="63" t="s">
        <v>115</v>
      </c>
      <c r="Q97" s="63" t="s">
        <v>116</v>
      </c>
      <c r="R97" s="63" t="s">
        <v>117</v>
      </c>
      <c r="S97" s="63" t="s">
        <v>118</v>
      </c>
      <c r="T97" s="64" t="s">
        <v>119</v>
      </c>
    </row>
    <row r="98" spans="2:63" s="1" customFormat="1" ht="22.9" customHeight="1">
      <c r="B98" s="32"/>
      <c r="C98" s="69" t="s">
        <v>120</v>
      </c>
      <c r="D98" s="33"/>
      <c r="E98" s="33"/>
      <c r="F98" s="33"/>
      <c r="G98" s="33"/>
      <c r="H98" s="33"/>
      <c r="I98" s="96"/>
      <c r="J98" s="148">
        <f>BK98</f>
        <v>0</v>
      </c>
      <c r="K98" s="33"/>
      <c r="L98" s="36"/>
      <c r="M98" s="65"/>
      <c r="N98" s="66"/>
      <c r="O98" s="66"/>
      <c r="P98" s="149">
        <f>P99+P174+P329</f>
        <v>0</v>
      </c>
      <c r="Q98" s="66"/>
      <c r="R98" s="149">
        <f>R99+R174+R329</f>
        <v>4.504930256000001</v>
      </c>
      <c r="S98" s="66"/>
      <c r="T98" s="150">
        <f>T99+T174+T329</f>
        <v>6.041422400000001</v>
      </c>
      <c r="AT98" s="15" t="s">
        <v>69</v>
      </c>
      <c r="AU98" s="15" t="s">
        <v>82</v>
      </c>
      <c r="BK98" s="151">
        <f>BK99+BK174+BK329</f>
        <v>0</v>
      </c>
    </row>
    <row r="99" spans="2:63" s="10" customFormat="1" ht="25.9" customHeight="1">
      <c r="B99" s="152"/>
      <c r="C99" s="153"/>
      <c r="D99" s="154" t="s">
        <v>69</v>
      </c>
      <c r="E99" s="155" t="s">
        <v>121</v>
      </c>
      <c r="F99" s="155" t="s">
        <v>122</v>
      </c>
      <c r="G99" s="153"/>
      <c r="H99" s="153"/>
      <c r="I99" s="156"/>
      <c r="J99" s="157">
        <f>BK99</f>
        <v>0</v>
      </c>
      <c r="K99" s="153"/>
      <c r="L99" s="158"/>
      <c r="M99" s="159"/>
      <c r="N99" s="160"/>
      <c r="O99" s="160"/>
      <c r="P99" s="161">
        <f>P100+P109+P111+P136+P166+P172</f>
        <v>0</v>
      </c>
      <c r="Q99" s="160"/>
      <c r="R99" s="161">
        <f>R100+R109+R111+R136+R166+R172</f>
        <v>3.459388</v>
      </c>
      <c r="S99" s="160"/>
      <c r="T99" s="162">
        <f>T100+T109+T111+T136+T166+T172</f>
        <v>6.030155000000001</v>
      </c>
      <c r="AR99" s="163" t="s">
        <v>75</v>
      </c>
      <c r="AT99" s="164" t="s">
        <v>69</v>
      </c>
      <c r="AU99" s="164" t="s">
        <v>70</v>
      </c>
      <c r="AY99" s="163" t="s">
        <v>123</v>
      </c>
      <c r="BK99" s="165">
        <f>BK100+BK109+BK111+BK136+BK166+BK172</f>
        <v>0</v>
      </c>
    </row>
    <row r="100" spans="2:63" s="10" customFormat="1" ht="22.9" customHeight="1">
      <c r="B100" s="152"/>
      <c r="C100" s="153"/>
      <c r="D100" s="154" t="s">
        <v>69</v>
      </c>
      <c r="E100" s="166" t="s">
        <v>124</v>
      </c>
      <c r="F100" s="166" t="s">
        <v>125</v>
      </c>
      <c r="G100" s="153"/>
      <c r="H100" s="153"/>
      <c r="I100" s="156"/>
      <c r="J100" s="167">
        <f>BK100</f>
        <v>0</v>
      </c>
      <c r="K100" s="153"/>
      <c r="L100" s="158"/>
      <c r="M100" s="159"/>
      <c r="N100" s="160"/>
      <c r="O100" s="160"/>
      <c r="P100" s="161">
        <f>SUM(P101:P108)</f>
        <v>0</v>
      </c>
      <c r="Q100" s="160"/>
      <c r="R100" s="161">
        <f>SUM(R101:R108)</f>
        <v>1.0414282</v>
      </c>
      <c r="S100" s="160"/>
      <c r="T100" s="162">
        <f>SUM(T101:T108)</f>
        <v>0</v>
      </c>
      <c r="AR100" s="163" t="s">
        <v>75</v>
      </c>
      <c r="AT100" s="164" t="s">
        <v>69</v>
      </c>
      <c r="AU100" s="164" t="s">
        <v>75</v>
      </c>
      <c r="AY100" s="163" t="s">
        <v>123</v>
      </c>
      <c r="BK100" s="165">
        <f>SUM(BK101:BK108)</f>
        <v>0</v>
      </c>
    </row>
    <row r="101" spans="2:65" s="1" customFormat="1" ht="16.5" customHeight="1">
      <c r="B101" s="32"/>
      <c r="C101" s="168" t="s">
        <v>75</v>
      </c>
      <c r="D101" s="168" t="s">
        <v>126</v>
      </c>
      <c r="E101" s="169" t="s">
        <v>127</v>
      </c>
      <c r="F101" s="170" t="s">
        <v>128</v>
      </c>
      <c r="G101" s="171" t="s">
        <v>129</v>
      </c>
      <c r="H101" s="172">
        <v>2</v>
      </c>
      <c r="I101" s="173"/>
      <c r="J101" s="174">
        <f>ROUND(I101*H101,2)</f>
        <v>0</v>
      </c>
      <c r="K101" s="170" t="s">
        <v>1</v>
      </c>
      <c r="L101" s="36"/>
      <c r="M101" s="175" t="s">
        <v>1</v>
      </c>
      <c r="N101" s="176" t="s">
        <v>42</v>
      </c>
      <c r="O101" s="58"/>
      <c r="P101" s="177">
        <f>O101*H101</f>
        <v>0</v>
      </c>
      <c r="Q101" s="177">
        <v>0.02684</v>
      </c>
      <c r="R101" s="177">
        <f>Q101*H101</f>
        <v>0.05368</v>
      </c>
      <c r="S101" s="177">
        <v>0</v>
      </c>
      <c r="T101" s="178">
        <f>S101*H101</f>
        <v>0</v>
      </c>
      <c r="AR101" s="15" t="s">
        <v>130</v>
      </c>
      <c r="AT101" s="15" t="s">
        <v>126</v>
      </c>
      <c r="AU101" s="15" t="s">
        <v>131</v>
      </c>
      <c r="AY101" s="15" t="s">
        <v>123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5" t="s">
        <v>131</v>
      </c>
      <c r="BK101" s="179">
        <f>ROUND(I101*H101,2)</f>
        <v>0</v>
      </c>
      <c r="BL101" s="15" t="s">
        <v>130</v>
      </c>
      <c r="BM101" s="15" t="s">
        <v>132</v>
      </c>
    </row>
    <row r="102" spans="2:65" s="1" customFormat="1" ht="16.5" customHeight="1">
      <c r="B102" s="32"/>
      <c r="C102" s="168" t="s">
        <v>131</v>
      </c>
      <c r="D102" s="168" t="s">
        <v>126</v>
      </c>
      <c r="E102" s="169" t="s">
        <v>133</v>
      </c>
      <c r="F102" s="170" t="s">
        <v>134</v>
      </c>
      <c r="G102" s="171" t="s">
        <v>135</v>
      </c>
      <c r="H102" s="172">
        <v>14.11</v>
      </c>
      <c r="I102" s="173"/>
      <c r="J102" s="174">
        <f>ROUND(I102*H102,2)</f>
        <v>0</v>
      </c>
      <c r="K102" s="170" t="s">
        <v>1</v>
      </c>
      <c r="L102" s="36"/>
      <c r="M102" s="175" t="s">
        <v>1</v>
      </c>
      <c r="N102" s="176" t="s">
        <v>42</v>
      </c>
      <c r="O102" s="58"/>
      <c r="P102" s="177">
        <f>O102*H102</f>
        <v>0</v>
      </c>
      <c r="Q102" s="177">
        <v>0.06982</v>
      </c>
      <c r="R102" s="177">
        <f>Q102*H102</f>
        <v>0.9851601999999998</v>
      </c>
      <c r="S102" s="177">
        <v>0</v>
      </c>
      <c r="T102" s="178">
        <f>S102*H102</f>
        <v>0</v>
      </c>
      <c r="AR102" s="15" t="s">
        <v>130</v>
      </c>
      <c r="AT102" s="15" t="s">
        <v>126</v>
      </c>
      <c r="AU102" s="15" t="s">
        <v>131</v>
      </c>
      <c r="AY102" s="15" t="s">
        <v>123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5" t="s">
        <v>131</v>
      </c>
      <c r="BK102" s="179">
        <f>ROUND(I102*H102,2)</f>
        <v>0</v>
      </c>
      <c r="BL102" s="15" t="s">
        <v>130</v>
      </c>
      <c r="BM102" s="15" t="s">
        <v>136</v>
      </c>
    </row>
    <row r="103" spans="2:51" s="11" customFormat="1" ht="11.25">
      <c r="B103" s="180"/>
      <c r="C103" s="181"/>
      <c r="D103" s="182" t="s">
        <v>137</v>
      </c>
      <c r="E103" s="183" t="s">
        <v>1</v>
      </c>
      <c r="F103" s="184" t="s">
        <v>138</v>
      </c>
      <c r="G103" s="181"/>
      <c r="H103" s="185">
        <v>14.11</v>
      </c>
      <c r="I103" s="186"/>
      <c r="J103" s="181"/>
      <c r="K103" s="181"/>
      <c r="L103" s="187"/>
      <c r="M103" s="188"/>
      <c r="N103" s="189"/>
      <c r="O103" s="189"/>
      <c r="P103" s="189"/>
      <c r="Q103" s="189"/>
      <c r="R103" s="189"/>
      <c r="S103" s="189"/>
      <c r="T103" s="190"/>
      <c r="AT103" s="191" t="s">
        <v>137</v>
      </c>
      <c r="AU103" s="191" t="s">
        <v>131</v>
      </c>
      <c r="AV103" s="11" t="s">
        <v>131</v>
      </c>
      <c r="AW103" s="11" t="s">
        <v>32</v>
      </c>
      <c r="AX103" s="11" t="s">
        <v>75</v>
      </c>
      <c r="AY103" s="191" t="s">
        <v>123</v>
      </c>
    </row>
    <row r="104" spans="2:65" s="1" customFormat="1" ht="16.5" customHeight="1">
      <c r="B104" s="32"/>
      <c r="C104" s="168" t="s">
        <v>124</v>
      </c>
      <c r="D104" s="168" t="s">
        <v>126</v>
      </c>
      <c r="E104" s="169" t="s">
        <v>139</v>
      </c>
      <c r="F104" s="170" t="s">
        <v>140</v>
      </c>
      <c r="G104" s="171" t="s">
        <v>141</v>
      </c>
      <c r="H104" s="172">
        <v>6.35</v>
      </c>
      <c r="I104" s="173"/>
      <c r="J104" s="174">
        <f>ROUND(I104*H104,2)</f>
        <v>0</v>
      </c>
      <c r="K104" s="170" t="s">
        <v>1</v>
      </c>
      <c r="L104" s="36"/>
      <c r="M104" s="175" t="s">
        <v>1</v>
      </c>
      <c r="N104" s="176" t="s">
        <v>42</v>
      </c>
      <c r="O104" s="58"/>
      <c r="P104" s="177">
        <f>O104*H104</f>
        <v>0</v>
      </c>
      <c r="Q104" s="177">
        <v>8E-05</v>
      </c>
      <c r="R104" s="177">
        <f>Q104*H104</f>
        <v>0.000508</v>
      </c>
      <c r="S104" s="177">
        <v>0</v>
      </c>
      <c r="T104" s="178">
        <f>S104*H104</f>
        <v>0</v>
      </c>
      <c r="AR104" s="15" t="s">
        <v>130</v>
      </c>
      <c r="AT104" s="15" t="s">
        <v>126</v>
      </c>
      <c r="AU104" s="15" t="s">
        <v>131</v>
      </c>
      <c r="AY104" s="15" t="s">
        <v>123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5" t="s">
        <v>131</v>
      </c>
      <c r="BK104" s="179">
        <f>ROUND(I104*H104,2)</f>
        <v>0</v>
      </c>
      <c r="BL104" s="15" t="s">
        <v>130</v>
      </c>
      <c r="BM104" s="15" t="s">
        <v>142</v>
      </c>
    </row>
    <row r="105" spans="2:51" s="12" customFormat="1" ht="11.25">
      <c r="B105" s="192"/>
      <c r="C105" s="193"/>
      <c r="D105" s="182" t="s">
        <v>137</v>
      </c>
      <c r="E105" s="194" t="s">
        <v>1</v>
      </c>
      <c r="F105" s="195" t="s">
        <v>143</v>
      </c>
      <c r="G105" s="193"/>
      <c r="H105" s="194" t="s">
        <v>1</v>
      </c>
      <c r="I105" s="196"/>
      <c r="J105" s="193"/>
      <c r="K105" s="193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137</v>
      </c>
      <c r="AU105" s="201" t="s">
        <v>131</v>
      </c>
      <c r="AV105" s="12" t="s">
        <v>75</v>
      </c>
      <c r="AW105" s="12" t="s">
        <v>32</v>
      </c>
      <c r="AX105" s="12" t="s">
        <v>70</v>
      </c>
      <c r="AY105" s="201" t="s">
        <v>123</v>
      </c>
    </row>
    <row r="106" spans="2:51" s="11" customFormat="1" ht="11.25">
      <c r="B106" s="180"/>
      <c r="C106" s="181"/>
      <c r="D106" s="182" t="s">
        <v>137</v>
      </c>
      <c r="E106" s="183" t="s">
        <v>1</v>
      </c>
      <c r="F106" s="184" t="s">
        <v>144</v>
      </c>
      <c r="G106" s="181"/>
      <c r="H106" s="185">
        <v>6.35</v>
      </c>
      <c r="I106" s="186"/>
      <c r="J106" s="181"/>
      <c r="K106" s="181"/>
      <c r="L106" s="187"/>
      <c r="M106" s="188"/>
      <c r="N106" s="189"/>
      <c r="O106" s="189"/>
      <c r="P106" s="189"/>
      <c r="Q106" s="189"/>
      <c r="R106" s="189"/>
      <c r="S106" s="189"/>
      <c r="T106" s="190"/>
      <c r="AT106" s="191" t="s">
        <v>137</v>
      </c>
      <c r="AU106" s="191" t="s">
        <v>131</v>
      </c>
      <c r="AV106" s="11" t="s">
        <v>131</v>
      </c>
      <c r="AW106" s="11" t="s">
        <v>32</v>
      </c>
      <c r="AX106" s="11" t="s">
        <v>75</v>
      </c>
      <c r="AY106" s="191" t="s">
        <v>123</v>
      </c>
    </row>
    <row r="107" spans="2:65" s="1" customFormat="1" ht="16.5" customHeight="1">
      <c r="B107" s="32"/>
      <c r="C107" s="168" t="s">
        <v>130</v>
      </c>
      <c r="D107" s="168" t="s">
        <v>126</v>
      </c>
      <c r="E107" s="169" t="s">
        <v>145</v>
      </c>
      <c r="F107" s="170" t="s">
        <v>146</v>
      </c>
      <c r="G107" s="171" t="s">
        <v>141</v>
      </c>
      <c r="H107" s="172">
        <v>10.4</v>
      </c>
      <c r="I107" s="173"/>
      <c r="J107" s="174">
        <f>ROUND(I107*H107,2)</f>
        <v>0</v>
      </c>
      <c r="K107" s="170" t="s">
        <v>1</v>
      </c>
      <c r="L107" s="36"/>
      <c r="M107" s="175" t="s">
        <v>1</v>
      </c>
      <c r="N107" s="176" t="s">
        <v>42</v>
      </c>
      <c r="O107" s="58"/>
      <c r="P107" s="177">
        <f>O107*H107</f>
        <v>0</v>
      </c>
      <c r="Q107" s="177">
        <v>0.0002</v>
      </c>
      <c r="R107" s="177">
        <f>Q107*H107</f>
        <v>0.0020800000000000003</v>
      </c>
      <c r="S107" s="177">
        <v>0</v>
      </c>
      <c r="T107" s="178">
        <f>S107*H107</f>
        <v>0</v>
      </c>
      <c r="AR107" s="15" t="s">
        <v>130</v>
      </c>
      <c r="AT107" s="15" t="s">
        <v>126</v>
      </c>
      <c r="AU107" s="15" t="s">
        <v>131</v>
      </c>
      <c r="AY107" s="15" t="s">
        <v>123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5" t="s">
        <v>131</v>
      </c>
      <c r="BK107" s="179">
        <f>ROUND(I107*H107,2)</f>
        <v>0</v>
      </c>
      <c r="BL107" s="15" t="s">
        <v>130</v>
      </c>
      <c r="BM107" s="15" t="s">
        <v>147</v>
      </c>
    </row>
    <row r="108" spans="2:51" s="11" customFormat="1" ht="11.25">
      <c r="B108" s="180"/>
      <c r="C108" s="181"/>
      <c r="D108" s="182" t="s">
        <v>137</v>
      </c>
      <c r="E108" s="183" t="s">
        <v>1</v>
      </c>
      <c r="F108" s="184" t="s">
        <v>148</v>
      </c>
      <c r="G108" s="181"/>
      <c r="H108" s="185">
        <v>10.4</v>
      </c>
      <c r="I108" s="186"/>
      <c r="J108" s="181"/>
      <c r="K108" s="181"/>
      <c r="L108" s="187"/>
      <c r="M108" s="188"/>
      <c r="N108" s="189"/>
      <c r="O108" s="189"/>
      <c r="P108" s="189"/>
      <c r="Q108" s="189"/>
      <c r="R108" s="189"/>
      <c r="S108" s="189"/>
      <c r="T108" s="190"/>
      <c r="AT108" s="191" t="s">
        <v>137</v>
      </c>
      <c r="AU108" s="191" t="s">
        <v>131</v>
      </c>
      <c r="AV108" s="11" t="s">
        <v>131</v>
      </c>
      <c r="AW108" s="11" t="s">
        <v>32</v>
      </c>
      <c r="AX108" s="11" t="s">
        <v>75</v>
      </c>
      <c r="AY108" s="191" t="s">
        <v>123</v>
      </c>
    </row>
    <row r="109" spans="2:63" s="10" customFormat="1" ht="22.9" customHeight="1">
      <c r="B109" s="152"/>
      <c r="C109" s="153"/>
      <c r="D109" s="154" t="s">
        <v>69</v>
      </c>
      <c r="E109" s="166" t="s">
        <v>130</v>
      </c>
      <c r="F109" s="166" t="s">
        <v>149</v>
      </c>
      <c r="G109" s="153"/>
      <c r="H109" s="153"/>
      <c r="I109" s="156"/>
      <c r="J109" s="167">
        <f>BK109</f>
        <v>0</v>
      </c>
      <c r="K109" s="153"/>
      <c r="L109" s="158"/>
      <c r="M109" s="159"/>
      <c r="N109" s="160"/>
      <c r="O109" s="160"/>
      <c r="P109" s="161">
        <f>P110</f>
        <v>0</v>
      </c>
      <c r="Q109" s="160"/>
      <c r="R109" s="161">
        <f>R110</f>
        <v>0.0394</v>
      </c>
      <c r="S109" s="160"/>
      <c r="T109" s="162">
        <f>T110</f>
        <v>0</v>
      </c>
      <c r="AR109" s="163" t="s">
        <v>75</v>
      </c>
      <c r="AT109" s="164" t="s">
        <v>69</v>
      </c>
      <c r="AU109" s="164" t="s">
        <v>75</v>
      </c>
      <c r="AY109" s="163" t="s">
        <v>123</v>
      </c>
      <c r="BK109" s="165">
        <f>BK110</f>
        <v>0</v>
      </c>
    </row>
    <row r="110" spans="2:65" s="1" customFormat="1" ht="16.5" customHeight="1">
      <c r="B110" s="32"/>
      <c r="C110" s="168" t="s">
        <v>150</v>
      </c>
      <c r="D110" s="168" t="s">
        <v>126</v>
      </c>
      <c r="E110" s="169" t="s">
        <v>151</v>
      </c>
      <c r="F110" s="170" t="s">
        <v>152</v>
      </c>
      <c r="G110" s="171" t="s">
        <v>129</v>
      </c>
      <c r="H110" s="172">
        <v>2</v>
      </c>
      <c r="I110" s="173"/>
      <c r="J110" s="174">
        <f>ROUND(I110*H110,2)</f>
        <v>0</v>
      </c>
      <c r="K110" s="170" t="s">
        <v>1</v>
      </c>
      <c r="L110" s="36"/>
      <c r="M110" s="175" t="s">
        <v>1</v>
      </c>
      <c r="N110" s="176" t="s">
        <v>42</v>
      </c>
      <c r="O110" s="58"/>
      <c r="P110" s="177">
        <f>O110*H110</f>
        <v>0</v>
      </c>
      <c r="Q110" s="177">
        <v>0.0197</v>
      </c>
      <c r="R110" s="177">
        <f>Q110*H110</f>
        <v>0.0394</v>
      </c>
      <c r="S110" s="177">
        <v>0</v>
      </c>
      <c r="T110" s="178">
        <f>S110*H110</f>
        <v>0</v>
      </c>
      <c r="AR110" s="15" t="s">
        <v>130</v>
      </c>
      <c r="AT110" s="15" t="s">
        <v>126</v>
      </c>
      <c r="AU110" s="15" t="s">
        <v>131</v>
      </c>
      <c r="AY110" s="15" t="s">
        <v>123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5" t="s">
        <v>131</v>
      </c>
      <c r="BK110" s="179">
        <f>ROUND(I110*H110,2)</f>
        <v>0</v>
      </c>
      <c r="BL110" s="15" t="s">
        <v>130</v>
      </c>
      <c r="BM110" s="15" t="s">
        <v>153</v>
      </c>
    </row>
    <row r="111" spans="2:63" s="10" customFormat="1" ht="22.9" customHeight="1">
      <c r="B111" s="152"/>
      <c r="C111" s="153"/>
      <c r="D111" s="154" t="s">
        <v>69</v>
      </c>
      <c r="E111" s="166" t="s">
        <v>154</v>
      </c>
      <c r="F111" s="166" t="s">
        <v>155</v>
      </c>
      <c r="G111" s="153"/>
      <c r="H111" s="153"/>
      <c r="I111" s="156"/>
      <c r="J111" s="167">
        <f>BK111</f>
        <v>0</v>
      </c>
      <c r="K111" s="153"/>
      <c r="L111" s="158"/>
      <c r="M111" s="159"/>
      <c r="N111" s="160"/>
      <c r="O111" s="160"/>
      <c r="P111" s="161">
        <f>SUM(P112:P135)</f>
        <v>0</v>
      </c>
      <c r="Q111" s="160"/>
      <c r="R111" s="161">
        <f>SUM(R112:R135)</f>
        <v>2.3772478</v>
      </c>
      <c r="S111" s="160"/>
      <c r="T111" s="162">
        <f>SUM(T112:T135)</f>
        <v>0</v>
      </c>
      <c r="AR111" s="163" t="s">
        <v>75</v>
      </c>
      <c r="AT111" s="164" t="s">
        <v>69</v>
      </c>
      <c r="AU111" s="164" t="s">
        <v>75</v>
      </c>
      <c r="AY111" s="163" t="s">
        <v>123</v>
      </c>
      <c r="BK111" s="165">
        <f>SUM(BK112:BK135)</f>
        <v>0</v>
      </c>
    </row>
    <row r="112" spans="2:65" s="1" customFormat="1" ht="16.5" customHeight="1">
      <c r="B112" s="32"/>
      <c r="C112" s="168" t="s">
        <v>154</v>
      </c>
      <c r="D112" s="168" t="s">
        <v>126</v>
      </c>
      <c r="E112" s="169" t="s">
        <v>156</v>
      </c>
      <c r="F112" s="170" t="s">
        <v>157</v>
      </c>
      <c r="G112" s="171" t="s">
        <v>135</v>
      </c>
      <c r="H112" s="172">
        <v>29.55</v>
      </c>
      <c r="I112" s="173"/>
      <c r="J112" s="174">
        <f>ROUND(I112*H112,2)</f>
        <v>0</v>
      </c>
      <c r="K112" s="170" t="s">
        <v>158</v>
      </c>
      <c r="L112" s="36"/>
      <c r="M112" s="175" t="s">
        <v>1</v>
      </c>
      <c r="N112" s="176" t="s">
        <v>42</v>
      </c>
      <c r="O112" s="58"/>
      <c r="P112" s="177">
        <f>O112*H112</f>
        <v>0</v>
      </c>
      <c r="Q112" s="177">
        <v>0.003</v>
      </c>
      <c r="R112" s="177">
        <f>Q112*H112</f>
        <v>0.08865</v>
      </c>
      <c r="S112" s="177">
        <v>0</v>
      </c>
      <c r="T112" s="178">
        <f>S112*H112</f>
        <v>0</v>
      </c>
      <c r="AR112" s="15" t="s">
        <v>130</v>
      </c>
      <c r="AT112" s="15" t="s">
        <v>126</v>
      </c>
      <c r="AU112" s="15" t="s">
        <v>131</v>
      </c>
      <c r="AY112" s="15" t="s">
        <v>123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5" t="s">
        <v>131</v>
      </c>
      <c r="BK112" s="179">
        <f>ROUND(I112*H112,2)</f>
        <v>0</v>
      </c>
      <c r="BL112" s="15" t="s">
        <v>130</v>
      </c>
      <c r="BM112" s="15" t="s">
        <v>159</v>
      </c>
    </row>
    <row r="113" spans="2:51" s="11" customFormat="1" ht="11.25">
      <c r="B113" s="180"/>
      <c r="C113" s="181"/>
      <c r="D113" s="182" t="s">
        <v>137</v>
      </c>
      <c r="E113" s="183" t="s">
        <v>1</v>
      </c>
      <c r="F113" s="184" t="s">
        <v>160</v>
      </c>
      <c r="G113" s="181"/>
      <c r="H113" s="185">
        <v>29.55</v>
      </c>
      <c r="I113" s="186"/>
      <c r="J113" s="181"/>
      <c r="K113" s="181"/>
      <c r="L113" s="187"/>
      <c r="M113" s="188"/>
      <c r="N113" s="189"/>
      <c r="O113" s="189"/>
      <c r="P113" s="189"/>
      <c r="Q113" s="189"/>
      <c r="R113" s="189"/>
      <c r="S113" s="189"/>
      <c r="T113" s="190"/>
      <c r="AT113" s="191" t="s">
        <v>137</v>
      </c>
      <c r="AU113" s="191" t="s">
        <v>131</v>
      </c>
      <c r="AV113" s="11" t="s">
        <v>131</v>
      </c>
      <c r="AW113" s="11" t="s">
        <v>32</v>
      </c>
      <c r="AX113" s="11" t="s">
        <v>75</v>
      </c>
      <c r="AY113" s="191" t="s">
        <v>123</v>
      </c>
    </row>
    <row r="114" spans="2:65" s="1" customFormat="1" ht="16.5" customHeight="1">
      <c r="B114" s="32"/>
      <c r="C114" s="168" t="s">
        <v>161</v>
      </c>
      <c r="D114" s="168" t="s">
        <v>126</v>
      </c>
      <c r="E114" s="169" t="s">
        <v>162</v>
      </c>
      <c r="F114" s="170" t="s">
        <v>163</v>
      </c>
      <c r="G114" s="171" t="s">
        <v>135</v>
      </c>
      <c r="H114" s="172">
        <v>3.25</v>
      </c>
      <c r="I114" s="173"/>
      <c r="J114" s="174">
        <f>ROUND(I114*H114,2)</f>
        <v>0</v>
      </c>
      <c r="K114" s="170" t="s">
        <v>1</v>
      </c>
      <c r="L114" s="36"/>
      <c r="M114" s="175" t="s">
        <v>1</v>
      </c>
      <c r="N114" s="176" t="s">
        <v>42</v>
      </c>
      <c r="O114" s="58"/>
      <c r="P114" s="177">
        <f>O114*H114</f>
        <v>0</v>
      </c>
      <c r="Q114" s="177">
        <v>0.01838</v>
      </c>
      <c r="R114" s="177">
        <f>Q114*H114</f>
        <v>0.059735</v>
      </c>
      <c r="S114" s="177">
        <v>0</v>
      </c>
      <c r="T114" s="178">
        <f>S114*H114</f>
        <v>0</v>
      </c>
      <c r="AR114" s="15" t="s">
        <v>130</v>
      </c>
      <c r="AT114" s="15" t="s">
        <v>126</v>
      </c>
      <c r="AU114" s="15" t="s">
        <v>131</v>
      </c>
      <c r="AY114" s="15" t="s">
        <v>123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5" t="s">
        <v>131</v>
      </c>
      <c r="BK114" s="179">
        <f>ROUND(I114*H114,2)</f>
        <v>0</v>
      </c>
      <c r="BL114" s="15" t="s">
        <v>130</v>
      </c>
      <c r="BM114" s="15" t="s">
        <v>164</v>
      </c>
    </row>
    <row r="115" spans="2:51" s="11" customFormat="1" ht="11.25">
      <c r="B115" s="180"/>
      <c r="C115" s="181"/>
      <c r="D115" s="182" t="s">
        <v>137</v>
      </c>
      <c r="E115" s="183" t="s">
        <v>1</v>
      </c>
      <c r="F115" s="184" t="s">
        <v>165</v>
      </c>
      <c r="G115" s="181"/>
      <c r="H115" s="185">
        <v>3.25</v>
      </c>
      <c r="I115" s="186"/>
      <c r="J115" s="181"/>
      <c r="K115" s="181"/>
      <c r="L115" s="187"/>
      <c r="M115" s="188"/>
      <c r="N115" s="189"/>
      <c r="O115" s="189"/>
      <c r="P115" s="189"/>
      <c r="Q115" s="189"/>
      <c r="R115" s="189"/>
      <c r="S115" s="189"/>
      <c r="T115" s="190"/>
      <c r="AT115" s="191" t="s">
        <v>137</v>
      </c>
      <c r="AU115" s="191" t="s">
        <v>131</v>
      </c>
      <c r="AV115" s="11" t="s">
        <v>131</v>
      </c>
      <c r="AW115" s="11" t="s">
        <v>32</v>
      </c>
      <c r="AX115" s="11" t="s">
        <v>75</v>
      </c>
      <c r="AY115" s="191" t="s">
        <v>123</v>
      </c>
    </row>
    <row r="116" spans="2:65" s="1" customFormat="1" ht="16.5" customHeight="1">
      <c r="B116" s="32"/>
      <c r="C116" s="168" t="s">
        <v>166</v>
      </c>
      <c r="D116" s="168" t="s">
        <v>126</v>
      </c>
      <c r="E116" s="169" t="s">
        <v>167</v>
      </c>
      <c r="F116" s="170" t="s">
        <v>168</v>
      </c>
      <c r="G116" s="171" t="s">
        <v>135</v>
      </c>
      <c r="H116" s="172">
        <v>29.55</v>
      </c>
      <c r="I116" s="173"/>
      <c r="J116" s="174">
        <f>ROUND(I116*H116,2)</f>
        <v>0</v>
      </c>
      <c r="K116" s="170" t="s">
        <v>169</v>
      </c>
      <c r="L116" s="36"/>
      <c r="M116" s="175" t="s">
        <v>1</v>
      </c>
      <c r="N116" s="176" t="s">
        <v>42</v>
      </c>
      <c r="O116" s="58"/>
      <c r="P116" s="177">
        <f>O116*H116</f>
        <v>0</v>
      </c>
      <c r="Q116" s="177">
        <v>0.0051</v>
      </c>
      <c r="R116" s="177">
        <f>Q116*H116</f>
        <v>0.150705</v>
      </c>
      <c r="S116" s="177">
        <v>0</v>
      </c>
      <c r="T116" s="178">
        <f>S116*H116</f>
        <v>0</v>
      </c>
      <c r="AR116" s="15" t="s">
        <v>130</v>
      </c>
      <c r="AT116" s="15" t="s">
        <v>126</v>
      </c>
      <c r="AU116" s="15" t="s">
        <v>131</v>
      </c>
      <c r="AY116" s="15" t="s">
        <v>123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5" t="s">
        <v>131</v>
      </c>
      <c r="BK116" s="179">
        <f>ROUND(I116*H116,2)</f>
        <v>0</v>
      </c>
      <c r="BL116" s="15" t="s">
        <v>130</v>
      </c>
      <c r="BM116" s="15" t="s">
        <v>170</v>
      </c>
    </row>
    <row r="117" spans="2:51" s="11" customFormat="1" ht="11.25">
      <c r="B117" s="180"/>
      <c r="C117" s="181"/>
      <c r="D117" s="182" t="s">
        <v>137</v>
      </c>
      <c r="E117" s="183" t="s">
        <v>1</v>
      </c>
      <c r="F117" s="184" t="s">
        <v>160</v>
      </c>
      <c r="G117" s="181"/>
      <c r="H117" s="185">
        <v>29.55</v>
      </c>
      <c r="I117" s="186"/>
      <c r="J117" s="181"/>
      <c r="K117" s="181"/>
      <c r="L117" s="187"/>
      <c r="M117" s="188"/>
      <c r="N117" s="189"/>
      <c r="O117" s="189"/>
      <c r="P117" s="189"/>
      <c r="Q117" s="189"/>
      <c r="R117" s="189"/>
      <c r="S117" s="189"/>
      <c r="T117" s="190"/>
      <c r="AT117" s="191" t="s">
        <v>137</v>
      </c>
      <c r="AU117" s="191" t="s">
        <v>131</v>
      </c>
      <c r="AV117" s="11" t="s">
        <v>131</v>
      </c>
      <c r="AW117" s="11" t="s">
        <v>32</v>
      </c>
      <c r="AX117" s="11" t="s">
        <v>75</v>
      </c>
      <c r="AY117" s="191" t="s">
        <v>123</v>
      </c>
    </row>
    <row r="118" spans="2:65" s="1" customFormat="1" ht="16.5" customHeight="1">
      <c r="B118" s="32"/>
      <c r="C118" s="168" t="s">
        <v>171</v>
      </c>
      <c r="D118" s="168" t="s">
        <v>126</v>
      </c>
      <c r="E118" s="169" t="s">
        <v>172</v>
      </c>
      <c r="F118" s="170" t="s">
        <v>173</v>
      </c>
      <c r="G118" s="171" t="s">
        <v>135</v>
      </c>
      <c r="H118" s="172">
        <v>15.62</v>
      </c>
      <c r="I118" s="173"/>
      <c r="J118" s="174">
        <f>ROUND(I118*H118,2)</f>
        <v>0</v>
      </c>
      <c r="K118" s="170" t="s">
        <v>1</v>
      </c>
      <c r="L118" s="36"/>
      <c r="M118" s="175" t="s">
        <v>1</v>
      </c>
      <c r="N118" s="176" t="s">
        <v>42</v>
      </c>
      <c r="O118" s="58"/>
      <c r="P118" s="177">
        <f>O118*H118</f>
        <v>0</v>
      </c>
      <c r="Q118" s="177">
        <v>0.00489</v>
      </c>
      <c r="R118" s="177">
        <f>Q118*H118</f>
        <v>0.0763818</v>
      </c>
      <c r="S118" s="177">
        <v>0</v>
      </c>
      <c r="T118" s="178">
        <f>S118*H118</f>
        <v>0</v>
      </c>
      <c r="AR118" s="15" t="s">
        <v>130</v>
      </c>
      <c r="AT118" s="15" t="s">
        <v>126</v>
      </c>
      <c r="AU118" s="15" t="s">
        <v>131</v>
      </c>
      <c r="AY118" s="15" t="s">
        <v>123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5" t="s">
        <v>131</v>
      </c>
      <c r="BK118" s="179">
        <f>ROUND(I118*H118,2)</f>
        <v>0</v>
      </c>
      <c r="BL118" s="15" t="s">
        <v>130</v>
      </c>
      <c r="BM118" s="15" t="s">
        <v>174</v>
      </c>
    </row>
    <row r="119" spans="2:51" s="11" customFormat="1" ht="11.25">
      <c r="B119" s="180"/>
      <c r="C119" s="181"/>
      <c r="D119" s="182" t="s">
        <v>137</v>
      </c>
      <c r="E119" s="183" t="s">
        <v>1</v>
      </c>
      <c r="F119" s="184" t="s">
        <v>175</v>
      </c>
      <c r="G119" s="181"/>
      <c r="H119" s="185">
        <v>9.56</v>
      </c>
      <c r="I119" s="186"/>
      <c r="J119" s="181"/>
      <c r="K119" s="181"/>
      <c r="L119" s="187"/>
      <c r="M119" s="188"/>
      <c r="N119" s="189"/>
      <c r="O119" s="189"/>
      <c r="P119" s="189"/>
      <c r="Q119" s="189"/>
      <c r="R119" s="189"/>
      <c r="S119" s="189"/>
      <c r="T119" s="190"/>
      <c r="AT119" s="191" t="s">
        <v>137</v>
      </c>
      <c r="AU119" s="191" t="s">
        <v>131</v>
      </c>
      <c r="AV119" s="11" t="s">
        <v>131</v>
      </c>
      <c r="AW119" s="11" t="s">
        <v>32</v>
      </c>
      <c r="AX119" s="11" t="s">
        <v>70</v>
      </c>
      <c r="AY119" s="191" t="s">
        <v>123</v>
      </c>
    </row>
    <row r="120" spans="2:51" s="11" customFormat="1" ht="11.25">
      <c r="B120" s="180"/>
      <c r="C120" s="181"/>
      <c r="D120" s="182" t="s">
        <v>137</v>
      </c>
      <c r="E120" s="183" t="s">
        <v>1</v>
      </c>
      <c r="F120" s="184" t="s">
        <v>176</v>
      </c>
      <c r="G120" s="181"/>
      <c r="H120" s="185">
        <v>6.06</v>
      </c>
      <c r="I120" s="186"/>
      <c r="J120" s="181"/>
      <c r="K120" s="181"/>
      <c r="L120" s="187"/>
      <c r="M120" s="188"/>
      <c r="N120" s="189"/>
      <c r="O120" s="189"/>
      <c r="P120" s="189"/>
      <c r="Q120" s="189"/>
      <c r="R120" s="189"/>
      <c r="S120" s="189"/>
      <c r="T120" s="190"/>
      <c r="AT120" s="191" t="s">
        <v>137</v>
      </c>
      <c r="AU120" s="191" t="s">
        <v>131</v>
      </c>
      <c r="AV120" s="11" t="s">
        <v>131</v>
      </c>
      <c r="AW120" s="11" t="s">
        <v>32</v>
      </c>
      <c r="AX120" s="11" t="s">
        <v>70</v>
      </c>
      <c r="AY120" s="191" t="s">
        <v>123</v>
      </c>
    </row>
    <row r="121" spans="2:51" s="13" customFormat="1" ht="11.25">
      <c r="B121" s="202"/>
      <c r="C121" s="203"/>
      <c r="D121" s="182" t="s">
        <v>137</v>
      </c>
      <c r="E121" s="204" t="s">
        <v>1</v>
      </c>
      <c r="F121" s="205" t="s">
        <v>177</v>
      </c>
      <c r="G121" s="203"/>
      <c r="H121" s="206">
        <v>15.62</v>
      </c>
      <c r="I121" s="207"/>
      <c r="J121" s="203"/>
      <c r="K121" s="203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137</v>
      </c>
      <c r="AU121" s="212" t="s">
        <v>131</v>
      </c>
      <c r="AV121" s="13" t="s">
        <v>130</v>
      </c>
      <c r="AW121" s="13" t="s">
        <v>32</v>
      </c>
      <c r="AX121" s="13" t="s">
        <v>75</v>
      </c>
      <c r="AY121" s="212" t="s">
        <v>123</v>
      </c>
    </row>
    <row r="122" spans="2:65" s="1" customFormat="1" ht="16.5" customHeight="1">
      <c r="B122" s="32"/>
      <c r="C122" s="168" t="s">
        <v>178</v>
      </c>
      <c r="D122" s="168" t="s">
        <v>126</v>
      </c>
      <c r="E122" s="169" t="s">
        <v>179</v>
      </c>
      <c r="F122" s="170" t="s">
        <v>180</v>
      </c>
      <c r="G122" s="171" t="s">
        <v>135</v>
      </c>
      <c r="H122" s="172">
        <v>84.58</v>
      </c>
      <c r="I122" s="173"/>
      <c r="J122" s="174">
        <f>ROUND(I122*H122,2)</f>
        <v>0</v>
      </c>
      <c r="K122" s="170" t="s">
        <v>158</v>
      </c>
      <c r="L122" s="36"/>
      <c r="M122" s="175" t="s">
        <v>1</v>
      </c>
      <c r="N122" s="176" t="s">
        <v>42</v>
      </c>
      <c r="O122" s="58"/>
      <c r="P122" s="177">
        <f>O122*H122</f>
        <v>0</v>
      </c>
      <c r="Q122" s="177">
        <v>0.003</v>
      </c>
      <c r="R122" s="177">
        <f>Q122*H122</f>
        <v>0.25374</v>
      </c>
      <c r="S122" s="177">
        <v>0</v>
      </c>
      <c r="T122" s="178">
        <f>S122*H122</f>
        <v>0</v>
      </c>
      <c r="AR122" s="15" t="s">
        <v>130</v>
      </c>
      <c r="AT122" s="15" t="s">
        <v>126</v>
      </c>
      <c r="AU122" s="15" t="s">
        <v>131</v>
      </c>
      <c r="AY122" s="15" t="s">
        <v>123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5" t="s">
        <v>131</v>
      </c>
      <c r="BK122" s="179">
        <f>ROUND(I122*H122,2)</f>
        <v>0</v>
      </c>
      <c r="BL122" s="15" t="s">
        <v>130</v>
      </c>
      <c r="BM122" s="15" t="s">
        <v>181</v>
      </c>
    </row>
    <row r="123" spans="2:51" s="11" customFormat="1" ht="11.25">
      <c r="B123" s="180"/>
      <c r="C123" s="181"/>
      <c r="D123" s="182" t="s">
        <v>137</v>
      </c>
      <c r="E123" s="183" t="s">
        <v>1</v>
      </c>
      <c r="F123" s="184" t="s">
        <v>182</v>
      </c>
      <c r="G123" s="181"/>
      <c r="H123" s="185">
        <v>84.58</v>
      </c>
      <c r="I123" s="186"/>
      <c r="J123" s="181"/>
      <c r="K123" s="181"/>
      <c r="L123" s="187"/>
      <c r="M123" s="188"/>
      <c r="N123" s="189"/>
      <c r="O123" s="189"/>
      <c r="P123" s="189"/>
      <c r="Q123" s="189"/>
      <c r="R123" s="189"/>
      <c r="S123" s="189"/>
      <c r="T123" s="190"/>
      <c r="AT123" s="191" t="s">
        <v>137</v>
      </c>
      <c r="AU123" s="191" t="s">
        <v>131</v>
      </c>
      <c r="AV123" s="11" t="s">
        <v>131</v>
      </c>
      <c r="AW123" s="11" t="s">
        <v>32</v>
      </c>
      <c r="AX123" s="11" t="s">
        <v>75</v>
      </c>
      <c r="AY123" s="191" t="s">
        <v>123</v>
      </c>
    </row>
    <row r="124" spans="2:65" s="1" customFormat="1" ht="16.5" customHeight="1">
      <c r="B124" s="32"/>
      <c r="C124" s="168" t="s">
        <v>183</v>
      </c>
      <c r="D124" s="168" t="s">
        <v>126</v>
      </c>
      <c r="E124" s="169" t="s">
        <v>184</v>
      </c>
      <c r="F124" s="170" t="s">
        <v>185</v>
      </c>
      <c r="G124" s="171" t="s">
        <v>135</v>
      </c>
      <c r="H124" s="172">
        <v>68.96</v>
      </c>
      <c r="I124" s="173"/>
      <c r="J124" s="174">
        <f>ROUND(I124*H124,2)</f>
        <v>0</v>
      </c>
      <c r="K124" s="170" t="s">
        <v>169</v>
      </c>
      <c r="L124" s="36"/>
      <c r="M124" s="175" t="s">
        <v>1</v>
      </c>
      <c r="N124" s="176" t="s">
        <v>42</v>
      </c>
      <c r="O124" s="58"/>
      <c r="P124" s="177">
        <f>O124*H124</f>
        <v>0</v>
      </c>
      <c r="Q124" s="177">
        <v>0.0156</v>
      </c>
      <c r="R124" s="177">
        <f>Q124*H124</f>
        <v>1.0757759999999998</v>
      </c>
      <c r="S124" s="177">
        <v>0</v>
      </c>
      <c r="T124" s="178">
        <f>S124*H124</f>
        <v>0</v>
      </c>
      <c r="AR124" s="15" t="s">
        <v>130</v>
      </c>
      <c r="AT124" s="15" t="s">
        <v>126</v>
      </c>
      <c r="AU124" s="15" t="s">
        <v>131</v>
      </c>
      <c r="AY124" s="15" t="s">
        <v>123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5" t="s">
        <v>131</v>
      </c>
      <c r="BK124" s="179">
        <f>ROUND(I124*H124,2)</f>
        <v>0</v>
      </c>
      <c r="BL124" s="15" t="s">
        <v>130</v>
      </c>
      <c r="BM124" s="15" t="s">
        <v>186</v>
      </c>
    </row>
    <row r="125" spans="2:51" s="11" customFormat="1" ht="11.25">
      <c r="B125" s="180"/>
      <c r="C125" s="181"/>
      <c r="D125" s="182" t="s">
        <v>137</v>
      </c>
      <c r="E125" s="183" t="s">
        <v>1</v>
      </c>
      <c r="F125" s="184" t="s">
        <v>187</v>
      </c>
      <c r="G125" s="181"/>
      <c r="H125" s="185">
        <v>11.36</v>
      </c>
      <c r="I125" s="186"/>
      <c r="J125" s="181"/>
      <c r="K125" s="181"/>
      <c r="L125" s="187"/>
      <c r="M125" s="188"/>
      <c r="N125" s="189"/>
      <c r="O125" s="189"/>
      <c r="P125" s="189"/>
      <c r="Q125" s="189"/>
      <c r="R125" s="189"/>
      <c r="S125" s="189"/>
      <c r="T125" s="190"/>
      <c r="AT125" s="191" t="s">
        <v>137</v>
      </c>
      <c r="AU125" s="191" t="s">
        <v>131</v>
      </c>
      <c r="AV125" s="11" t="s">
        <v>131</v>
      </c>
      <c r="AW125" s="11" t="s">
        <v>32</v>
      </c>
      <c r="AX125" s="11" t="s">
        <v>70</v>
      </c>
      <c r="AY125" s="191" t="s">
        <v>123</v>
      </c>
    </row>
    <row r="126" spans="2:51" s="11" customFormat="1" ht="11.25">
      <c r="B126" s="180"/>
      <c r="C126" s="181"/>
      <c r="D126" s="182" t="s">
        <v>137</v>
      </c>
      <c r="E126" s="183" t="s">
        <v>1</v>
      </c>
      <c r="F126" s="184" t="s">
        <v>188</v>
      </c>
      <c r="G126" s="181"/>
      <c r="H126" s="185">
        <v>55.89</v>
      </c>
      <c r="I126" s="186"/>
      <c r="J126" s="181"/>
      <c r="K126" s="181"/>
      <c r="L126" s="187"/>
      <c r="M126" s="188"/>
      <c r="N126" s="189"/>
      <c r="O126" s="189"/>
      <c r="P126" s="189"/>
      <c r="Q126" s="189"/>
      <c r="R126" s="189"/>
      <c r="S126" s="189"/>
      <c r="T126" s="190"/>
      <c r="AT126" s="191" t="s">
        <v>137</v>
      </c>
      <c r="AU126" s="191" t="s">
        <v>131</v>
      </c>
      <c r="AV126" s="11" t="s">
        <v>131</v>
      </c>
      <c r="AW126" s="11" t="s">
        <v>32</v>
      </c>
      <c r="AX126" s="11" t="s">
        <v>70</v>
      </c>
      <c r="AY126" s="191" t="s">
        <v>123</v>
      </c>
    </row>
    <row r="127" spans="2:51" s="11" customFormat="1" ht="11.25">
      <c r="B127" s="180"/>
      <c r="C127" s="181"/>
      <c r="D127" s="182" t="s">
        <v>137</v>
      </c>
      <c r="E127" s="183" t="s">
        <v>1</v>
      </c>
      <c r="F127" s="184" t="s">
        <v>189</v>
      </c>
      <c r="G127" s="181"/>
      <c r="H127" s="185">
        <v>1.71</v>
      </c>
      <c r="I127" s="186"/>
      <c r="J127" s="181"/>
      <c r="K127" s="181"/>
      <c r="L127" s="187"/>
      <c r="M127" s="188"/>
      <c r="N127" s="189"/>
      <c r="O127" s="189"/>
      <c r="P127" s="189"/>
      <c r="Q127" s="189"/>
      <c r="R127" s="189"/>
      <c r="S127" s="189"/>
      <c r="T127" s="190"/>
      <c r="AT127" s="191" t="s">
        <v>137</v>
      </c>
      <c r="AU127" s="191" t="s">
        <v>131</v>
      </c>
      <c r="AV127" s="11" t="s">
        <v>131</v>
      </c>
      <c r="AW127" s="11" t="s">
        <v>32</v>
      </c>
      <c r="AX127" s="11" t="s">
        <v>70</v>
      </c>
      <c r="AY127" s="191" t="s">
        <v>123</v>
      </c>
    </row>
    <row r="128" spans="2:51" s="13" customFormat="1" ht="11.25">
      <c r="B128" s="202"/>
      <c r="C128" s="203"/>
      <c r="D128" s="182" t="s">
        <v>137</v>
      </c>
      <c r="E128" s="204" t="s">
        <v>1</v>
      </c>
      <c r="F128" s="205" t="s">
        <v>177</v>
      </c>
      <c r="G128" s="203"/>
      <c r="H128" s="206">
        <v>68.96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137</v>
      </c>
      <c r="AU128" s="212" t="s">
        <v>131</v>
      </c>
      <c r="AV128" s="13" t="s">
        <v>130</v>
      </c>
      <c r="AW128" s="13" t="s">
        <v>32</v>
      </c>
      <c r="AX128" s="13" t="s">
        <v>75</v>
      </c>
      <c r="AY128" s="212" t="s">
        <v>123</v>
      </c>
    </row>
    <row r="129" spans="2:65" s="1" customFormat="1" ht="16.5" customHeight="1">
      <c r="B129" s="32"/>
      <c r="C129" s="168" t="s">
        <v>190</v>
      </c>
      <c r="D129" s="168" t="s">
        <v>126</v>
      </c>
      <c r="E129" s="169" t="s">
        <v>191</v>
      </c>
      <c r="F129" s="170" t="s">
        <v>192</v>
      </c>
      <c r="G129" s="171" t="s">
        <v>135</v>
      </c>
      <c r="H129" s="172">
        <v>3.25</v>
      </c>
      <c r="I129" s="173"/>
      <c r="J129" s="174">
        <f>ROUND(I129*H129,2)</f>
        <v>0</v>
      </c>
      <c r="K129" s="170" t="s">
        <v>1</v>
      </c>
      <c r="L129" s="36"/>
      <c r="M129" s="175" t="s">
        <v>1</v>
      </c>
      <c r="N129" s="176" t="s">
        <v>42</v>
      </c>
      <c r="O129" s="58"/>
      <c r="P129" s="177">
        <f>O129*H129</f>
        <v>0</v>
      </c>
      <c r="Q129" s="177">
        <v>0.04984</v>
      </c>
      <c r="R129" s="177">
        <f>Q129*H129</f>
        <v>0.16198</v>
      </c>
      <c r="S129" s="177">
        <v>0</v>
      </c>
      <c r="T129" s="178">
        <f>S129*H129</f>
        <v>0</v>
      </c>
      <c r="AR129" s="15" t="s">
        <v>130</v>
      </c>
      <c r="AT129" s="15" t="s">
        <v>126</v>
      </c>
      <c r="AU129" s="15" t="s">
        <v>131</v>
      </c>
      <c r="AY129" s="15" t="s">
        <v>123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5" t="s">
        <v>131</v>
      </c>
      <c r="BK129" s="179">
        <f>ROUND(I129*H129,2)</f>
        <v>0</v>
      </c>
      <c r="BL129" s="15" t="s">
        <v>130</v>
      </c>
      <c r="BM129" s="15" t="s">
        <v>193</v>
      </c>
    </row>
    <row r="130" spans="2:51" s="11" customFormat="1" ht="11.25">
      <c r="B130" s="180"/>
      <c r="C130" s="181"/>
      <c r="D130" s="182" t="s">
        <v>137</v>
      </c>
      <c r="E130" s="183" t="s">
        <v>1</v>
      </c>
      <c r="F130" s="184" t="s">
        <v>165</v>
      </c>
      <c r="G130" s="181"/>
      <c r="H130" s="185">
        <v>3.25</v>
      </c>
      <c r="I130" s="186"/>
      <c r="J130" s="181"/>
      <c r="K130" s="181"/>
      <c r="L130" s="187"/>
      <c r="M130" s="188"/>
      <c r="N130" s="189"/>
      <c r="O130" s="189"/>
      <c r="P130" s="189"/>
      <c r="Q130" s="189"/>
      <c r="R130" s="189"/>
      <c r="S130" s="189"/>
      <c r="T130" s="190"/>
      <c r="AT130" s="191" t="s">
        <v>137</v>
      </c>
      <c r="AU130" s="191" t="s">
        <v>131</v>
      </c>
      <c r="AV130" s="11" t="s">
        <v>131</v>
      </c>
      <c r="AW130" s="11" t="s">
        <v>32</v>
      </c>
      <c r="AX130" s="11" t="s">
        <v>75</v>
      </c>
      <c r="AY130" s="191" t="s">
        <v>123</v>
      </c>
    </row>
    <row r="131" spans="2:65" s="1" customFormat="1" ht="16.5" customHeight="1">
      <c r="B131" s="32"/>
      <c r="C131" s="168" t="s">
        <v>194</v>
      </c>
      <c r="D131" s="168" t="s">
        <v>126</v>
      </c>
      <c r="E131" s="169" t="s">
        <v>195</v>
      </c>
      <c r="F131" s="170" t="s">
        <v>196</v>
      </c>
      <c r="G131" s="171" t="s">
        <v>129</v>
      </c>
      <c r="H131" s="172">
        <v>2</v>
      </c>
      <c r="I131" s="173"/>
      <c r="J131" s="174">
        <f>ROUND(I131*H131,2)</f>
        <v>0</v>
      </c>
      <c r="K131" s="170" t="s">
        <v>1</v>
      </c>
      <c r="L131" s="36"/>
      <c r="M131" s="175" t="s">
        <v>1</v>
      </c>
      <c r="N131" s="176" t="s">
        <v>42</v>
      </c>
      <c r="O131" s="58"/>
      <c r="P131" s="177">
        <f>O131*H131</f>
        <v>0</v>
      </c>
      <c r="Q131" s="177">
        <v>0.01698</v>
      </c>
      <c r="R131" s="177">
        <f>Q131*H131</f>
        <v>0.03396</v>
      </c>
      <c r="S131" s="177">
        <v>0</v>
      </c>
      <c r="T131" s="178">
        <f>S131*H131</f>
        <v>0</v>
      </c>
      <c r="AR131" s="15" t="s">
        <v>130</v>
      </c>
      <c r="AT131" s="15" t="s">
        <v>126</v>
      </c>
      <c r="AU131" s="15" t="s">
        <v>131</v>
      </c>
      <c r="AY131" s="15" t="s">
        <v>123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5" t="s">
        <v>131</v>
      </c>
      <c r="BK131" s="179">
        <f>ROUND(I131*H131,2)</f>
        <v>0</v>
      </c>
      <c r="BL131" s="15" t="s">
        <v>130</v>
      </c>
      <c r="BM131" s="15" t="s">
        <v>197</v>
      </c>
    </row>
    <row r="132" spans="2:65" s="1" customFormat="1" ht="16.5" customHeight="1">
      <c r="B132" s="32"/>
      <c r="C132" s="213" t="s">
        <v>198</v>
      </c>
      <c r="D132" s="213" t="s">
        <v>199</v>
      </c>
      <c r="E132" s="214" t="s">
        <v>200</v>
      </c>
      <c r="F132" s="215" t="s">
        <v>201</v>
      </c>
      <c r="G132" s="216" t="s">
        <v>129</v>
      </c>
      <c r="H132" s="217">
        <v>2</v>
      </c>
      <c r="I132" s="218"/>
      <c r="J132" s="219">
        <f>ROUND(I132*H132,2)</f>
        <v>0</v>
      </c>
      <c r="K132" s="215" t="s">
        <v>1</v>
      </c>
      <c r="L132" s="220"/>
      <c r="M132" s="221" t="s">
        <v>1</v>
      </c>
      <c r="N132" s="222" t="s">
        <v>42</v>
      </c>
      <c r="O132" s="58"/>
      <c r="P132" s="177">
        <f>O132*H132</f>
        <v>0</v>
      </c>
      <c r="Q132" s="177">
        <v>0.01201</v>
      </c>
      <c r="R132" s="177">
        <f>Q132*H132</f>
        <v>0.02402</v>
      </c>
      <c r="S132" s="177">
        <v>0</v>
      </c>
      <c r="T132" s="178">
        <f>S132*H132</f>
        <v>0</v>
      </c>
      <c r="AR132" s="15" t="s">
        <v>166</v>
      </c>
      <c r="AT132" s="15" t="s">
        <v>199</v>
      </c>
      <c r="AU132" s="15" t="s">
        <v>131</v>
      </c>
      <c r="AY132" s="15" t="s">
        <v>123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5" t="s">
        <v>131</v>
      </c>
      <c r="BK132" s="179">
        <f>ROUND(I132*H132,2)</f>
        <v>0</v>
      </c>
      <c r="BL132" s="15" t="s">
        <v>130</v>
      </c>
      <c r="BM132" s="15" t="s">
        <v>202</v>
      </c>
    </row>
    <row r="133" spans="2:65" s="1" customFormat="1" ht="16.5" customHeight="1">
      <c r="B133" s="32"/>
      <c r="C133" s="168" t="s">
        <v>8</v>
      </c>
      <c r="D133" s="168" t="s">
        <v>126</v>
      </c>
      <c r="E133" s="169" t="s">
        <v>203</v>
      </c>
      <c r="F133" s="170" t="s">
        <v>204</v>
      </c>
      <c r="G133" s="171" t="s">
        <v>129</v>
      </c>
      <c r="H133" s="172">
        <v>1</v>
      </c>
      <c r="I133" s="173"/>
      <c r="J133" s="174">
        <f>ROUND(I133*H133,2)</f>
        <v>0</v>
      </c>
      <c r="K133" s="170" t="s">
        <v>205</v>
      </c>
      <c r="L133" s="36"/>
      <c r="M133" s="175" t="s">
        <v>1</v>
      </c>
      <c r="N133" s="176" t="s">
        <v>42</v>
      </c>
      <c r="O133" s="58"/>
      <c r="P133" s="177">
        <f>O133*H133</f>
        <v>0</v>
      </c>
      <c r="Q133" s="177">
        <v>0.4417</v>
      </c>
      <c r="R133" s="177">
        <f>Q133*H133</f>
        <v>0.4417</v>
      </c>
      <c r="S133" s="177">
        <v>0</v>
      </c>
      <c r="T133" s="178">
        <f>S133*H133</f>
        <v>0</v>
      </c>
      <c r="AR133" s="15" t="s">
        <v>130</v>
      </c>
      <c r="AT133" s="15" t="s">
        <v>126</v>
      </c>
      <c r="AU133" s="15" t="s">
        <v>131</v>
      </c>
      <c r="AY133" s="15" t="s">
        <v>123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5" t="s">
        <v>131</v>
      </c>
      <c r="BK133" s="179">
        <f>ROUND(I133*H133,2)</f>
        <v>0</v>
      </c>
      <c r="BL133" s="15" t="s">
        <v>130</v>
      </c>
      <c r="BM133" s="15" t="s">
        <v>206</v>
      </c>
    </row>
    <row r="134" spans="2:65" s="1" customFormat="1" ht="16.5" customHeight="1">
      <c r="B134" s="32"/>
      <c r="C134" s="213" t="s">
        <v>207</v>
      </c>
      <c r="D134" s="213" t="s">
        <v>199</v>
      </c>
      <c r="E134" s="214" t="s">
        <v>208</v>
      </c>
      <c r="F134" s="215" t="s">
        <v>209</v>
      </c>
      <c r="G134" s="216" t="s">
        <v>129</v>
      </c>
      <c r="H134" s="217">
        <v>1</v>
      </c>
      <c r="I134" s="218"/>
      <c r="J134" s="219">
        <f>ROUND(I134*H134,2)</f>
        <v>0</v>
      </c>
      <c r="K134" s="215" t="s">
        <v>1</v>
      </c>
      <c r="L134" s="220"/>
      <c r="M134" s="221" t="s">
        <v>1</v>
      </c>
      <c r="N134" s="222" t="s">
        <v>42</v>
      </c>
      <c r="O134" s="58"/>
      <c r="P134" s="177">
        <f>O134*H134</f>
        <v>0</v>
      </c>
      <c r="Q134" s="177">
        <v>0.0106</v>
      </c>
      <c r="R134" s="177">
        <f>Q134*H134</f>
        <v>0.0106</v>
      </c>
      <c r="S134" s="177">
        <v>0</v>
      </c>
      <c r="T134" s="178">
        <f>S134*H134</f>
        <v>0</v>
      </c>
      <c r="AR134" s="15" t="s">
        <v>166</v>
      </c>
      <c r="AT134" s="15" t="s">
        <v>199</v>
      </c>
      <c r="AU134" s="15" t="s">
        <v>131</v>
      </c>
      <c r="AY134" s="15" t="s">
        <v>123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5" t="s">
        <v>131</v>
      </c>
      <c r="BK134" s="179">
        <f>ROUND(I134*H134,2)</f>
        <v>0</v>
      </c>
      <c r="BL134" s="15" t="s">
        <v>130</v>
      </c>
      <c r="BM134" s="15" t="s">
        <v>210</v>
      </c>
    </row>
    <row r="135" spans="2:65" s="1" customFormat="1" ht="16.5" customHeight="1">
      <c r="B135" s="32"/>
      <c r="C135" s="168" t="s">
        <v>211</v>
      </c>
      <c r="D135" s="168" t="s">
        <v>126</v>
      </c>
      <c r="E135" s="169" t="s">
        <v>212</v>
      </c>
      <c r="F135" s="170" t="s">
        <v>213</v>
      </c>
      <c r="G135" s="171" t="s">
        <v>129</v>
      </c>
      <c r="H135" s="172">
        <v>1</v>
      </c>
      <c r="I135" s="173"/>
      <c r="J135" s="174">
        <f>ROUND(I135*H135,2)</f>
        <v>0</v>
      </c>
      <c r="K135" s="170" t="s">
        <v>1</v>
      </c>
      <c r="L135" s="36"/>
      <c r="M135" s="175" t="s">
        <v>1</v>
      </c>
      <c r="N135" s="176" t="s">
        <v>42</v>
      </c>
      <c r="O135" s="58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AR135" s="15" t="s">
        <v>130</v>
      </c>
      <c r="AT135" s="15" t="s">
        <v>126</v>
      </c>
      <c r="AU135" s="15" t="s">
        <v>131</v>
      </c>
      <c r="AY135" s="15" t="s">
        <v>123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5" t="s">
        <v>131</v>
      </c>
      <c r="BK135" s="179">
        <f>ROUND(I135*H135,2)</f>
        <v>0</v>
      </c>
      <c r="BL135" s="15" t="s">
        <v>130</v>
      </c>
      <c r="BM135" s="15" t="s">
        <v>214</v>
      </c>
    </row>
    <row r="136" spans="2:63" s="10" customFormat="1" ht="22.9" customHeight="1">
      <c r="B136" s="152"/>
      <c r="C136" s="153"/>
      <c r="D136" s="154" t="s">
        <v>69</v>
      </c>
      <c r="E136" s="166" t="s">
        <v>171</v>
      </c>
      <c r="F136" s="166" t="s">
        <v>215</v>
      </c>
      <c r="G136" s="153"/>
      <c r="H136" s="153"/>
      <c r="I136" s="156"/>
      <c r="J136" s="167">
        <f>BK136</f>
        <v>0</v>
      </c>
      <c r="K136" s="153"/>
      <c r="L136" s="158"/>
      <c r="M136" s="159"/>
      <c r="N136" s="160"/>
      <c r="O136" s="160"/>
      <c r="P136" s="161">
        <f>SUM(P137:P165)</f>
        <v>0</v>
      </c>
      <c r="Q136" s="160"/>
      <c r="R136" s="161">
        <f>SUM(R137:R165)</f>
        <v>0.001312</v>
      </c>
      <c r="S136" s="160"/>
      <c r="T136" s="162">
        <f>SUM(T137:T165)</f>
        <v>6.030155000000001</v>
      </c>
      <c r="AR136" s="163" t="s">
        <v>75</v>
      </c>
      <c r="AT136" s="164" t="s">
        <v>69</v>
      </c>
      <c r="AU136" s="164" t="s">
        <v>75</v>
      </c>
      <c r="AY136" s="163" t="s">
        <v>123</v>
      </c>
      <c r="BK136" s="165">
        <f>SUM(BK137:BK165)</f>
        <v>0</v>
      </c>
    </row>
    <row r="137" spans="2:65" s="1" customFormat="1" ht="16.5" customHeight="1">
      <c r="B137" s="32"/>
      <c r="C137" s="168" t="s">
        <v>216</v>
      </c>
      <c r="D137" s="168" t="s">
        <v>126</v>
      </c>
      <c r="E137" s="169" t="s">
        <v>217</v>
      </c>
      <c r="F137" s="170" t="s">
        <v>218</v>
      </c>
      <c r="G137" s="171" t="s">
        <v>219</v>
      </c>
      <c r="H137" s="172">
        <v>1</v>
      </c>
      <c r="I137" s="173"/>
      <c r="J137" s="174">
        <f aca="true" t="shared" si="0" ref="J137:J143">ROUND(I137*H137,2)</f>
        <v>0</v>
      </c>
      <c r="K137" s="170" t="s">
        <v>1</v>
      </c>
      <c r="L137" s="36"/>
      <c r="M137" s="175" t="s">
        <v>1</v>
      </c>
      <c r="N137" s="176" t="s">
        <v>42</v>
      </c>
      <c r="O137" s="58"/>
      <c r="P137" s="177">
        <f aca="true" t="shared" si="1" ref="P137:P143">O137*H137</f>
        <v>0</v>
      </c>
      <c r="Q137" s="177">
        <v>0</v>
      </c>
      <c r="R137" s="177">
        <f aca="true" t="shared" si="2" ref="R137:R143">Q137*H137</f>
        <v>0</v>
      </c>
      <c r="S137" s="177">
        <v>0.01933</v>
      </c>
      <c r="T137" s="178">
        <f aca="true" t="shared" si="3" ref="T137:T143">S137*H137</f>
        <v>0.01933</v>
      </c>
      <c r="AR137" s="15" t="s">
        <v>207</v>
      </c>
      <c r="AT137" s="15" t="s">
        <v>126</v>
      </c>
      <c r="AU137" s="15" t="s">
        <v>131</v>
      </c>
      <c r="AY137" s="15" t="s">
        <v>123</v>
      </c>
      <c r="BE137" s="179">
        <f aca="true" t="shared" si="4" ref="BE137:BE143">IF(N137="základní",J137,0)</f>
        <v>0</v>
      </c>
      <c r="BF137" s="179">
        <f aca="true" t="shared" si="5" ref="BF137:BF143">IF(N137="snížená",J137,0)</f>
        <v>0</v>
      </c>
      <c r="BG137" s="179">
        <f aca="true" t="shared" si="6" ref="BG137:BG143">IF(N137="zákl. přenesená",J137,0)</f>
        <v>0</v>
      </c>
      <c r="BH137" s="179">
        <f aca="true" t="shared" si="7" ref="BH137:BH143">IF(N137="sníž. přenesená",J137,0)</f>
        <v>0</v>
      </c>
      <c r="BI137" s="179">
        <f aca="true" t="shared" si="8" ref="BI137:BI143">IF(N137="nulová",J137,0)</f>
        <v>0</v>
      </c>
      <c r="BJ137" s="15" t="s">
        <v>131</v>
      </c>
      <c r="BK137" s="179">
        <f aca="true" t="shared" si="9" ref="BK137:BK143">ROUND(I137*H137,2)</f>
        <v>0</v>
      </c>
      <c r="BL137" s="15" t="s">
        <v>207</v>
      </c>
      <c r="BM137" s="15" t="s">
        <v>220</v>
      </c>
    </row>
    <row r="138" spans="2:65" s="1" customFormat="1" ht="16.5" customHeight="1">
      <c r="B138" s="32"/>
      <c r="C138" s="168" t="s">
        <v>221</v>
      </c>
      <c r="D138" s="168" t="s">
        <v>126</v>
      </c>
      <c r="E138" s="169" t="s">
        <v>222</v>
      </c>
      <c r="F138" s="170" t="s">
        <v>223</v>
      </c>
      <c r="G138" s="171" t="s">
        <v>219</v>
      </c>
      <c r="H138" s="172">
        <v>1</v>
      </c>
      <c r="I138" s="173"/>
      <c r="J138" s="174">
        <f t="shared" si="0"/>
        <v>0</v>
      </c>
      <c r="K138" s="170" t="s">
        <v>1</v>
      </c>
      <c r="L138" s="36"/>
      <c r="M138" s="175" t="s">
        <v>1</v>
      </c>
      <c r="N138" s="176" t="s">
        <v>42</v>
      </c>
      <c r="O138" s="58"/>
      <c r="P138" s="177">
        <f t="shared" si="1"/>
        <v>0</v>
      </c>
      <c r="Q138" s="177">
        <v>0</v>
      </c>
      <c r="R138" s="177">
        <f t="shared" si="2"/>
        <v>0</v>
      </c>
      <c r="S138" s="177">
        <v>0.01946</v>
      </c>
      <c r="T138" s="178">
        <f t="shared" si="3"/>
        <v>0.01946</v>
      </c>
      <c r="AR138" s="15" t="s">
        <v>207</v>
      </c>
      <c r="AT138" s="15" t="s">
        <v>126</v>
      </c>
      <c r="AU138" s="15" t="s">
        <v>131</v>
      </c>
      <c r="AY138" s="15" t="s">
        <v>123</v>
      </c>
      <c r="BE138" s="179">
        <f t="shared" si="4"/>
        <v>0</v>
      </c>
      <c r="BF138" s="179">
        <f t="shared" si="5"/>
        <v>0</v>
      </c>
      <c r="BG138" s="179">
        <f t="shared" si="6"/>
        <v>0</v>
      </c>
      <c r="BH138" s="179">
        <f t="shared" si="7"/>
        <v>0</v>
      </c>
      <c r="BI138" s="179">
        <f t="shared" si="8"/>
        <v>0</v>
      </c>
      <c r="BJ138" s="15" t="s">
        <v>131</v>
      </c>
      <c r="BK138" s="179">
        <f t="shared" si="9"/>
        <v>0</v>
      </c>
      <c r="BL138" s="15" t="s">
        <v>207</v>
      </c>
      <c r="BM138" s="15" t="s">
        <v>224</v>
      </c>
    </row>
    <row r="139" spans="2:65" s="1" customFormat="1" ht="16.5" customHeight="1">
      <c r="B139" s="32"/>
      <c r="C139" s="168" t="s">
        <v>225</v>
      </c>
      <c r="D139" s="168" t="s">
        <v>126</v>
      </c>
      <c r="E139" s="169" t="s">
        <v>226</v>
      </c>
      <c r="F139" s="170" t="s">
        <v>227</v>
      </c>
      <c r="G139" s="171" t="s">
        <v>219</v>
      </c>
      <c r="H139" s="172">
        <v>1</v>
      </c>
      <c r="I139" s="173"/>
      <c r="J139" s="174">
        <f t="shared" si="0"/>
        <v>0</v>
      </c>
      <c r="K139" s="170" t="s">
        <v>169</v>
      </c>
      <c r="L139" s="36"/>
      <c r="M139" s="175" t="s">
        <v>1</v>
      </c>
      <c r="N139" s="176" t="s">
        <v>42</v>
      </c>
      <c r="O139" s="58"/>
      <c r="P139" s="177">
        <f t="shared" si="1"/>
        <v>0</v>
      </c>
      <c r="Q139" s="177">
        <v>0</v>
      </c>
      <c r="R139" s="177">
        <f t="shared" si="2"/>
        <v>0</v>
      </c>
      <c r="S139" s="177">
        <v>0.0951</v>
      </c>
      <c r="T139" s="178">
        <f t="shared" si="3"/>
        <v>0.0951</v>
      </c>
      <c r="AR139" s="15" t="s">
        <v>207</v>
      </c>
      <c r="AT139" s="15" t="s">
        <v>126</v>
      </c>
      <c r="AU139" s="15" t="s">
        <v>131</v>
      </c>
      <c r="AY139" s="15" t="s">
        <v>123</v>
      </c>
      <c r="BE139" s="179">
        <f t="shared" si="4"/>
        <v>0</v>
      </c>
      <c r="BF139" s="179">
        <f t="shared" si="5"/>
        <v>0</v>
      </c>
      <c r="BG139" s="179">
        <f t="shared" si="6"/>
        <v>0</v>
      </c>
      <c r="BH139" s="179">
        <f t="shared" si="7"/>
        <v>0</v>
      </c>
      <c r="BI139" s="179">
        <f t="shared" si="8"/>
        <v>0</v>
      </c>
      <c r="BJ139" s="15" t="s">
        <v>131</v>
      </c>
      <c r="BK139" s="179">
        <f t="shared" si="9"/>
        <v>0</v>
      </c>
      <c r="BL139" s="15" t="s">
        <v>207</v>
      </c>
      <c r="BM139" s="15" t="s">
        <v>228</v>
      </c>
    </row>
    <row r="140" spans="2:65" s="1" customFormat="1" ht="16.5" customHeight="1">
      <c r="B140" s="32"/>
      <c r="C140" s="168" t="s">
        <v>7</v>
      </c>
      <c r="D140" s="168" t="s">
        <v>126</v>
      </c>
      <c r="E140" s="169" t="s">
        <v>229</v>
      </c>
      <c r="F140" s="170" t="s">
        <v>230</v>
      </c>
      <c r="G140" s="171" t="s">
        <v>219</v>
      </c>
      <c r="H140" s="172">
        <v>1</v>
      </c>
      <c r="I140" s="173"/>
      <c r="J140" s="174">
        <f t="shared" si="0"/>
        <v>0</v>
      </c>
      <c r="K140" s="170" t="s">
        <v>1</v>
      </c>
      <c r="L140" s="36"/>
      <c r="M140" s="175" t="s">
        <v>1</v>
      </c>
      <c r="N140" s="176" t="s">
        <v>42</v>
      </c>
      <c r="O140" s="58"/>
      <c r="P140" s="177">
        <f t="shared" si="1"/>
        <v>0</v>
      </c>
      <c r="Q140" s="177">
        <v>0</v>
      </c>
      <c r="R140" s="177">
        <f t="shared" si="2"/>
        <v>0</v>
      </c>
      <c r="S140" s="177">
        <v>0.0092</v>
      </c>
      <c r="T140" s="178">
        <f t="shared" si="3"/>
        <v>0.0092</v>
      </c>
      <c r="AR140" s="15" t="s">
        <v>207</v>
      </c>
      <c r="AT140" s="15" t="s">
        <v>126</v>
      </c>
      <c r="AU140" s="15" t="s">
        <v>131</v>
      </c>
      <c r="AY140" s="15" t="s">
        <v>123</v>
      </c>
      <c r="BE140" s="179">
        <f t="shared" si="4"/>
        <v>0</v>
      </c>
      <c r="BF140" s="179">
        <f t="shared" si="5"/>
        <v>0</v>
      </c>
      <c r="BG140" s="179">
        <f t="shared" si="6"/>
        <v>0</v>
      </c>
      <c r="BH140" s="179">
        <f t="shared" si="7"/>
        <v>0</v>
      </c>
      <c r="BI140" s="179">
        <f t="shared" si="8"/>
        <v>0</v>
      </c>
      <c r="BJ140" s="15" t="s">
        <v>131</v>
      </c>
      <c r="BK140" s="179">
        <f t="shared" si="9"/>
        <v>0</v>
      </c>
      <c r="BL140" s="15" t="s">
        <v>207</v>
      </c>
      <c r="BM140" s="15" t="s">
        <v>231</v>
      </c>
    </row>
    <row r="141" spans="2:65" s="1" customFormat="1" ht="16.5" customHeight="1">
      <c r="B141" s="32"/>
      <c r="C141" s="168" t="s">
        <v>232</v>
      </c>
      <c r="D141" s="168" t="s">
        <v>126</v>
      </c>
      <c r="E141" s="169" t="s">
        <v>233</v>
      </c>
      <c r="F141" s="170" t="s">
        <v>234</v>
      </c>
      <c r="G141" s="171" t="s">
        <v>219</v>
      </c>
      <c r="H141" s="172">
        <v>2</v>
      </c>
      <c r="I141" s="173"/>
      <c r="J141" s="174">
        <f t="shared" si="0"/>
        <v>0</v>
      </c>
      <c r="K141" s="170" t="s">
        <v>1</v>
      </c>
      <c r="L141" s="36"/>
      <c r="M141" s="175" t="s">
        <v>1</v>
      </c>
      <c r="N141" s="176" t="s">
        <v>42</v>
      </c>
      <c r="O141" s="58"/>
      <c r="P141" s="177">
        <f t="shared" si="1"/>
        <v>0</v>
      </c>
      <c r="Q141" s="177">
        <v>0</v>
      </c>
      <c r="R141" s="177">
        <f t="shared" si="2"/>
        <v>0</v>
      </c>
      <c r="S141" s="177">
        <v>0.00156</v>
      </c>
      <c r="T141" s="178">
        <f t="shared" si="3"/>
        <v>0.00312</v>
      </c>
      <c r="AR141" s="15" t="s">
        <v>207</v>
      </c>
      <c r="AT141" s="15" t="s">
        <v>126</v>
      </c>
      <c r="AU141" s="15" t="s">
        <v>131</v>
      </c>
      <c r="AY141" s="15" t="s">
        <v>123</v>
      </c>
      <c r="BE141" s="179">
        <f t="shared" si="4"/>
        <v>0</v>
      </c>
      <c r="BF141" s="179">
        <f t="shared" si="5"/>
        <v>0</v>
      </c>
      <c r="BG141" s="179">
        <f t="shared" si="6"/>
        <v>0</v>
      </c>
      <c r="BH141" s="179">
        <f t="shared" si="7"/>
        <v>0</v>
      </c>
      <c r="BI141" s="179">
        <f t="shared" si="8"/>
        <v>0</v>
      </c>
      <c r="BJ141" s="15" t="s">
        <v>131</v>
      </c>
      <c r="BK141" s="179">
        <f t="shared" si="9"/>
        <v>0</v>
      </c>
      <c r="BL141" s="15" t="s">
        <v>207</v>
      </c>
      <c r="BM141" s="15" t="s">
        <v>235</v>
      </c>
    </row>
    <row r="142" spans="2:65" s="1" customFormat="1" ht="16.5" customHeight="1">
      <c r="B142" s="32"/>
      <c r="C142" s="168" t="s">
        <v>236</v>
      </c>
      <c r="D142" s="168" t="s">
        <v>126</v>
      </c>
      <c r="E142" s="169" t="s">
        <v>237</v>
      </c>
      <c r="F142" s="170" t="s">
        <v>238</v>
      </c>
      <c r="G142" s="171" t="s">
        <v>129</v>
      </c>
      <c r="H142" s="172">
        <v>1</v>
      </c>
      <c r="I142" s="173"/>
      <c r="J142" s="174">
        <f t="shared" si="0"/>
        <v>0</v>
      </c>
      <c r="K142" s="170" t="s">
        <v>1</v>
      </c>
      <c r="L142" s="36"/>
      <c r="M142" s="175" t="s">
        <v>1</v>
      </c>
      <c r="N142" s="176" t="s">
        <v>42</v>
      </c>
      <c r="O142" s="58"/>
      <c r="P142" s="177">
        <f t="shared" si="1"/>
        <v>0</v>
      </c>
      <c r="Q142" s="177">
        <v>0</v>
      </c>
      <c r="R142" s="177">
        <f t="shared" si="2"/>
        <v>0</v>
      </c>
      <c r="S142" s="177">
        <v>0.00225</v>
      </c>
      <c r="T142" s="178">
        <f t="shared" si="3"/>
        <v>0.00225</v>
      </c>
      <c r="AR142" s="15" t="s">
        <v>207</v>
      </c>
      <c r="AT142" s="15" t="s">
        <v>126</v>
      </c>
      <c r="AU142" s="15" t="s">
        <v>131</v>
      </c>
      <c r="AY142" s="15" t="s">
        <v>123</v>
      </c>
      <c r="BE142" s="179">
        <f t="shared" si="4"/>
        <v>0</v>
      </c>
      <c r="BF142" s="179">
        <f t="shared" si="5"/>
        <v>0</v>
      </c>
      <c r="BG142" s="179">
        <f t="shared" si="6"/>
        <v>0</v>
      </c>
      <c r="BH142" s="179">
        <f t="shared" si="7"/>
        <v>0</v>
      </c>
      <c r="BI142" s="179">
        <f t="shared" si="8"/>
        <v>0</v>
      </c>
      <c r="BJ142" s="15" t="s">
        <v>131</v>
      </c>
      <c r="BK142" s="179">
        <f t="shared" si="9"/>
        <v>0</v>
      </c>
      <c r="BL142" s="15" t="s">
        <v>207</v>
      </c>
      <c r="BM142" s="15" t="s">
        <v>239</v>
      </c>
    </row>
    <row r="143" spans="2:65" s="1" customFormat="1" ht="16.5" customHeight="1">
      <c r="B143" s="32"/>
      <c r="C143" s="168" t="s">
        <v>240</v>
      </c>
      <c r="D143" s="168" t="s">
        <v>126</v>
      </c>
      <c r="E143" s="169" t="s">
        <v>241</v>
      </c>
      <c r="F143" s="170" t="s">
        <v>242</v>
      </c>
      <c r="G143" s="171" t="s">
        <v>135</v>
      </c>
      <c r="H143" s="172">
        <v>3.83</v>
      </c>
      <c r="I143" s="173"/>
      <c r="J143" s="174">
        <f t="shared" si="0"/>
        <v>0</v>
      </c>
      <c r="K143" s="170" t="s">
        <v>1</v>
      </c>
      <c r="L143" s="36"/>
      <c r="M143" s="175" t="s">
        <v>1</v>
      </c>
      <c r="N143" s="176" t="s">
        <v>42</v>
      </c>
      <c r="O143" s="58"/>
      <c r="P143" s="177">
        <f t="shared" si="1"/>
        <v>0</v>
      </c>
      <c r="Q143" s="177">
        <v>0</v>
      </c>
      <c r="R143" s="177">
        <f t="shared" si="2"/>
        <v>0</v>
      </c>
      <c r="S143" s="177">
        <v>0.039</v>
      </c>
      <c r="T143" s="178">
        <f t="shared" si="3"/>
        <v>0.14937</v>
      </c>
      <c r="AR143" s="15" t="s">
        <v>207</v>
      </c>
      <c r="AT143" s="15" t="s">
        <v>126</v>
      </c>
      <c r="AU143" s="15" t="s">
        <v>131</v>
      </c>
      <c r="AY143" s="15" t="s">
        <v>123</v>
      </c>
      <c r="BE143" s="179">
        <f t="shared" si="4"/>
        <v>0</v>
      </c>
      <c r="BF143" s="179">
        <f t="shared" si="5"/>
        <v>0</v>
      </c>
      <c r="BG143" s="179">
        <f t="shared" si="6"/>
        <v>0</v>
      </c>
      <c r="BH143" s="179">
        <f t="shared" si="7"/>
        <v>0</v>
      </c>
      <c r="BI143" s="179">
        <f t="shared" si="8"/>
        <v>0</v>
      </c>
      <c r="BJ143" s="15" t="s">
        <v>131</v>
      </c>
      <c r="BK143" s="179">
        <f t="shared" si="9"/>
        <v>0</v>
      </c>
      <c r="BL143" s="15" t="s">
        <v>207</v>
      </c>
      <c r="BM143" s="15" t="s">
        <v>243</v>
      </c>
    </row>
    <row r="144" spans="2:51" s="11" customFormat="1" ht="11.25">
      <c r="B144" s="180"/>
      <c r="C144" s="181"/>
      <c r="D144" s="182" t="s">
        <v>137</v>
      </c>
      <c r="E144" s="183" t="s">
        <v>1</v>
      </c>
      <c r="F144" s="184" t="s">
        <v>244</v>
      </c>
      <c r="G144" s="181"/>
      <c r="H144" s="185">
        <v>3.83</v>
      </c>
      <c r="I144" s="186"/>
      <c r="J144" s="181"/>
      <c r="K144" s="181"/>
      <c r="L144" s="187"/>
      <c r="M144" s="188"/>
      <c r="N144" s="189"/>
      <c r="O144" s="189"/>
      <c r="P144" s="189"/>
      <c r="Q144" s="189"/>
      <c r="R144" s="189"/>
      <c r="S144" s="189"/>
      <c r="T144" s="190"/>
      <c r="AT144" s="191" t="s">
        <v>137</v>
      </c>
      <c r="AU144" s="191" t="s">
        <v>131</v>
      </c>
      <c r="AV144" s="11" t="s">
        <v>131</v>
      </c>
      <c r="AW144" s="11" t="s">
        <v>32</v>
      </c>
      <c r="AX144" s="11" t="s">
        <v>75</v>
      </c>
      <c r="AY144" s="191" t="s">
        <v>123</v>
      </c>
    </row>
    <row r="145" spans="2:65" s="1" customFormat="1" ht="16.5" customHeight="1">
      <c r="B145" s="32"/>
      <c r="C145" s="168" t="s">
        <v>245</v>
      </c>
      <c r="D145" s="168" t="s">
        <v>126</v>
      </c>
      <c r="E145" s="169" t="s">
        <v>246</v>
      </c>
      <c r="F145" s="170" t="s">
        <v>247</v>
      </c>
      <c r="G145" s="171" t="s">
        <v>129</v>
      </c>
      <c r="H145" s="172">
        <v>4</v>
      </c>
      <c r="I145" s="173"/>
      <c r="J145" s="174">
        <f>ROUND(I145*H145,2)</f>
        <v>0</v>
      </c>
      <c r="K145" s="170" t="s">
        <v>1</v>
      </c>
      <c r="L145" s="36"/>
      <c r="M145" s="175" t="s">
        <v>1</v>
      </c>
      <c r="N145" s="176" t="s">
        <v>42</v>
      </c>
      <c r="O145" s="58"/>
      <c r="P145" s="177">
        <f>O145*H145</f>
        <v>0</v>
      </c>
      <c r="Q145" s="177">
        <v>0</v>
      </c>
      <c r="R145" s="177">
        <f>Q145*H145</f>
        <v>0</v>
      </c>
      <c r="S145" s="177">
        <v>0.024</v>
      </c>
      <c r="T145" s="178">
        <f>S145*H145</f>
        <v>0.096</v>
      </c>
      <c r="AR145" s="15" t="s">
        <v>207</v>
      </c>
      <c r="AT145" s="15" t="s">
        <v>126</v>
      </c>
      <c r="AU145" s="15" t="s">
        <v>131</v>
      </c>
      <c r="AY145" s="15" t="s">
        <v>123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5" t="s">
        <v>131</v>
      </c>
      <c r="BK145" s="179">
        <f>ROUND(I145*H145,2)</f>
        <v>0</v>
      </c>
      <c r="BL145" s="15" t="s">
        <v>207</v>
      </c>
      <c r="BM145" s="15" t="s">
        <v>248</v>
      </c>
    </row>
    <row r="146" spans="2:65" s="1" customFormat="1" ht="16.5" customHeight="1">
      <c r="B146" s="32"/>
      <c r="C146" s="168" t="s">
        <v>249</v>
      </c>
      <c r="D146" s="168" t="s">
        <v>126</v>
      </c>
      <c r="E146" s="169" t="s">
        <v>250</v>
      </c>
      <c r="F146" s="170" t="s">
        <v>251</v>
      </c>
      <c r="G146" s="171" t="s">
        <v>129</v>
      </c>
      <c r="H146" s="172">
        <v>1</v>
      </c>
      <c r="I146" s="173"/>
      <c r="J146" s="174">
        <f>ROUND(I146*H146,2)</f>
        <v>0</v>
      </c>
      <c r="K146" s="170" t="s">
        <v>169</v>
      </c>
      <c r="L146" s="36"/>
      <c r="M146" s="175" t="s">
        <v>1</v>
      </c>
      <c r="N146" s="176" t="s">
        <v>42</v>
      </c>
      <c r="O146" s="58"/>
      <c r="P146" s="177">
        <f>O146*H146</f>
        <v>0</v>
      </c>
      <c r="Q146" s="177">
        <v>0</v>
      </c>
      <c r="R146" s="177">
        <f>Q146*H146</f>
        <v>0</v>
      </c>
      <c r="S146" s="177">
        <v>0.174</v>
      </c>
      <c r="T146" s="178">
        <f>S146*H146</f>
        <v>0.174</v>
      </c>
      <c r="AR146" s="15" t="s">
        <v>207</v>
      </c>
      <c r="AT146" s="15" t="s">
        <v>126</v>
      </c>
      <c r="AU146" s="15" t="s">
        <v>131</v>
      </c>
      <c r="AY146" s="15" t="s">
        <v>123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5" t="s">
        <v>131</v>
      </c>
      <c r="BK146" s="179">
        <f>ROUND(I146*H146,2)</f>
        <v>0</v>
      </c>
      <c r="BL146" s="15" t="s">
        <v>207</v>
      </c>
      <c r="BM146" s="15" t="s">
        <v>252</v>
      </c>
    </row>
    <row r="147" spans="2:65" s="1" customFormat="1" ht="16.5" customHeight="1">
      <c r="B147" s="32"/>
      <c r="C147" s="168" t="s">
        <v>253</v>
      </c>
      <c r="D147" s="168" t="s">
        <v>126</v>
      </c>
      <c r="E147" s="169" t="s">
        <v>254</v>
      </c>
      <c r="F147" s="170" t="s">
        <v>255</v>
      </c>
      <c r="G147" s="171" t="s">
        <v>135</v>
      </c>
      <c r="H147" s="172">
        <v>32.45</v>
      </c>
      <c r="I147" s="173"/>
      <c r="J147" s="174">
        <f>ROUND(I147*H147,2)</f>
        <v>0</v>
      </c>
      <c r="K147" s="170" t="s">
        <v>158</v>
      </c>
      <c r="L147" s="36"/>
      <c r="M147" s="175" t="s">
        <v>1</v>
      </c>
      <c r="N147" s="176" t="s">
        <v>42</v>
      </c>
      <c r="O147" s="58"/>
      <c r="P147" s="177">
        <f>O147*H147</f>
        <v>0</v>
      </c>
      <c r="Q147" s="177">
        <v>0</v>
      </c>
      <c r="R147" s="177">
        <f>Q147*H147</f>
        <v>0</v>
      </c>
      <c r="S147" s="177">
        <v>0.0025</v>
      </c>
      <c r="T147" s="178">
        <f>S147*H147</f>
        <v>0.081125</v>
      </c>
      <c r="AR147" s="15" t="s">
        <v>207</v>
      </c>
      <c r="AT147" s="15" t="s">
        <v>126</v>
      </c>
      <c r="AU147" s="15" t="s">
        <v>131</v>
      </c>
      <c r="AY147" s="15" t="s">
        <v>123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5" t="s">
        <v>131</v>
      </c>
      <c r="BK147" s="179">
        <f>ROUND(I147*H147,2)</f>
        <v>0</v>
      </c>
      <c r="BL147" s="15" t="s">
        <v>207</v>
      </c>
      <c r="BM147" s="15" t="s">
        <v>256</v>
      </c>
    </row>
    <row r="148" spans="2:51" s="11" customFormat="1" ht="11.25">
      <c r="B148" s="180"/>
      <c r="C148" s="181"/>
      <c r="D148" s="182" t="s">
        <v>137</v>
      </c>
      <c r="E148" s="183" t="s">
        <v>1</v>
      </c>
      <c r="F148" s="184" t="s">
        <v>257</v>
      </c>
      <c r="G148" s="181"/>
      <c r="H148" s="185">
        <v>32.45</v>
      </c>
      <c r="I148" s="186"/>
      <c r="J148" s="181"/>
      <c r="K148" s="181"/>
      <c r="L148" s="187"/>
      <c r="M148" s="188"/>
      <c r="N148" s="189"/>
      <c r="O148" s="189"/>
      <c r="P148" s="189"/>
      <c r="Q148" s="189"/>
      <c r="R148" s="189"/>
      <c r="S148" s="189"/>
      <c r="T148" s="190"/>
      <c r="AT148" s="191" t="s">
        <v>137</v>
      </c>
      <c r="AU148" s="191" t="s">
        <v>131</v>
      </c>
      <c r="AV148" s="11" t="s">
        <v>131</v>
      </c>
      <c r="AW148" s="11" t="s">
        <v>32</v>
      </c>
      <c r="AX148" s="11" t="s">
        <v>75</v>
      </c>
      <c r="AY148" s="191" t="s">
        <v>123</v>
      </c>
    </row>
    <row r="149" spans="2:65" s="1" customFormat="1" ht="16.5" customHeight="1">
      <c r="B149" s="32"/>
      <c r="C149" s="168" t="s">
        <v>258</v>
      </c>
      <c r="D149" s="168" t="s">
        <v>126</v>
      </c>
      <c r="E149" s="169" t="s">
        <v>259</v>
      </c>
      <c r="F149" s="170" t="s">
        <v>260</v>
      </c>
      <c r="G149" s="171" t="s">
        <v>141</v>
      </c>
      <c r="H149" s="172">
        <v>33.55</v>
      </c>
      <c r="I149" s="173"/>
      <c r="J149" s="174">
        <f>ROUND(I149*H149,2)</f>
        <v>0</v>
      </c>
      <c r="K149" s="170" t="s">
        <v>1</v>
      </c>
      <c r="L149" s="36"/>
      <c r="M149" s="175" t="s">
        <v>1</v>
      </c>
      <c r="N149" s="176" t="s">
        <v>42</v>
      </c>
      <c r="O149" s="58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AR149" s="15" t="s">
        <v>207</v>
      </c>
      <c r="AT149" s="15" t="s">
        <v>126</v>
      </c>
      <c r="AU149" s="15" t="s">
        <v>131</v>
      </c>
      <c r="AY149" s="15" t="s">
        <v>123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5" t="s">
        <v>131</v>
      </c>
      <c r="BK149" s="179">
        <f>ROUND(I149*H149,2)</f>
        <v>0</v>
      </c>
      <c r="BL149" s="15" t="s">
        <v>207</v>
      </c>
      <c r="BM149" s="15" t="s">
        <v>261</v>
      </c>
    </row>
    <row r="150" spans="2:51" s="11" customFormat="1" ht="11.25">
      <c r="B150" s="180"/>
      <c r="C150" s="181"/>
      <c r="D150" s="182" t="s">
        <v>137</v>
      </c>
      <c r="E150" s="183" t="s">
        <v>1</v>
      </c>
      <c r="F150" s="184" t="s">
        <v>262</v>
      </c>
      <c r="G150" s="181"/>
      <c r="H150" s="185">
        <v>5.42</v>
      </c>
      <c r="I150" s="186"/>
      <c r="J150" s="181"/>
      <c r="K150" s="181"/>
      <c r="L150" s="187"/>
      <c r="M150" s="188"/>
      <c r="N150" s="189"/>
      <c r="O150" s="189"/>
      <c r="P150" s="189"/>
      <c r="Q150" s="189"/>
      <c r="R150" s="189"/>
      <c r="S150" s="189"/>
      <c r="T150" s="190"/>
      <c r="AT150" s="191" t="s">
        <v>137</v>
      </c>
      <c r="AU150" s="191" t="s">
        <v>131</v>
      </c>
      <c r="AV150" s="11" t="s">
        <v>131</v>
      </c>
      <c r="AW150" s="11" t="s">
        <v>32</v>
      </c>
      <c r="AX150" s="11" t="s">
        <v>70</v>
      </c>
      <c r="AY150" s="191" t="s">
        <v>123</v>
      </c>
    </row>
    <row r="151" spans="2:51" s="11" customFormat="1" ht="11.25">
      <c r="B151" s="180"/>
      <c r="C151" s="181"/>
      <c r="D151" s="182" t="s">
        <v>137</v>
      </c>
      <c r="E151" s="183" t="s">
        <v>1</v>
      </c>
      <c r="F151" s="184" t="s">
        <v>263</v>
      </c>
      <c r="G151" s="181"/>
      <c r="H151" s="185">
        <v>28.13</v>
      </c>
      <c r="I151" s="186"/>
      <c r="J151" s="181"/>
      <c r="K151" s="181"/>
      <c r="L151" s="187"/>
      <c r="M151" s="188"/>
      <c r="N151" s="189"/>
      <c r="O151" s="189"/>
      <c r="P151" s="189"/>
      <c r="Q151" s="189"/>
      <c r="R151" s="189"/>
      <c r="S151" s="189"/>
      <c r="T151" s="190"/>
      <c r="AT151" s="191" t="s">
        <v>137</v>
      </c>
      <c r="AU151" s="191" t="s">
        <v>131</v>
      </c>
      <c r="AV151" s="11" t="s">
        <v>131</v>
      </c>
      <c r="AW151" s="11" t="s">
        <v>32</v>
      </c>
      <c r="AX151" s="11" t="s">
        <v>70</v>
      </c>
      <c r="AY151" s="191" t="s">
        <v>123</v>
      </c>
    </row>
    <row r="152" spans="2:51" s="13" customFormat="1" ht="11.25">
      <c r="B152" s="202"/>
      <c r="C152" s="203"/>
      <c r="D152" s="182" t="s">
        <v>137</v>
      </c>
      <c r="E152" s="204" t="s">
        <v>1</v>
      </c>
      <c r="F152" s="205" t="s">
        <v>177</v>
      </c>
      <c r="G152" s="203"/>
      <c r="H152" s="206">
        <v>33.55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137</v>
      </c>
      <c r="AU152" s="212" t="s">
        <v>131</v>
      </c>
      <c r="AV152" s="13" t="s">
        <v>130</v>
      </c>
      <c r="AW152" s="13" t="s">
        <v>32</v>
      </c>
      <c r="AX152" s="13" t="s">
        <v>75</v>
      </c>
      <c r="AY152" s="212" t="s">
        <v>123</v>
      </c>
    </row>
    <row r="153" spans="2:65" s="1" customFormat="1" ht="16.5" customHeight="1">
      <c r="B153" s="32"/>
      <c r="C153" s="168" t="s">
        <v>264</v>
      </c>
      <c r="D153" s="168" t="s">
        <v>126</v>
      </c>
      <c r="E153" s="169" t="s">
        <v>265</v>
      </c>
      <c r="F153" s="170" t="s">
        <v>266</v>
      </c>
      <c r="G153" s="171" t="s">
        <v>135</v>
      </c>
      <c r="H153" s="172">
        <v>32.45</v>
      </c>
      <c r="I153" s="173"/>
      <c r="J153" s="174">
        <f>ROUND(I153*H153,2)</f>
        <v>0</v>
      </c>
      <c r="K153" s="170" t="s">
        <v>158</v>
      </c>
      <c r="L153" s="36"/>
      <c r="M153" s="175" t="s">
        <v>1</v>
      </c>
      <c r="N153" s="176" t="s">
        <v>42</v>
      </c>
      <c r="O153" s="58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AR153" s="15" t="s">
        <v>207</v>
      </c>
      <c r="AT153" s="15" t="s">
        <v>126</v>
      </c>
      <c r="AU153" s="15" t="s">
        <v>131</v>
      </c>
      <c r="AY153" s="15" t="s">
        <v>123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5" t="s">
        <v>131</v>
      </c>
      <c r="BK153" s="179">
        <f>ROUND(I153*H153,2)</f>
        <v>0</v>
      </c>
      <c r="BL153" s="15" t="s">
        <v>207</v>
      </c>
      <c r="BM153" s="15" t="s">
        <v>267</v>
      </c>
    </row>
    <row r="154" spans="2:65" s="1" customFormat="1" ht="16.5" customHeight="1">
      <c r="B154" s="32"/>
      <c r="C154" s="168" t="s">
        <v>268</v>
      </c>
      <c r="D154" s="168" t="s">
        <v>126</v>
      </c>
      <c r="E154" s="169" t="s">
        <v>269</v>
      </c>
      <c r="F154" s="170" t="s">
        <v>270</v>
      </c>
      <c r="G154" s="171" t="s">
        <v>135</v>
      </c>
      <c r="H154" s="172">
        <v>32.8</v>
      </c>
      <c r="I154" s="173"/>
      <c r="J154" s="174">
        <f>ROUND(I154*H154,2)</f>
        <v>0</v>
      </c>
      <c r="K154" s="170" t="s">
        <v>1</v>
      </c>
      <c r="L154" s="36"/>
      <c r="M154" s="175" t="s">
        <v>1</v>
      </c>
      <c r="N154" s="176" t="s">
        <v>42</v>
      </c>
      <c r="O154" s="58"/>
      <c r="P154" s="177">
        <f>O154*H154</f>
        <v>0</v>
      </c>
      <c r="Q154" s="177">
        <v>4E-05</v>
      </c>
      <c r="R154" s="177">
        <f>Q154*H154</f>
        <v>0.001312</v>
      </c>
      <c r="S154" s="177">
        <v>0</v>
      </c>
      <c r="T154" s="178">
        <f>S154*H154</f>
        <v>0</v>
      </c>
      <c r="AR154" s="15" t="s">
        <v>130</v>
      </c>
      <c r="AT154" s="15" t="s">
        <v>126</v>
      </c>
      <c r="AU154" s="15" t="s">
        <v>131</v>
      </c>
      <c r="AY154" s="15" t="s">
        <v>123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5" t="s">
        <v>131</v>
      </c>
      <c r="BK154" s="179">
        <f>ROUND(I154*H154,2)</f>
        <v>0</v>
      </c>
      <c r="BL154" s="15" t="s">
        <v>130</v>
      </c>
      <c r="BM154" s="15" t="s">
        <v>271</v>
      </c>
    </row>
    <row r="155" spans="2:65" s="1" customFormat="1" ht="16.5" customHeight="1">
      <c r="B155" s="32"/>
      <c r="C155" s="168" t="s">
        <v>272</v>
      </c>
      <c r="D155" s="168" t="s">
        <v>126</v>
      </c>
      <c r="E155" s="169" t="s">
        <v>273</v>
      </c>
      <c r="F155" s="170" t="s">
        <v>274</v>
      </c>
      <c r="G155" s="171" t="s">
        <v>135</v>
      </c>
      <c r="H155" s="172">
        <v>28.158</v>
      </c>
      <c r="I155" s="173"/>
      <c r="J155" s="174">
        <f>ROUND(I155*H155,2)</f>
        <v>0</v>
      </c>
      <c r="K155" s="170" t="s">
        <v>1</v>
      </c>
      <c r="L155" s="36"/>
      <c r="M155" s="175" t="s">
        <v>1</v>
      </c>
      <c r="N155" s="176" t="s">
        <v>42</v>
      </c>
      <c r="O155" s="58"/>
      <c r="P155" s="177">
        <f>O155*H155</f>
        <v>0</v>
      </c>
      <c r="Q155" s="177">
        <v>0</v>
      </c>
      <c r="R155" s="177">
        <f>Q155*H155</f>
        <v>0</v>
      </c>
      <c r="S155" s="177">
        <v>0.15</v>
      </c>
      <c r="T155" s="178">
        <f>S155*H155</f>
        <v>4.2237</v>
      </c>
      <c r="AR155" s="15" t="s">
        <v>130</v>
      </c>
      <c r="AT155" s="15" t="s">
        <v>126</v>
      </c>
      <c r="AU155" s="15" t="s">
        <v>131</v>
      </c>
      <c r="AY155" s="15" t="s">
        <v>123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5" t="s">
        <v>131</v>
      </c>
      <c r="BK155" s="179">
        <f>ROUND(I155*H155,2)</f>
        <v>0</v>
      </c>
      <c r="BL155" s="15" t="s">
        <v>130</v>
      </c>
      <c r="BM155" s="15" t="s">
        <v>275</v>
      </c>
    </row>
    <row r="156" spans="2:51" s="11" customFormat="1" ht="11.25">
      <c r="B156" s="180"/>
      <c r="C156" s="181"/>
      <c r="D156" s="182" t="s">
        <v>137</v>
      </c>
      <c r="E156" s="183" t="s">
        <v>1</v>
      </c>
      <c r="F156" s="184" t="s">
        <v>276</v>
      </c>
      <c r="G156" s="181"/>
      <c r="H156" s="185">
        <v>28.158</v>
      </c>
      <c r="I156" s="186"/>
      <c r="J156" s="181"/>
      <c r="K156" s="181"/>
      <c r="L156" s="187"/>
      <c r="M156" s="188"/>
      <c r="N156" s="189"/>
      <c r="O156" s="189"/>
      <c r="P156" s="189"/>
      <c r="Q156" s="189"/>
      <c r="R156" s="189"/>
      <c r="S156" s="189"/>
      <c r="T156" s="190"/>
      <c r="AT156" s="191" t="s">
        <v>137</v>
      </c>
      <c r="AU156" s="191" t="s">
        <v>131</v>
      </c>
      <c r="AV156" s="11" t="s">
        <v>131</v>
      </c>
      <c r="AW156" s="11" t="s">
        <v>32</v>
      </c>
      <c r="AX156" s="11" t="s">
        <v>75</v>
      </c>
      <c r="AY156" s="191" t="s">
        <v>123</v>
      </c>
    </row>
    <row r="157" spans="2:65" s="1" customFormat="1" ht="16.5" customHeight="1">
      <c r="B157" s="32"/>
      <c r="C157" s="168" t="s">
        <v>277</v>
      </c>
      <c r="D157" s="168" t="s">
        <v>126</v>
      </c>
      <c r="E157" s="169" t="s">
        <v>278</v>
      </c>
      <c r="F157" s="170" t="s">
        <v>279</v>
      </c>
      <c r="G157" s="171" t="s">
        <v>280</v>
      </c>
      <c r="H157" s="172">
        <v>0.158</v>
      </c>
      <c r="I157" s="173"/>
      <c r="J157" s="174">
        <f>ROUND(I157*H157,2)</f>
        <v>0</v>
      </c>
      <c r="K157" s="170" t="s">
        <v>169</v>
      </c>
      <c r="L157" s="36"/>
      <c r="M157" s="175" t="s">
        <v>1</v>
      </c>
      <c r="N157" s="176" t="s">
        <v>42</v>
      </c>
      <c r="O157" s="58"/>
      <c r="P157" s="177">
        <f>O157*H157</f>
        <v>0</v>
      </c>
      <c r="Q157" s="177">
        <v>0</v>
      </c>
      <c r="R157" s="177">
        <f>Q157*H157</f>
        <v>0</v>
      </c>
      <c r="S157" s="177">
        <v>2.2</v>
      </c>
      <c r="T157" s="178">
        <f>S157*H157</f>
        <v>0.3476</v>
      </c>
      <c r="AR157" s="15" t="s">
        <v>130</v>
      </c>
      <c r="AT157" s="15" t="s">
        <v>126</v>
      </c>
      <c r="AU157" s="15" t="s">
        <v>131</v>
      </c>
      <c r="AY157" s="15" t="s">
        <v>123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5" t="s">
        <v>131</v>
      </c>
      <c r="BK157" s="179">
        <f>ROUND(I157*H157,2)</f>
        <v>0</v>
      </c>
      <c r="BL157" s="15" t="s">
        <v>130</v>
      </c>
      <c r="BM157" s="15" t="s">
        <v>281</v>
      </c>
    </row>
    <row r="158" spans="2:51" s="11" customFormat="1" ht="11.25">
      <c r="B158" s="180"/>
      <c r="C158" s="181"/>
      <c r="D158" s="182" t="s">
        <v>137</v>
      </c>
      <c r="E158" s="183" t="s">
        <v>1</v>
      </c>
      <c r="F158" s="184" t="s">
        <v>282</v>
      </c>
      <c r="G158" s="181"/>
      <c r="H158" s="185">
        <v>0.158</v>
      </c>
      <c r="I158" s="186"/>
      <c r="J158" s="181"/>
      <c r="K158" s="181"/>
      <c r="L158" s="187"/>
      <c r="M158" s="188"/>
      <c r="N158" s="189"/>
      <c r="O158" s="189"/>
      <c r="P158" s="189"/>
      <c r="Q158" s="189"/>
      <c r="R158" s="189"/>
      <c r="S158" s="189"/>
      <c r="T158" s="190"/>
      <c r="AT158" s="191" t="s">
        <v>137</v>
      </c>
      <c r="AU158" s="191" t="s">
        <v>131</v>
      </c>
      <c r="AV158" s="11" t="s">
        <v>131</v>
      </c>
      <c r="AW158" s="11" t="s">
        <v>32</v>
      </c>
      <c r="AX158" s="11" t="s">
        <v>75</v>
      </c>
      <c r="AY158" s="191" t="s">
        <v>123</v>
      </c>
    </row>
    <row r="159" spans="2:65" s="1" customFormat="1" ht="16.5" customHeight="1">
      <c r="B159" s="32"/>
      <c r="C159" s="168" t="s">
        <v>283</v>
      </c>
      <c r="D159" s="168" t="s">
        <v>126</v>
      </c>
      <c r="E159" s="169" t="s">
        <v>284</v>
      </c>
      <c r="F159" s="170" t="s">
        <v>285</v>
      </c>
      <c r="G159" s="171" t="s">
        <v>135</v>
      </c>
      <c r="H159" s="172">
        <v>4</v>
      </c>
      <c r="I159" s="173"/>
      <c r="J159" s="174">
        <f>ROUND(I159*H159,2)</f>
        <v>0</v>
      </c>
      <c r="K159" s="170" t="s">
        <v>205</v>
      </c>
      <c r="L159" s="36"/>
      <c r="M159" s="175" t="s">
        <v>1</v>
      </c>
      <c r="N159" s="176" t="s">
        <v>42</v>
      </c>
      <c r="O159" s="58"/>
      <c r="P159" s="177">
        <f>O159*H159</f>
        <v>0</v>
      </c>
      <c r="Q159" s="177">
        <v>0</v>
      </c>
      <c r="R159" s="177">
        <f>Q159*H159</f>
        <v>0</v>
      </c>
      <c r="S159" s="177">
        <v>0.076</v>
      </c>
      <c r="T159" s="178">
        <f>S159*H159</f>
        <v>0.304</v>
      </c>
      <c r="AR159" s="15" t="s">
        <v>130</v>
      </c>
      <c r="AT159" s="15" t="s">
        <v>126</v>
      </c>
      <c r="AU159" s="15" t="s">
        <v>131</v>
      </c>
      <c r="AY159" s="15" t="s">
        <v>123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5" t="s">
        <v>131</v>
      </c>
      <c r="BK159" s="179">
        <f>ROUND(I159*H159,2)</f>
        <v>0</v>
      </c>
      <c r="BL159" s="15" t="s">
        <v>130</v>
      </c>
      <c r="BM159" s="15" t="s">
        <v>286</v>
      </c>
    </row>
    <row r="160" spans="2:51" s="11" customFormat="1" ht="11.25">
      <c r="B160" s="180"/>
      <c r="C160" s="181"/>
      <c r="D160" s="182" t="s">
        <v>137</v>
      </c>
      <c r="E160" s="183" t="s">
        <v>1</v>
      </c>
      <c r="F160" s="184" t="s">
        <v>287</v>
      </c>
      <c r="G160" s="181"/>
      <c r="H160" s="185">
        <v>4</v>
      </c>
      <c r="I160" s="186"/>
      <c r="J160" s="181"/>
      <c r="K160" s="181"/>
      <c r="L160" s="187"/>
      <c r="M160" s="188"/>
      <c r="N160" s="189"/>
      <c r="O160" s="189"/>
      <c r="P160" s="189"/>
      <c r="Q160" s="189"/>
      <c r="R160" s="189"/>
      <c r="S160" s="189"/>
      <c r="T160" s="190"/>
      <c r="AT160" s="191" t="s">
        <v>137</v>
      </c>
      <c r="AU160" s="191" t="s">
        <v>131</v>
      </c>
      <c r="AV160" s="11" t="s">
        <v>131</v>
      </c>
      <c r="AW160" s="11" t="s">
        <v>32</v>
      </c>
      <c r="AX160" s="11" t="s">
        <v>75</v>
      </c>
      <c r="AY160" s="191" t="s">
        <v>123</v>
      </c>
    </row>
    <row r="161" spans="2:65" s="1" customFormat="1" ht="16.5" customHeight="1">
      <c r="B161" s="32"/>
      <c r="C161" s="168" t="s">
        <v>288</v>
      </c>
      <c r="D161" s="168" t="s">
        <v>126</v>
      </c>
      <c r="E161" s="169" t="s">
        <v>289</v>
      </c>
      <c r="F161" s="170" t="s">
        <v>290</v>
      </c>
      <c r="G161" s="171" t="s">
        <v>129</v>
      </c>
      <c r="H161" s="172">
        <v>4</v>
      </c>
      <c r="I161" s="173"/>
      <c r="J161" s="174">
        <f>ROUND(I161*H161,2)</f>
        <v>0</v>
      </c>
      <c r="K161" s="170" t="s">
        <v>291</v>
      </c>
      <c r="L161" s="36"/>
      <c r="M161" s="175" t="s">
        <v>1</v>
      </c>
      <c r="N161" s="176" t="s">
        <v>42</v>
      </c>
      <c r="O161" s="58"/>
      <c r="P161" s="177">
        <f>O161*H161</f>
        <v>0</v>
      </c>
      <c r="Q161" s="177">
        <v>0</v>
      </c>
      <c r="R161" s="177">
        <f>Q161*H161</f>
        <v>0</v>
      </c>
      <c r="S161" s="177">
        <v>0.0881</v>
      </c>
      <c r="T161" s="178">
        <f>S161*H161</f>
        <v>0.3524</v>
      </c>
      <c r="AR161" s="15" t="s">
        <v>130</v>
      </c>
      <c r="AT161" s="15" t="s">
        <v>126</v>
      </c>
      <c r="AU161" s="15" t="s">
        <v>131</v>
      </c>
      <c r="AY161" s="15" t="s">
        <v>123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5" t="s">
        <v>131</v>
      </c>
      <c r="BK161" s="179">
        <f>ROUND(I161*H161,2)</f>
        <v>0</v>
      </c>
      <c r="BL161" s="15" t="s">
        <v>130</v>
      </c>
      <c r="BM161" s="15" t="s">
        <v>292</v>
      </c>
    </row>
    <row r="162" spans="2:65" s="1" customFormat="1" ht="16.5" customHeight="1">
      <c r="B162" s="32"/>
      <c r="C162" s="168" t="s">
        <v>293</v>
      </c>
      <c r="D162" s="168" t="s">
        <v>126</v>
      </c>
      <c r="E162" s="169" t="s">
        <v>294</v>
      </c>
      <c r="F162" s="170" t="s">
        <v>295</v>
      </c>
      <c r="G162" s="171" t="s">
        <v>296</v>
      </c>
      <c r="H162" s="172">
        <v>1</v>
      </c>
      <c r="I162" s="173"/>
      <c r="J162" s="174">
        <f>ROUND(I162*H162,2)</f>
        <v>0</v>
      </c>
      <c r="K162" s="170" t="s">
        <v>1</v>
      </c>
      <c r="L162" s="36"/>
      <c r="M162" s="175" t="s">
        <v>1</v>
      </c>
      <c r="N162" s="176" t="s">
        <v>42</v>
      </c>
      <c r="O162" s="58"/>
      <c r="P162" s="177">
        <f>O162*H162</f>
        <v>0</v>
      </c>
      <c r="Q162" s="177">
        <v>0</v>
      </c>
      <c r="R162" s="177">
        <f>Q162*H162</f>
        <v>0</v>
      </c>
      <c r="S162" s="177">
        <v>0.013</v>
      </c>
      <c r="T162" s="178">
        <f>S162*H162</f>
        <v>0.013</v>
      </c>
      <c r="AR162" s="15" t="s">
        <v>130</v>
      </c>
      <c r="AT162" s="15" t="s">
        <v>126</v>
      </c>
      <c r="AU162" s="15" t="s">
        <v>131</v>
      </c>
      <c r="AY162" s="15" t="s">
        <v>123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5" t="s">
        <v>131</v>
      </c>
      <c r="BK162" s="179">
        <f>ROUND(I162*H162,2)</f>
        <v>0</v>
      </c>
      <c r="BL162" s="15" t="s">
        <v>130</v>
      </c>
      <c r="BM162" s="15" t="s">
        <v>297</v>
      </c>
    </row>
    <row r="163" spans="2:65" s="1" customFormat="1" ht="16.5" customHeight="1">
      <c r="B163" s="32"/>
      <c r="C163" s="168" t="s">
        <v>298</v>
      </c>
      <c r="D163" s="168" t="s">
        <v>126</v>
      </c>
      <c r="E163" s="169" t="s">
        <v>299</v>
      </c>
      <c r="F163" s="170" t="s">
        <v>300</v>
      </c>
      <c r="G163" s="171" t="s">
        <v>296</v>
      </c>
      <c r="H163" s="172">
        <v>1</v>
      </c>
      <c r="I163" s="173"/>
      <c r="J163" s="174">
        <f>ROUND(I163*H163,2)</f>
        <v>0</v>
      </c>
      <c r="K163" s="170" t="s">
        <v>1</v>
      </c>
      <c r="L163" s="36"/>
      <c r="M163" s="175" t="s">
        <v>1</v>
      </c>
      <c r="N163" s="176" t="s">
        <v>42</v>
      </c>
      <c r="O163" s="58"/>
      <c r="P163" s="177">
        <f>O163*H163</f>
        <v>0</v>
      </c>
      <c r="Q163" s="177">
        <v>0</v>
      </c>
      <c r="R163" s="177">
        <f>Q163*H163</f>
        <v>0</v>
      </c>
      <c r="S163" s="177">
        <v>0.013</v>
      </c>
      <c r="T163" s="178">
        <f>S163*H163</f>
        <v>0.013</v>
      </c>
      <c r="AR163" s="15" t="s">
        <v>130</v>
      </c>
      <c r="AT163" s="15" t="s">
        <v>126</v>
      </c>
      <c r="AU163" s="15" t="s">
        <v>131</v>
      </c>
      <c r="AY163" s="15" t="s">
        <v>123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5" t="s">
        <v>131</v>
      </c>
      <c r="BK163" s="179">
        <f>ROUND(I163*H163,2)</f>
        <v>0</v>
      </c>
      <c r="BL163" s="15" t="s">
        <v>130</v>
      </c>
      <c r="BM163" s="15" t="s">
        <v>301</v>
      </c>
    </row>
    <row r="164" spans="2:65" s="1" customFormat="1" ht="16.5" customHeight="1">
      <c r="B164" s="32"/>
      <c r="C164" s="168" t="s">
        <v>302</v>
      </c>
      <c r="D164" s="168" t="s">
        <v>126</v>
      </c>
      <c r="E164" s="169" t="s">
        <v>303</v>
      </c>
      <c r="F164" s="170" t="s">
        <v>304</v>
      </c>
      <c r="G164" s="171" t="s">
        <v>135</v>
      </c>
      <c r="H164" s="172">
        <v>1.875</v>
      </c>
      <c r="I164" s="173"/>
      <c r="J164" s="174">
        <f>ROUND(I164*H164,2)</f>
        <v>0</v>
      </c>
      <c r="K164" s="170" t="s">
        <v>291</v>
      </c>
      <c r="L164" s="36"/>
      <c r="M164" s="175" t="s">
        <v>1</v>
      </c>
      <c r="N164" s="176" t="s">
        <v>42</v>
      </c>
      <c r="O164" s="58"/>
      <c r="P164" s="177">
        <f>O164*H164</f>
        <v>0</v>
      </c>
      <c r="Q164" s="177">
        <v>0</v>
      </c>
      <c r="R164" s="177">
        <f>Q164*H164</f>
        <v>0</v>
      </c>
      <c r="S164" s="177">
        <v>0.068</v>
      </c>
      <c r="T164" s="178">
        <f>S164*H164</f>
        <v>0.1275</v>
      </c>
      <c r="AR164" s="15" t="s">
        <v>130</v>
      </c>
      <c r="AT164" s="15" t="s">
        <v>126</v>
      </c>
      <c r="AU164" s="15" t="s">
        <v>131</v>
      </c>
      <c r="AY164" s="15" t="s">
        <v>123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5" t="s">
        <v>131</v>
      </c>
      <c r="BK164" s="179">
        <f>ROUND(I164*H164,2)</f>
        <v>0</v>
      </c>
      <c r="BL164" s="15" t="s">
        <v>130</v>
      </c>
      <c r="BM164" s="15" t="s">
        <v>305</v>
      </c>
    </row>
    <row r="165" spans="2:51" s="11" customFormat="1" ht="11.25">
      <c r="B165" s="180"/>
      <c r="C165" s="181"/>
      <c r="D165" s="182" t="s">
        <v>137</v>
      </c>
      <c r="E165" s="183" t="s">
        <v>1</v>
      </c>
      <c r="F165" s="184" t="s">
        <v>306</v>
      </c>
      <c r="G165" s="181"/>
      <c r="H165" s="185">
        <v>1.875</v>
      </c>
      <c r="I165" s="186"/>
      <c r="J165" s="181"/>
      <c r="K165" s="181"/>
      <c r="L165" s="187"/>
      <c r="M165" s="188"/>
      <c r="N165" s="189"/>
      <c r="O165" s="189"/>
      <c r="P165" s="189"/>
      <c r="Q165" s="189"/>
      <c r="R165" s="189"/>
      <c r="S165" s="189"/>
      <c r="T165" s="190"/>
      <c r="AT165" s="191" t="s">
        <v>137</v>
      </c>
      <c r="AU165" s="191" t="s">
        <v>131</v>
      </c>
      <c r="AV165" s="11" t="s">
        <v>131</v>
      </c>
      <c r="AW165" s="11" t="s">
        <v>32</v>
      </c>
      <c r="AX165" s="11" t="s">
        <v>75</v>
      </c>
      <c r="AY165" s="191" t="s">
        <v>123</v>
      </c>
    </row>
    <row r="166" spans="2:63" s="10" customFormat="1" ht="22.9" customHeight="1">
      <c r="B166" s="152"/>
      <c r="C166" s="153"/>
      <c r="D166" s="154" t="s">
        <v>69</v>
      </c>
      <c r="E166" s="166" t="s">
        <v>307</v>
      </c>
      <c r="F166" s="166" t="s">
        <v>308</v>
      </c>
      <c r="G166" s="153"/>
      <c r="H166" s="153"/>
      <c r="I166" s="156"/>
      <c r="J166" s="167">
        <f>BK166</f>
        <v>0</v>
      </c>
      <c r="K166" s="153"/>
      <c r="L166" s="158"/>
      <c r="M166" s="159"/>
      <c r="N166" s="160"/>
      <c r="O166" s="160"/>
      <c r="P166" s="161">
        <f>SUM(P167:P171)</f>
        <v>0</v>
      </c>
      <c r="Q166" s="160"/>
      <c r="R166" s="161">
        <f>SUM(R167:R171)</f>
        <v>0</v>
      </c>
      <c r="S166" s="160"/>
      <c r="T166" s="162">
        <f>SUM(T167:T171)</f>
        <v>0</v>
      </c>
      <c r="AR166" s="163" t="s">
        <v>75</v>
      </c>
      <c r="AT166" s="164" t="s">
        <v>69</v>
      </c>
      <c r="AU166" s="164" t="s">
        <v>75</v>
      </c>
      <c r="AY166" s="163" t="s">
        <v>123</v>
      </c>
      <c r="BK166" s="165">
        <f>SUM(BK167:BK171)</f>
        <v>0</v>
      </c>
    </row>
    <row r="167" spans="2:65" s="1" customFormat="1" ht="16.5" customHeight="1">
      <c r="B167" s="32"/>
      <c r="C167" s="168" t="s">
        <v>309</v>
      </c>
      <c r="D167" s="168" t="s">
        <v>126</v>
      </c>
      <c r="E167" s="169" t="s">
        <v>310</v>
      </c>
      <c r="F167" s="170" t="s">
        <v>311</v>
      </c>
      <c r="G167" s="171" t="s">
        <v>312</v>
      </c>
      <c r="H167" s="172">
        <v>6.041</v>
      </c>
      <c r="I167" s="173"/>
      <c r="J167" s="174">
        <f>ROUND(I167*H167,2)</f>
        <v>0</v>
      </c>
      <c r="K167" s="170" t="s">
        <v>169</v>
      </c>
      <c r="L167" s="36"/>
      <c r="M167" s="175" t="s">
        <v>1</v>
      </c>
      <c r="N167" s="176" t="s">
        <v>42</v>
      </c>
      <c r="O167" s="58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AR167" s="15" t="s">
        <v>130</v>
      </c>
      <c r="AT167" s="15" t="s">
        <v>126</v>
      </c>
      <c r="AU167" s="15" t="s">
        <v>131</v>
      </c>
      <c r="AY167" s="15" t="s">
        <v>123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5" t="s">
        <v>131</v>
      </c>
      <c r="BK167" s="179">
        <f>ROUND(I167*H167,2)</f>
        <v>0</v>
      </c>
      <c r="BL167" s="15" t="s">
        <v>130</v>
      </c>
      <c r="BM167" s="15" t="s">
        <v>313</v>
      </c>
    </row>
    <row r="168" spans="2:65" s="1" customFormat="1" ht="16.5" customHeight="1">
      <c r="B168" s="32"/>
      <c r="C168" s="168" t="s">
        <v>314</v>
      </c>
      <c r="D168" s="168" t="s">
        <v>126</v>
      </c>
      <c r="E168" s="169" t="s">
        <v>315</v>
      </c>
      <c r="F168" s="170" t="s">
        <v>316</v>
      </c>
      <c r="G168" s="171" t="s">
        <v>312</v>
      </c>
      <c r="H168" s="172">
        <v>6.041</v>
      </c>
      <c r="I168" s="173"/>
      <c r="J168" s="174">
        <f>ROUND(I168*H168,2)</f>
        <v>0</v>
      </c>
      <c r="K168" s="170" t="s">
        <v>1</v>
      </c>
      <c r="L168" s="36"/>
      <c r="M168" s="175" t="s">
        <v>1</v>
      </c>
      <c r="N168" s="176" t="s">
        <v>42</v>
      </c>
      <c r="O168" s="58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AR168" s="15" t="s">
        <v>130</v>
      </c>
      <c r="AT168" s="15" t="s">
        <v>126</v>
      </c>
      <c r="AU168" s="15" t="s">
        <v>131</v>
      </c>
      <c r="AY168" s="15" t="s">
        <v>123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5" t="s">
        <v>131</v>
      </c>
      <c r="BK168" s="179">
        <f>ROUND(I168*H168,2)</f>
        <v>0</v>
      </c>
      <c r="BL168" s="15" t="s">
        <v>130</v>
      </c>
      <c r="BM168" s="15" t="s">
        <v>317</v>
      </c>
    </row>
    <row r="169" spans="2:65" s="1" customFormat="1" ht="16.5" customHeight="1">
      <c r="B169" s="32"/>
      <c r="C169" s="168" t="s">
        <v>318</v>
      </c>
      <c r="D169" s="168" t="s">
        <v>126</v>
      </c>
      <c r="E169" s="169" t="s">
        <v>319</v>
      </c>
      <c r="F169" s="170" t="s">
        <v>320</v>
      </c>
      <c r="G169" s="171" t="s">
        <v>312</v>
      </c>
      <c r="H169" s="172">
        <v>60.41</v>
      </c>
      <c r="I169" s="173"/>
      <c r="J169" s="174">
        <f>ROUND(I169*H169,2)</f>
        <v>0</v>
      </c>
      <c r="K169" s="170" t="s">
        <v>1</v>
      </c>
      <c r="L169" s="36"/>
      <c r="M169" s="175" t="s">
        <v>1</v>
      </c>
      <c r="N169" s="176" t="s">
        <v>42</v>
      </c>
      <c r="O169" s="58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AR169" s="15" t="s">
        <v>130</v>
      </c>
      <c r="AT169" s="15" t="s">
        <v>126</v>
      </c>
      <c r="AU169" s="15" t="s">
        <v>131</v>
      </c>
      <c r="AY169" s="15" t="s">
        <v>123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5" t="s">
        <v>131</v>
      </c>
      <c r="BK169" s="179">
        <f>ROUND(I169*H169,2)</f>
        <v>0</v>
      </c>
      <c r="BL169" s="15" t="s">
        <v>130</v>
      </c>
      <c r="BM169" s="15" t="s">
        <v>321</v>
      </c>
    </row>
    <row r="170" spans="2:51" s="11" customFormat="1" ht="11.25">
      <c r="B170" s="180"/>
      <c r="C170" s="181"/>
      <c r="D170" s="182" t="s">
        <v>137</v>
      </c>
      <c r="E170" s="181"/>
      <c r="F170" s="184" t="s">
        <v>322</v>
      </c>
      <c r="G170" s="181"/>
      <c r="H170" s="185">
        <v>60.41</v>
      </c>
      <c r="I170" s="186"/>
      <c r="J170" s="181"/>
      <c r="K170" s="181"/>
      <c r="L170" s="187"/>
      <c r="M170" s="188"/>
      <c r="N170" s="189"/>
      <c r="O170" s="189"/>
      <c r="P170" s="189"/>
      <c r="Q170" s="189"/>
      <c r="R170" s="189"/>
      <c r="S170" s="189"/>
      <c r="T170" s="190"/>
      <c r="AT170" s="191" t="s">
        <v>137</v>
      </c>
      <c r="AU170" s="191" t="s">
        <v>131</v>
      </c>
      <c r="AV170" s="11" t="s">
        <v>131</v>
      </c>
      <c r="AW170" s="11" t="s">
        <v>4</v>
      </c>
      <c r="AX170" s="11" t="s">
        <v>75</v>
      </c>
      <c r="AY170" s="191" t="s">
        <v>123</v>
      </c>
    </row>
    <row r="171" spans="2:65" s="1" customFormat="1" ht="16.5" customHeight="1">
      <c r="B171" s="32"/>
      <c r="C171" s="168" t="s">
        <v>323</v>
      </c>
      <c r="D171" s="168" t="s">
        <v>126</v>
      </c>
      <c r="E171" s="169" t="s">
        <v>324</v>
      </c>
      <c r="F171" s="170" t="s">
        <v>325</v>
      </c>
      <c r="G171" s="171" t="s">
        <v>312</v>
      </c>
      <c r="H171" s="172">
        <v>6.041</v>
      </c>
      <c r="I171" s="173"/>
      <c r="J171" s="174">
        <f>ROUND(I171*H171,2)</f>
        <v>0</v>
      </c>
      <c r="K171" s="170" t="s">
        <v>1</v>
      </c>
      <c r="L171" s="36"/>
      <c r="M171" s="175" t="s">
        <v>1</v>
      </c>
      <c r="N171" s="176" t="s">
        <v>42</v>
      </c>
      <c r="O171" s="58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AR171" s="15" t="s">
        <v>130</v>
      </c>
      <c r="AT171" s="15" t="s">
        <v>126</v>
      </c>
      <c r="AU171" s="15" t="s">
        <v>131</v>
      </c>
      <c r="AY171" s="15" t="s">
        <v>123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5" t="s">
        <v>131</v>
      </c>
      <c r="BK171" s="179">
        <f>ROUND(I171*H171,2)</f>
        <v>0</v>
      </c>
      <c r="BL171" s="15" t="s">
        <v>130</v>
      </c>
      <c r="BM171" s="15" t="s">
        <v>326</v>
      </c>
    </row>
    <row r="172" spans="2:63" s="10" customFormat="1" ht="22.9" customHeight="1">
      <c r="B172" s="152"/>
      <c r="C172" s="153"/>
      <c r="D172" s="154" t="s">
        <v>69</v>
      </c>
      <c r="E172" s="166" t="s">
        <v>327</v>
      </c>
      <c r="F172" s="166" t="s">
        <v>308</v>
      </c>
      <c r="G172" s="153"/>
      <c r="H172" s="153"/>
      <c r="I172" s="156"/>
      <c r="J172" s="167">
        <f>BK172</f>
        <v>0</v>
      </c>
      <c r="K172" s="153"/>
      <c r="L172" s="158"/>
      <c r="M172" s="159"/>
      <c r="N172" s="160"/>
      <c r="O172" s="160"/>
      <c r="P172" s="161">
        <f>P173</f>
        <v>0</v>
      </c>
      <c r="Q172" s="160"/>
      <c r="R172" s="161">
        <f>R173</f>
        <v>0</v>
      </c>
      <c r="S172" s="160"/>
      <c r="T172" s="162">
        <f>T173</f>
        <v>0</v>
      </c>
      <c r="AR172" s="163" t="s">
        <v>75</v>
      </c>
      <c r="AT172" s="164" t="s">
        <v>69</v>
      </c>
      <c r="AU172" s="164" t="s">
        <v>75</v>
      </c>
      <c r="AY172" s="163" t="s">
        <v>123</v>
      </c>
      <c r="BK172" s="165">
        <f>BK173</f>
        <v>0</v>
      </c>
    </row>
    <row r="173" spans="2:65" s="1" customFormat="1" ht="16.5" customHeight="1">
      <c r="B173" s="32"/>
      <c r="C173" s="168" t="s">
        <v>328</v>
      </c>
      <c r="D173" s="168" t="s">
        <v>126</v>
      </c>
      <c r="E173" s="169" t="s">
        <v>329</v>
      </c>
      <c r="F173" s="170" t="s">
        <v>330</v>
      </c>
      <c r="G173" s="171" t="s">
        <v>312</v>
      </c>
      <c r="H173" s="172">
        <v>3.461</v>
      </c>
      <c r="I173" s="173"/>
      <c r="J173" s="174">
        <f>ROUND(I173*H173,2)</f>
        <v>0</v>
      </c>
      <c r="K173" s="170" t="s">
        <v>158</v>
      </c>
      <c r="L173" s="36"/>
      <c r="M173" s="175" t="s">
        <v>1</v>
      </c>
      <c r="N173" s="176" t="s">
        <v>42</v>
      </c>
      <c r="O173" s="58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AR173" s="15" t="s">
        <v>130</v>
      </c>
      <c r="AT173" s="15" t="s">
        <v>126</v>
      </c>
      <c r="AU173" s="15" t="s">
        <v>131</v>
      </c>
      <c r="AY173" s="15" t="s">
        <v>123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5" t="s">
        <v>131</v>
      </c>
      <c r="BK173" s="179">
        <f>ROUND(I173*H173,2)</f>
        <v>0</v>
      </c>
      <c r="BL173" s="15" t="s">
        <v>130</v>
      </c>
      <c r="BM173" s="15" t="s">
        <v>331</v>
      </c>
    </row>
    <row r="174" spans="2:63" s="10" customFormat="1" ht="25.9" customHeight="1">
      <c r="B174" s="152"/>
      <c r="C174" s="153"/>
      <c r="D174" s="154" t="s">
        <v>69</v>
      </c>
      <c r="E174" s="155" t="s">
        <v>332</v>
      </c>
      <c r="F174" s="155" t="s">
        <v>333</v>
      </c>
      <c r="G174" s="153"/>
      <c r="H174" s="153"/>
      <c r="I174" s="156"/>
      <c r="J174" s="157">
        <f>BK174</f>
        <v>0</v>
      </c>
      <c r="K174" s="153"/>
      <c r="L174" s="158"/>
      <c r="M174" s="159"/>
      <c r="N174" s="160"/>
      <c r="O174" s="160"/>
      <c r="P174" s="161">
        <f>P175+P184+P189+P200+P210+P227+P234+P245+P254+P259+P272+P297+P305+P324</f>
        <v>0</v>
      </c>
      <c r="Q174" s="160"/>
      <c r="R174" s="161">
        <f>R175+R184+R189+R200+R210+R227+R234+R245+R254+R259+R272+R297+R305+R324</f>
        <v>1.0455422560000003</v>
      </c>
      <c r="S174" s="160"/>
      <c r="T174" s="162">
        <f>T175+T184+T189+T200+T210+T227+T234+T245+T254+T259+T272+T297+T305+T324</f>
        <v>0.011267399999999999</v>
      </c>
      <c r="AR174" s="163" t="s">
        <v>131</v>
      </c>
      <c r="AT174" s="164" t="s">
        <v>69</v>
      </c>
      <c r="AU174" s="164" t="s">
        <v>70</v>
      </c>
      <c r="AY174" s="163" t="s">
        <v>123</v>
      </c>
      <c r="BK174" s="165">
        <f>BK175+BK184+BK189+BK200+BK210+BK227+BK234+BK245+BK254+BK259+BK272+BK297+BK305+BK324</f>
        <v>0</v>
      </c>
    </row>
    <row r="175" spans="2:63" s="10" customFormat="1" ht="22.9" customHeight="1">
      <c r="B175" s="152"/>
      <c r="C175" s="153"/>
      <c r="D175" s="154" t="s">
        <v>69</v>
      </c>
      <c r="E175" s="166" t="s">
        <v>334</v>
      </c>
      <c r="F175" s="166" t="s">
        <v>335</v>
      </c>
      <c r="G175" s="153"/>
      <c r="H175" s="153"/>
      <c r="I175" s="156"/>
      <c r="J175" s="167">
        <f>BK175</f>
        <v>0</v>
      </c>
      <c r="K175" s="153"/>
      <c r="L175" s="158"/>
      <c r="M175" s="159"/>
      <c r="N175" s="160"/>
      <c r="O175" s="160"/>
      <c r="P175" s="161">
        <f>SUM(P176:P183)</f>
        <v>0</v>
      </c>
      <c r="Q175" s="160"/>
      <c r="R175" s="161">
        <f>SUM(R176:R183)</f>
        <v>0.074799</v>
      </c>
      <c r="S175" s="160"/>
      <c r="T175" s="162">
        <f>SUM(T176:T183)</f>
        <v>0</v>
      </c>
      <c r="AR175" s="163" t="s">
        <v>131</v>
      </c>
      <c r="AT175" s="164" t="s">
        <v>69</v>
      </c>
      <c r="AU175" s="164" t="s">
        <v>75</v>
      </c>
      <c r="AY175" s="163" t="s">
        <v>123</v>
      </c>
      <c r="BK175" s="165">
        <f>SUM(BK176:BK183)</f>
        <v>0</v>
      </c>
    </row>
    <row r="176" spans="2:65" s="1" customFormat="1" ht="16.5" customHeight="1">
      <c r="B176" s="32"/>
      <c r="C176" s="168" t="s">
        <v>336</v>
      </c>
      <c r="D176" s="168" t="s">
        <v>126</v>
      </c>
      <c r="E176" s="169" t="s">
        <v>337</v>
      </c>
      <c r="F176" s="170" t="s">
        <v>338</v>
      </c>
      <c r="G176" s="171" t="s">
        <v>135</v>
      </c>
      <c r="H176" s="172">
        <v>3.25</v>
      </c>
      <c r="I176" s="173"/>
      <c r="J176" s="174">
        <f>ROUND(I176*H176,2)</f>
        <v>0</v>
      </c>
      <c r="K176" s="170" t="s">
        <v>1</v>
      </c>
      <c r="L176" s="36"/>
      <c r="M176" s="175" t="s">
        <v>1</v>
      </c>
      <c r="N176" s="176" t="s">
        <v>42</v>
      </c>
      <c r="O176" s="58"/>
      <c r="P176" s="177">
        <f>O176*H176</f>
        <v>0</v>
      </c>
      <c r="Q176" s="177">
        <v>0.0045</v>
      </c>
      <c r="R176" s="177">
        <f>Q176*H176</f>
        <v>0.014624999999999999</v>
      </c>
      <c r="S176" s="177">
        <v>0</v>
      </c>
      <c r="T176" s="178">
        <f>S176*H176</f>
        <v>0</v>
      </c>
      <c r="AR176" s="15" t="s">
        <v>207</v>
      </c>
      <c r="AT176" s="15" t="s">
        <v>126</v>
      </c>
      <c r="AU176" s="15" t="s">
        <v>131</v>
      </c>
      <c r="AY176" s="15" t="s">
        <v>123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5" t="s">
        <v>131</v>
      </c>
      <c r="BK176" s="179">
        <f>ROUND(I176*H176,2)</f>
        <v>0</v>
      </c>
      <c r="BL176" s="15" t="s">
        <v>207</v>
      </c>
      <c r="BM176" s="15" t="s">
        <v>339</v>
      </c>
    </row>
    <row r="177" spans="2:51" s="11" customFormat="1" ht="11.25">
      <c r="B177" s="180"/>
      <c r="C177" s="181"/>
      <c r="D177" s="182" t="s">
        <v>137</v>
      </c>
      <c r="E177" s="183" t="s">
        <v>1</v>
      </c>
      <c r="F177" s="184" t="s">
        <v>165</v>
      </c>
      <c r="G177" s="181"/>
      <c r="H177" s="185">
        <v>3.25</v>
      </c>
      <c r="I177" s="186"/>
      <c r="J177" s="181"/>
      <c r="K177" s="181"/>
      <c r="L177" s="187"/>
      <c r="M177" s="188"/>
      <c r="N177" s="189"/>
      <c r="O177" s="189"/>
      <c r="P177" s="189"/>
      <c r="Q177" s="189"/>
      <c r="R177" s="189"/>
      <c r="S177" s="189"/>
      <c r="T177" s="190"/>
      <c r="AT177" s="191" t="s">
        <v>137</v>
      </c>
      <c r="AU177" s="191" t="s">
        <v>131</v>
      </c>
      <c r="AV177" s="11" t="s">
        <v>131</v>
      </c>
      <c r="AW177" s="11" t="s">
        <v>32</v>
      </c>
      <c r="AX177" s="11" t="s">
        <v>75</v>
      </c>
      <c r="AY177" s="191" t="s">
        <v>123</v>
      </c>
    </row>
    <row r="178" spans="2:65" s="1" customFormat="1" ht="16.5" customHeight="1">
      <c r="B178" s="32"/>
      <c r="C178" s="168" t="s">
        <v>340</v>
      </c>
      <c r="D178" s="168" t="s">
        <v>126</v>
      </c>
      <c r="E178" s="169" t="s">
        <v>341</v>
      </c>
      <c r="F178" s="170" t="s">
        <v>342</v>
      </c>
      <c r="G178" s="171" t="s">
        <v>135</v>
      </c>
      <c r="H178" s="172">
        <v>4.472</v>
      </c>
      <c r="I178" s="173"/>
      <c r="J178" s="174">
        <f>ROUND(I178*H178,2)</f>
        <v>0</v>
      </c>
      <c r="K178" s="170" t="s">
        <v>1</v>
      </c>
      <c r="L178" s="36"/>
      <c r="M178" s="175" t="s">
        <v>1</v>
      </c>
      <c r="N178" s="176" t="s">
        <v>42</v>
      </c>
      <c r="O178" s="58"/>
      <c r="P178" s="177">
        <f>O178*H178</f>
        <v>0</v>
      </c>
      <c r="Q178" s="177">
        <v>0.0045</v>
      </c>
      <c r="R178" s="177">
        <f>Q178*H178</f>
        <v>0.020124</v>
      </c>
      <c r="S178" s="177">
        <v>0</v>
      </c>
      <c r="T178" s="178">
        <f>S178*H178</f>
        <v>0</v>
      </c>
      <c r="AR178" s="15" t="s">
        <v>207</v>
      </c>
      <c r="AT178" s="15" t="s">
        <v>126</v>
      </c>
      <c r="AU178" s="15" t="s">
        <v>131</v>
      </c>
      <c r="AY178" s="15" t="s">
        <v>123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5" t="s">
        <v>131</v>
      </c>
      <c r="BK178" s="179">
        <f>ROUND(I178*H178,2)</f>
        <v>0</v>
      </c>
      <c r="BL178" s="15" t="s">
        <v>207</v>
      </c>
      <c r="BM178" s="15" t="s">
        <v>343</v>
      </c>
    </row>
    <row r="179" spans="2:51" s="11" customFormat="1" ht="11.25">
      <c r="B179" s="180"/>
      <c r="C179" s="181"/>
      <c r="D179" s="182" t="s">
        <v>137</v>
      </c>
      <c r="E179" s="183" t="s">
        <v>1</v>
      </c>
      <c r="F179" s="184" t="s">
        <v>344</v>
      </c>
      <c r="G179" s="181"/>
      <c r="H179" s="185">
        <v>1.82</v>
      </c>
      <c r="I179" s="186"/>
      <c r="J179" s="181"/>
      <c r="K179" s="181"/>
      <c r="L179" s="187"/>
      <c r="M179" s="188"/>
      <c r="N179" s="189"/>
      <c r="O179" s="189"/>
      <c r="P179" s="189"/>
      <c r="Q179" s="189"/>
      <c r="R179" s="189"/>
      <c r="S179" s="189"/>
      <c r="T179" s="190"/>
      <c r="AT179" s="191" t="s">
        <v>137</v>
      </c>
      <c r="AU179" s="191" t="s">
        <v>131</v>
      </c>
      <c r="AV179" s="11" t="s">
        <v>131</v>
      </c>
      <c r="AW179" s="11" t="s">
        <v>32</v>
      </c>
      <c r="AX179" s="11" t="s">
        <v>70</v>
      </c>
      <c r="AY179" s="191" t="s">
        <v>123</v>
      </c>
    </row>
    <row r="180" spans="2:51" s="11" customFormat="1" ht="11.25">
      <c r="B180" s="180"/>
      <c r="C180" s="181"/>
      <c r="D180" s="182" t="s">
        <v>137</v>
      </c>
      <c r="E180" s="183" t="s">
        <v>1</v>
      </c>
      <c r="F180" s="184" t="s">
        <v>345</v>
      </c>
      <c r="G180" s="181"/>
      <c r="H180" s="185">
        <v>2.652</v>
      </c>
      <c r="I180" s="186"/>
      <c r="J180" s="181"/>
      <c r="K180" s="181"/>
      <c r="L180" s="187"/>
      <c r="M180" s="188"/>
      <c r="N180" s="189"/>
      <c r="O180" s="189"/>
      <c r="P180" s="189"/>
      <c r="Q180" s="189"/>
      <c r="R180" s="189"/>
      <c r="S180" s="189"/>
      <c r="T180" s="190"/>
      <c r="AT180" s="191" t="s">
        <v>137</v>
      </c>
      <c r="AU180" s="191" t="s">
        <v>131</v>
      </c>
      <c r="AV180" s="11" t="s">
        <v>131</v>
      </c>
      <c r="AW180" s="11" t="s">
        <v>32</v>
      </c>
      <c r="AX180" s="11" t="s">
        <v>70</v>
      </c>
      <c r="AY180" s="191" t="s">
        <v>123</v>
      </c>
    </row>
    <row r="181" spans="2:51" s="13" customFormat="1" ht="11.25">
      <c r="B181" s="202"/>
      <c r="C181" s="203"/>
      <c r="D181" s="182" t="s">
        <v>137</v>
      </c>
      <c r="E181" s="204" t="s">
        <v>1</v>
      </c>
      <c r="F181" s="205" t="s">
        <v>177</v>
      </c>
      <c r="G181" s="203"/>
      <c r="H181" s="206">
        <v>4.472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137</v>
      </c>
      <c r="AU181" s="212" t="s">
        <v>131</v>
      </c>
      <c r="AV181" s="13" t="s">
        <v>130</v>
      </c>
      <c r="AW181" s="13" t="s">
        <v>32</v>
      </c>
      <c r="AX181" s="13" t="s">
        <v>75</v>
      </c>
      <c r="AY181" s="212" t="s">
        <v>123</v>
      </c>
    </row>
    <row r="182" spans="2:65" s="1" customFormat="1" ht="16.5" customHeight="1">
      <c r="B182" s="32"/>
      <c r="C182" s="168" t="s">
        <v>346</v>
      </c>
      <c r="D182" s="168" t="s">
        <v>126</v>
      </c>
      <c r="E182" s="169" t="s">
        <v>347</v>
      </c>
      <c r="F182" s="170" t="s">
        <v>348</v>
      </c>
      <c r="G182" s="171" t="s">
        <v>141</v>
      </c>
      <c r="H182" s="172">
        <v>8.9</v>
      </c>
      <c r="I182" s="173"/>
      <c r="J182" s="174">
        <f>ROUND(I182*H182,2)</f>
        <v>0</v>
      </c>
      <c r="K182" s="170" t="s">
        <v>1</v>
      </c>
      <c r="L182" s="36"/>
      <c r="M182" s="175" t="s">
        <v>1</v>
      </c>
      <c r="N182" s="176" t="s">
        <v>42</v>
      </c>
      <c r="O182" s="58"/>
      <c r="P182" s="177">
        <f>O182*H182</f>
        <v>0</v>
      </c>
      <c r="Q182" s="177">
        <v>0.0045</v>
      </c>
      <c r="R182" s="177">
        <f>Q182*H182</f>
        <v>0.040049999999999995</v>
      </c>
      <c r="S182" s="177">
        <v>0</v>
      </c>
      <c r="T182" s="178">
        <f>S182*H182</f>
        <v>0</v>
      </c>
      <c r="AR182" s="15" t="s">
        <v>207</v>
      </c>
      <c r="AT182" s="15" t="s">
        <v>126</v>
      </c>
      <c r="AU182" s="15" t="s">
        <v>131</v>
      </c>
      <c r="AY182" s="15" t="s">
        <v>123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5" t="s">
        <v>131</v>
      </c>
      <c r="BK182" s="179">
        <f>ROUND(I182*H182,2)</f>
        <v>0</v>
      </c>
      <c r="BL182" s="15" t="s">
        <v>207</v>
      </c>
      <c r="BM182" s="15" t="s">
        <v>349</v>
      </c>
    </row>
    <row r="183" spans="2:51" s="11" customFormat="1" ht="11.25">
      <c r="B183" s="180"/>
      <c r="C183" s="181"/>
      <c r="D183" s="182" t="s">
        <v>137</v>
      </c>
      <c r="E183" s="183" t="s">
        <v>1</v>
      </c>
      <c r="F183" s="184" t="s">
        <v>350</v>
      </c>
      <c r="G183" s="181"/>
      <c r="H183" s="185">
        <v>8.9</v>
      </c>
      <c r="I183" s="186"/>
      <c r="J183" s="181"/>
      <c r="K183" s="181"/>
      <c r="L183" s="187"/>
      <c r="M183" s="188"/>
      <c r="N183" s="189"/>
      <c r="O183" s="189"/>
      <c r="P183" s="189"/>
      <c r="Q183" s="189"/>
      <c r="R183" s="189"/>
      <c r="S183" s="189"/>
      <c r="T183" s="190"/>
      <c r="AT183" s="191" t="s">
        <v>137</v>
      </c>
      <c r="AU183" s="191" t="s">
        <v>131</v>
      </c>
      <c r="AV183" s="11" t="s">
        <v>131</v>
      </c>
      <c r="AW183" s="11" t="s">
        <v>32</v>
      </c>
      <c r="AX183" s="11" t="s">
        <v>75</v>
      </c>
      <c r="AY183" s="191" t="s">
        <v>123</v>
      </c>
    </row>
    <row r="184" spans="2:63" s="10" customFormat="1" ht="22.9" customHeight="1">
      <c r="B184" s="152"/>
      <c r="C184" s="153"/>
      <c r="D184" s="154" t="s">
        <v>69</v>
      </c>
      <c r="E184" s="166" t="s">
        <v>351</v>
      </c>
      <c r="F184" s="166" t="s">
        <v>352</v>
      </c>
      <c r="G184" s="153"/>
      <c r="H184" s="153"/>
      <c r="I184" s="156"/>
      <c r="J184" s="167">
        <f>BK184</f>
        <v>0</v>
      </c>
      <c r="K184" s="153"/>
      <c r="L184" s="158"/>
      <c r="M184" s="159"/>
      <c r="N184" s="160"/>
      <c r="O184" s="160"/>
      <c r="P184" s="161">
        <f>SUM(P185:P188)</f>
        <v>0</v>
      </c>
      <c r="Q184" s="160"/>
      <c r="R184" s="161">
        <f>SUM(R185:R188)</f>
        <v>0.00663</v>
      </c>
      <c r="S184" s="160"/>
      <c r="T184" s="162">
        <f>SUM(T185:T188)</f>
        <v>0</v>
      </c>
      <c r="AR184" s="163" t="s">
        <v>131</v>
      </c>
      <c r="AT184" s="164" t="s">
        <v>69</v>
      </c>
      <c r="AU184" s="164" t="s">
        <v>75</v>
      </c>
      <c r="AY184" s="163" t="s">
        <v>123</v>
      </c>
      <c r="BK184" s="165">
        <f>SUM(BK185:BK188)</f>
        <v>0</v>
      </c>
    </row>
    <row r="185" spans="2:65" s="1" customFormat="1" ht="16.5" customHeight="1">
      <c r="B185" s="32"/>
      <c r="C185" s="168" t="s">
        <v>353</v>
      </c>
      <c r="D185" s="168" t="s">
        <v>126</v>
      </c>
      <c r="E185" s="169" t="s">
        <v>354</v>
      </c>
      <c r="F185" s="170" t="s">
        <v>355</v>
      </c>
      <c r="G185" s="171" t="s">
        <v>135</v>
      </c>
      <c r="H185" s="172">
        <v>3.25</v>
      </c>
      <c r="I185" s="173"/>
      <c r="J185" s="174">
        <f>ROUND(I185*H185,2)</f>
        <v>0</v>
      </c>
      <c r="K185" s="170" t="s">
        <v>1</v>
      </c>
      <c r="L185" s="36"/>
      <c r="M185" s="175" t="s">
        <v>1</v>
      </c>
      <c r="N185" s="176" t="s">
        <v>42</v>
      </c>
      <c r="O185" s="58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AR185" s="15" t="s">
        <v>207</v>
      </c>
      <c r="AT185" s="15" t="s">
        <v>126</v>
      </c>
      <c r="AU185" s="15" t="s">
        <v>131</v>
      </c>
      <c r="AY185" s="15" t="s">
        <v>123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5" t="s">
        <v>131</v>
      </c>
      <c r="BK185" s="179">
        <f>ROUND(I185*H185,2)</f>
        <v>0</v>
      </c>
      <c r="BL185" s="15" t="s">
        <v>207</v>
      </c>
      <c r="BM185" s="15" t="s">
        <v>356</v>
      </c>
    </row>
    <row r="186" spans="2:65" s="1" customFormat="1" ht="16.5" customHeight="1">
      <c r="B186" s="32"/>
      <c r="C186" s="213" t="s">
        <v>357</v>
      </c>
      <c r="D186" s="213" t="s">
        <v>199</v>
      </c>
      <c r="E186" s="214" t="s">
        <v>358</v>
      </c>
      <c r="F186" s="215" t="s">
        <v>359</v>
      </c>
      <c r="G186" s="216" t="s">
        <v>135</v>
      </c>
      <c r="H186" s="217">
        <v>3.315</v>
      </c>
      <c r="I186" s="218"/>
      <c r="J186" s="219">
        <f>ROUND(I186*H186,2)</f>
        <v>0</v>
      </c>
      <c r="K186" s="215" t="s">
        <v>1</v>
      </c>
      <c r="L186" s="220"/>
      <c r="M186" s="221" t="s">
        <v>1</v>
      </c>
      <c r="N186" s="222" t="s">
        <v>42</v>
      </c>
      <c r="O186" s="58"/>
      <c r="P186" s="177">
        <f>O186*H186</f>
        <v>0</v>
      </c>
      <c r="Q186" s="177">
        <v>0.002</v>
      </c>
      <c r="R186" s="177">
        <f>Q186*H186</f>
        <v>0.00663</v>
      </c>
      <c r="S186" s="177">
        <v>0</v>
      </c>
      <c r="T186" s="178">
        <f>S186*H186</f>
        <v>0</v>
      </c>
      <c r="AR186" s="15" t="s">
        <v>277</v>
      </c>
      <c r="AT186" s="15" t="s">
        <v>199</v>
      </c>
      <c r="AU186" s="15" t="s">
        <v>131</v>
      </c>
      <c r="AY186" s="15" t="s">
        <v>123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5" t="s">
        <v>131</v>
      </c>
      <c r="BK186" s="179">
        <f>ROUND(I186*H186,2)</f>
        <v>0</v>
      </c>
      <c r="BL186" s="15" t="s">
        <v>207</v>
      </c>
      <c r="BM186" s="15" t="s">
        <v>360</v>
      </c>
    </row>
    <row r="187" spans="2:51" s="11" customFormat="1" ht="11.25">
      <c r="B187" s="180"/>
      <c r="C187" s="181"/>
      <c r="D187" s="182" t="s">
        <v>137</v>
      </c>
      <c r="E187" s="181"/>
      <c r="F187" s="184" t="s">
        <v>361</v>
      </c>
      <c r="G187" s="181"/>
      <c r="H187" s="185">
        <v>3.315</v>
      </c>
      <c r="I187" s="186"/>
      <c r="J187" s="181"/>
      <c r="K187" s="181"/>
      <c r="L187" s="187"/>
      <c r="M187" s="188"/>
      <c r="N187" s="189"/>
      <c r="O187" s="189"/>
      <c r="P187" s="189"/>
      <c r="Q187" s="189"/>
      <c r="R187" s="189"/>
      <c r="S187" s="189"/>
      <c r="T187" s="190"/>
      <c r="AT187" s="191" t="s">
        <v>137</v>
      </c>
      <c r="AU187" s="191" t="s">
        <v>131</v>
      </c>
      <c r="AV187" s="11" t="s">
        <v>131</v>
      </c>
      <c r="AW187" s="11" t="s">
        <v>4</v>
      </c>
      <c r="AX187" s="11" t="s">
        <v>75</v>
      </c>
      <c r="AY187" s="191" t="s">
        <v>123</v>
      </c>
    </row>
    <row r="188" spans="2:65" s="1" customFormat="1" ht="16.5" customHeight="1">
      <c r="B188" s="32"/>
      <c r="C188" s="168" t="s">
        <v>362</v>
      </c>
      <c r="D188" s="168" t="s">
        <v>126</v>
      </c>
      <c r="E188" s="169" t="s">
        <v>363</v>
      </c>
      <c r="F188" s="170" t="s">
        <v>364</v>
      </c>
      <c r="G188" s="171" t="s">
        <v>296</v>
      </c>
      <c r="H188" s="172">
        <v>1</v>
      </c>
      <c r="I188" s="173"/>
      <c r="J188" s="174">
        <f>ROUND(I188*H188,2)</f>
        <v>0</v>
      </c>
      <c r="K188" s="170" t="s">
        <v>1</v>
      </c>
      <c r="L188" s="36"/>
      <c r="M188" s="175" t="s">
        <v>1</v>
      </c>
      <c r="N188" s="176" t="s">
        <v>42</v>
      </c>
      <c r="O188" s="58"/>
      <c r="P188" s="177">
        <f>O188*H188</f>
        <v>0</v>
      </c>
      <c r="Q188" s="177">
        <v>0</v>
      </c>
      <c r="R188" s="177">
        <f>Q188*H188</f>
        <v>0</v>
      </c>
      <c r="S188" s="177">
        <v>0</v>
      </c>
      <c r="T188" s="178">
        <f>S188*H188</f>
        <v>0</v>
      </c>
      <c r="AR188" s="15" t="s">
        <v>207</v>
      </c>
      <c r="AT188" s="15" t="s">
        <v>126</v>
      </c>
      <c r="AU188" s="15" t="s">
        <v>131</v>
      </c>
      <c r="AY188" s="15" t="s">
        <v>123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5" t="s">
        <v>131</v>
      </c>
      <c r="BK188" s="179">
        <f>ROUND(I188*H188,2)</f>
        <v>0</v>
      </c>
      <c r="BL188" s="15" t="s">
        <v>207</v>
      </c>
      <c r="BM188" s="15" t="s">
        <v>365</v>
      </c>
    </row>
    <row r="189" spans="2:63" s="10" customFormat="1" ht="22.9" customHeight="1">
      <c r="B189" s="152"/>
      <c r="C189" s="153"/>
      <c r="D189" s="154" t="s">
        <v>69</v>
      </c>
      <c r="E189" s="166" t="s">
        <v>366</v>
      </c>
      <c r="F189" s="166" t="s">
        <v>367</v>
      </c>
      <c r="G189" s="153"/>
      <c r="H189" s="153"/>
      <c r="I189" s="156"/>
      <c r="J189" s="167">
        <f>BK189</f>
        <v>0</v>
      </c>
      <c r="K189" s="153"/>
      <c r="L189" s="158"/>
      <c r="M189" s="159"/>
      <c r="N189" s="160"/>
      <c r="O189" s="160"/>
      <c r="P189" s="161">
        <f>SUM(P190:P199)</f>
        <v>0</v>
      </c>
      <c r="Q189" s="160"/>
      <c r="R189" s="161">
        <f>SUM(R190:R199)</f>
        <v>0.003484</v>
      </c>
      <c r="S189" s="160"/>
      <c r="T189" s="162">
        <f>SUM(T190:T199)</f>
        <v>0</v>
      </c>
      <c r="AR189" s="163" t="s">
        <v>131</v>
      </c>
      <c r="AT189" s="164" t="s">
        <v>69</v>
      </c>
      <c r="AU189" s="164" t="s">
        <v>75</v>
      </c>
      <c r="AY189" s="163" t="s">
        <v>123</v>
      </c>
      <c r="BK189" s="165">
        <f>SUM(BK190:BK199)</f>
        <v>0</v>
      </c>
    </row>
    <row r="190" spans="2:65" s="1" customFormat="1" ht="16.5" customHeight="1">
      <c r="B190" s="32"/>
      <c r="C190" s="168" t="s">
        <v>368</v>
      </c>
      <c r="D190" s="168" t="s">
        <v>126</v>
      </c>
      <c r="E190" s="169" t="s">
        <v>369</v>
      </c>
      <c r="F190" s="170" t="s">
        <v>370</v>
      </c>
      <c r="G190" s="171" t="s">
        <v>141</v>
      </c>
      <c r="H190" s="172">
        <v>1</v>
      </c>
      <c r="I190" s="173"/>
      <c r="J190" s="174">
        <f aca="true" t="shared" si="10" ref="J190:J195">ROUND(I190*H190,2)</f>
        <v>0</v>
      </c>
      <c r="K190" s="170" t="s">
        <v>1</v>
      </c>
      <c r="L190" s="36"/>
      <c r="M190" s="175" t="s">
        <v>1</v>
      </c>
      <c r="N190" s="176" t="s">
        <v>42</v>
      </c>
      <c r="O190" s="58"/>
      <c r="P190" s="177">
        <f aca="true" t="shared" si="11" ref="P190:P195">O190*H190</f>
        <v>0</v>
      </c>
      <c r="Q190" s="177">
        <v>0.00126</v>
      </c>
      <c r="R190" s="177">
        <f aca="true" t="shared" si="12" ref="R190:R195">Q190*H190</f>
        <v>0.00126</v>
      </c>
      <c r="S190" s="177">
        <v>0</v>
      </c>
      <c r="T190" s="178">
        <f aca="true" t="shared" si="13" ref="T190:T195">S190*H190</f>
        <v>0</v>
      </c>
      <c r="AR190" s="15" t="s">
        <v>130</v>
      </c>
      <c r="AT190" s="15" t="s">
        <v>126</v>
      </c>
      <c r="AU190" s="15" t="s">
        <v>131</v>
      </c>
      <c r="AY190" s="15" t="s">
        <v>123</v>
      </c>
      <c r="BE190" s="179">
        <f aca="true" t="shared" si="14" ref="BE190:BE195">IF(N190="základní",J190,0)</f>
        <v>0</v>
      </c>
      <c r="BF190" s="179">
        <f aca="true" t="shared" si="15" ref="BF190:BF195">IF(N190="snížená",J190,0)</f>
        <v>0</v>
      </c>
      <c r="BG190" s="179">
        <f aca="true" t="shared" si="16" ref="BG190:BG195">IF(N190="zákl. přenesená",J190,0)</f>
        <v>0</v>
      </c>
      <c r="BH190" s="179">
        <f aca="true" t="shared" si="17" ref="BH190:BH195">IF(N190="sníž. přenesená",J190,0)</f>
        <v>0</v>
      </c>
      <c r="BI190" s="179">
        <f aca="true" t="shared" si="18" ref="BI190:BI195">IF(N190="nulová",J190,0)</f>
        <v>0</v>
      </c>
      <c r="BJ190" s="15" t="s">
        <v>131</v>
      </c>
      <c r="BK190" s="179">
        <f aca="true" t="shared" si="19" ref="BK190:BK195">ROUND(I190*H190,2)</f>
        <v>0</v>
      </c>
      <c r="BL190" s="15" t="s">
        <v>130</v>
      </c>
      <c r="BM190" s="15" t="s">
        <v>371</v>
      </c>
    </row>
    <row r="191" spans="2:65" s="1" customFormat="1" ht="16.5" customHeight="1">
      <c r="B191" s="32"/>
      <c r="C191" s="168" t="s">
        <v>372</v>
      </c>
      <c r="D191" s="168" t="s">
        <v>126</v>
      </c>
      <c r="E191" s="169" t="s">
        <v>373</v>
      </c>
      <c r="F191" s="170" t="s">
        <v>374</v>
      </c>
      <c r="G191" s="171" t="s">
        <v>141</v>
      </c>
      <c r="H191" s="172">
        <v>1.1</v>
      </c>
      <c r="I191" s="173"/>
      <c r="J191" s="174">
        <f t="shared" si="10"/>
        <v>0</v>
      </c>
      <c r="K191" s="170" t="s">
        <v>1</v>
      </c>
      <c r="L191" s="36"/>
      <c r="M191" s="175" t="s">
        <v>1</v>
      </c>
      <c r="N191" s="176" t="s">
        <v>42</v>
      </c>
      <c r="O191" s="58"/>
      <c r="P191" s="177">
        <f t="shared" si="11"/>
        <v>0</v>
      </c>
      <c r="Q191" s="177">
        <v>0.00029</v>
      </c>
      <c r="R191" s="177">
        <f t="shared" si="12"/>
        <v>0.000319</v>
      </c>
      <c r="S191" s="177">
        <v>0</v>
      </c>
      <c r="T191" s="178">
        <f t="shared" si="13"/>
        <v>0</v>
      </c>
      <c r="AR191" s="15" t="s">
        <v>207</v>
      </c>
      <c r="AT191" s="15" t="s">
        <v>126</v>
      </c>
      <c r="AU191" s="15" t="s">
        <v>131</v>
      </c>
      <c r="AY191" s="15" t="s">
        <v>123</v>
      </c>
      <c r="BE191" s="179">
        <f t="shared" si="14"/>
        <v>0</v>
      </c>
      <c r="BF191" s="179">
        <f t="shared" si="15"/>
        <v>0</v>
      </c>
      <c r="BG191" s="179">
        <f t="shared" si="16"/>
        <v>0</v>
      </c>
      <c r="BH191" s="179">
        <f t="shared" si="17"/>
        <v>0</v>
      </c>
      <c r="BI191" s="179">
        <f t="shared" si="18"/>
        <v>0</v>
      </c>
      <c r="BJ191" s="15" t="s">
        <v>131</v>
      </c>
      <c r="BK191" s="179">
        <f t="shared" si="19"/>
        <v>0</v>
      </c>
      <c r="BL191" s="15" t="s">
        <v>207</v>
      </c>
      <c r="BM191" s="15" t="s">
        <v>375</v>
      </c>
    </row>
    <row r="192" spans="2:65" s="1" customFormat="1" ht="16.5" customHeight="1">
      <c r="B192" s="32"/>
      <c r="C192" s="168" t="s">
        <v>376</v>
      </c>
      <c r="D192" s="168" t="s">
        <v>126</v>
      </c>
      <c r="E192" s="169" t="s">
        <v>377</v>
      </c>
      <c r="F192" s="170" t="s">
        <v>378</v>
      </c>
      <c r="G192" s="171" t="s">
        <v>141</v>
      </c>
      <c r="H192" s="172">
        <v>3.5</v>
      </c>
      <c r="I192" s="173"/>
      <c r="J192" s="174">
        <f t="shared" si="10"/>
        <v>0</v>
      </c>
      <c r="K192" s="170" t="s">
        <v>1</v>
      </c>
      <c r="L192" s="36"/>
      <c r="M192" s="175" t="s">
        <v>1</v>
      </c>
      <c r="N192" s="176" t="s">
        <v>42</v>
      </c>
      <c r="O192" s="58"/>
      <c r="P192" s="177">
        <f t="shared" si="11"/>
        <v>0</v>
      </c>
      <c r="Q192" s="177">
        <v>0.00035</v>
      </c>
      <c r="R192" s="177">
        <f t="shared" si="12"/>
        <v>0.001225</v>
      </c>
      <c r="S192" s="177">
        <v>0</v>
      </c>
      <c r="T192" s="178">
        <f t="shared" si="13"/>
        <v>0</v>
      </c>
      <c r="AR192" s="15" t="s">
        <v>207</v>
      </c>
      <c r="AT192" s="15" t="s">
        <v>126</v>
      </c>
      <c r="AU192" s="15" t="s">
        <v>131</v>
      </c>
      <c r="AY192" s="15" t="s">
        <v>123</v>
      </c>
      <c r="BE192" s="179">
        <f t="shared" si="14"/>
        <v>0</v>
      </c>
      <c r="BF192" s="179">
        <f t="shared" si="15"/>
        <v>0</v>
      </c>
      <c r="BG192" s="179">
        <f t="shared" si="16"/>
        <v>0</v>
      </c>
      <c r="BH192" s="179">
        <f t="shared" si="17"/>
        <v>0</v>
      </c>
      <c r="BI192" s="179">
        <f t="shared" si="18"/>
        <v>0</v>
      </c>
      <c r="BJ192" s="15" t="s">
        <v>131</v>
      </c>
      <c r="BK192" s="179">
        <f t="shared" si="19"/>
        <v>0</v>
      </c>
      <c r="BL192" s="15" t="s">
        <v>207</v>
      </c>
      <c r="BM192" s="15" t="s">
        <v>379</v>
      </c>
    </row>
    <row r="193" spans="2:65" s="1" customFormat="1" ht="16.5" customHeight="1">
      <c r="B193" s="32"/>
      <c r="C193" s="168" t="s">
        <v>380</v>
      </c>
      <c r="D193" s="168" t="s">
        <v>126</v>
      </c>
      <c r="E193" s="169" t="s">
        <v>381</v>
      </c>
      <c r="F193" s="170" t="s">
        <v>382</v>
      </c>
      <c r="G193" s="171" t="s">
        <v>129</v>
      </c>
      <c r="H193" s="172">
        <v>1</v>
      </c>
      <c r="I193" s="173"/>
      <c r="J193" s="174">
        <f t="shared" si="10"/>
        <v>0</v>
      </c>
      <c r="K193" s="170" t="s">
        <v>1</v>
      </c>
      <c r="L193" s="36"/>
      <c r="M193" s="175" t="s">
        <v>1</v>
      </c>
      <c r="N193" s="176" t="s">
        <v>42</v>
      </c>
      <c r="O193" s="58"/>
      <c r="P193" s="177">
        <f t="shared" si="11"/>
        <v>0</v>
      </c>
      <c r="Q193" s="177">
        <v>0.00034</v>
      </c>
      <c r="R193" s="177">
        <f t="shared" si="12"/>
        <v>0.00034</v>
      </c>
      <c r="S193" s="177">
        <v>0</v>
      </c>
      <c r="T193" s="178">
        <f t="shared" si="13"/>
        <v>0</v>
      </c>
      <c r="AR193" s="15" t="s">
        <v>207</v>
      </c>
      <c r="AT193" s="15" t="s">
        <v>126</v>
      </c>
      <c r="AU193" s="15" t="s">
        <v>131</v>
      </c>
      <c r="AY193" s="15" t="s">
        <v>123</v>
      </c>
      <c r="BE193" s="179">
        <f t="shared" si="14"/>
        <v>0</v>
      </c>
      <c r="BF193" s="179">
        <f t="shared" si="15"/>
        <v>0</v>
      </c>
      <c r="BG193" s="179">
        <f t="shared" si="16"/>
        <v>0</v>
      </c>
      <c r="BH193" s="179">
        <f t="shared" si="17"/>
        <v>0</v>
      </c>
      <c r="BI193" s="179">
        <f t="shared" si="18"/>
        <v>0</v>
      </c>
      <c r="BJ193" s="15" t="s">
        <v>131</v>
      </c>
      <c r="BK193" s="179">
        <f t="shared" si="19"/>
        <v>0</v>
      </c>
      <c r="BL193" s="15" t="s">
        <v>207</v>
      </c>
      <c r="BM193" s="15" t="s">
        <v>383</v>
      </c>
    </row>
    <row r="194" spans="2:65" s="1" customFormat="1" ht="16.5" customHeight="1">
      <c r="B194" s="32"/>
      <c r="C194" s="168" t="s">
        <v>384</v>
      </c>
      <c r="D194" s="168" t="s">
        <v>126</v>
      </c>
      <c r="E194" s="169" t="s">
        <v>385</v>
      </c>
      <c r="F194" s="170" t="s">
        <v>386</v>
      </c>
      <c r="G194" s="171" t="s">
        <v>129</v>
      </c>
      <c r="H194" s="172">
        <v>1</v>
      </c>
      <c r="I194" s="173"/>
      <c r="J194" s="174">
        <f t="shared" si="10"/>
        <v>0</v>
      </c>
      <c r="K194" s="170" t="s">
        <v>1</v>
      </c>
      <c r="L194" s="36"/>
      <c r="M194" s="175" t="s">
        <v>1</v>
      </c>
      <c r="N194" s="176" t="s">
        <v>42</v>
      </c>
      <c r="O194" s="58"/>
      <c r="P194" s="177">
        <f t="shared" si="11"/>
        <v>0</v>
      </c>
      <c r="Q194" s="177">
        <v>0.00034</v>
      </c>
      <c r="R194" s="177">
        <f t="shared" si="12"/>
        <v>0.00034</v>
      </c>
      <c r="S194" s="177">
        <v>0</v>
      </c>
      <c r="T194" s="178">
        <f t="shared" si="13"/>
        <v>0</v>
      </c>
      <c r="AR194" s="15" t="s">
        <v>207</v>
      </c>
      <c r="AT194" s="15" t="s">
        <v>126</v>
      </c>
      <c r="AU194" s="15" t="s">
        <v>131</v>
      </c>
      <c r="AY194" s="15" t="s">
        <v>123</v>
      </c>
      <c r="BE194" s="179">
        <f t="shared" si="14"/>
        <v>0</v>
      </c>
      <c r="BF194" s="179">
        <f t="shared" si="15"/>
        <v>0</v>
      </c>
      <c r="BG194" s="179">
        <f t="shared" si="16"/>
        <v>0</v>
      </c>
      <c r="BH194" s="179">
        <f t="shared" si="17"/>
        <v>0</v>
      </c>
      <c r="BI194" s="179">
        <f t="shared" si="18"/>
        <v>0</v>
      </c>
      <c r="BJ194" s="15" t="s">
        <v>131</v>
      </c>
      <c r="BK194" s="179">
        <f t="shared" si="19"/>
        <v>0</v>
      </c>
      <c r="BL194" s="15" t="s">
        <v>207</v>
      </c>
      <c r="BM194" s="15" t="s">
        <v>387</v>
      </c>
    </row>
    <row r="195" spans="2:65" s="1" customFormat="1" ht="16.5" customHeight="1">
      <c r="B195" s="32"/>
      <c r="C195" s="168" t="s">
        <v>388</v>
      </c>
      <c r="D195" s="168" t="s">
        <v>126</v>
      </c>
      <c r="E195" s="169" t="s">
        <v>389</v>
      </c>
      <c r="F195" s="170" t="s">
        <v>390</v>
      </c>
      <c r="G195" s="171" t="s">
        <v>141</v>
      </c>
      <c r="H195" s="172">
        <v>5.6</v>
      </c>
      <c r="I195" s="173"/>
      <c r="J195" s="174">
        <f t="shared" si="10"/>
        <v>0</v>
      </c>
      <c r="K195" s="170" t="s">
        <v>1</v>
      </c>
      <c r="L195" s="36"/>
      <c r="M195" s="175" t="s">
        <v>1</v>
      </c>
      <c r="N195" s="176" t="s">
        <v>42</v>
      </c>
      <c r="O195" s="58"/>
      <c r="P195" s="177">
        <f t="shared" si="11"/>
        <v>0</v>
      </c>
      <c r="Q195" s="177">
        <v>0</v>
      </c>
      <c r="R195" s="177">
        <f t="shared" si="12"/>
        <v>0</v>
      </c>
      <c r="S195" s="177">
        <v>0</v>
      </c>
      <c r="T195" s="178">
        <f t="shared" si="13"/>
        <v>0</v>
      </c>
      <c r="AR195" s="15" t="s">
        <v>207</v>
      </c>
      <c r="AT195" s="15" t="s">
        <v>126</v>
      </c>
      <c r="AU195" s="15" t="s">
        <v>131</v>
      </c>
      <c r="AY195" s="15" t="s">
        <v>123</v>
      </c>
      <c r="BE195" s="179">
        <f t="shared" si="14"/>
        <v>0</v>
      </c>
      <c r="BF195" s="179">
        <f t="shared" si="15"/>
        <v>0</v>
      </c>
      <c r="BG195" s="179">
        <f t="shared" si="16"/>
        <v>0</v>
      </c>
      <c r="BH195" s="179">
        <f t="shared" si="17"/>
        <v>0</v>
      </c>
      <c r="BI195" s="179">
        <f t="shared" si="18"/>
        <v>0</v>
      </c>
      <c r="BJ195" s="15" t="s">
        <v>131</v>
      </c>
      <c r="BK195" s="179">
        <f t="shared" si="19"/>
        <v>0</v>
      </c>
      <c r="BL195" s="15" t="s">
        <v>207</v>
      </c>
      <c r="BM195" s="15" t="s">
        <v>391</v>
      </c>
    </row>
    <row r="196" spans="2:51" s="11" customFormat="1" ht="11.25">
      <c r="B196" s="180"/>
      <c r="C196" s="181"/>
      <c r="D196" s="182" t="s">
        <v>137</v>
      </c>
      <c r="E196" s="183" t="s">
        <v>1</v>
      </c>
      <c r="F196" s="184" t="s">
        <v>392</v>
      </c>
      <c r="G196" s="181"/>
      <c r="H196" s="185">
        <v>5.6</v>
      </c>
      <c r="I196" s="186"/>
      <c r="J196" s="181"/>
      <c r="K196" s="181"/>
      <c r="L196" s="187"/>
      <c r="M196" s="188"/>
      <c r="N196" s="189"/>
      <c r="O196" s="189"/>
      <c r="P196" s="189"/>
      <c r="Q196" s="189"/>
      <c r="R196" s="189"/>
      <c r="S196" s="189"/>
      <c r="T196" s="190"/>
      <c r="AT196" s="191" t="s">
        <v>137</v>
      </c>
      <c r="AU196" s="191" t="s">
        <v>131</v>
      </c>
      <c r="AV196" s="11" t="s">
        <v>131</v>
      </c>
      <c r="AW196" s="11" t="s">
        <v>32</v>
      </c>
      <c r="AX196" s="11" t="s">
        <v>75</v>
      </c>
      <c r="AY196" s="191" t="s">
        <v>123</v>
      </c>
    </row>
    <row r="197" spans="2:65" s="1" customFormat="1" ht="16.5" customHeight="1">
      <c r="B197" s="32"/>
      <c r="C197" s="168" t="s">
        <v>393</v>
      </c>
      <c r="D197" s="168" t="s">
        <v>126</v>
      </c>
      <c r="E197" s="169" t="s">
        <v>394</v>
      </c>
      <c r="F197" s="170" t="s">
        <v>395</v>
      </c>
      <c r="G197" s="171" t="s">
        <v>296</v>
      </c>
      <c r="H197" s="172">
        <v>1</v>
      </c>
      <c r="I197" s="173"/>
      <c r="J197" s="174">
        <f>ROUND(I197*H197,2)</f>
        <v>0</v>
      </c>
      <c r="K197" s="170" t="s">
        <v>1</v>
      </c>
      <c r="L197" s="36"/>
      <c r="M197" s="175" t="s">
        <v>1</v>
      </c>
      <c r="N197" s="176" t="s">
        <v>42</v>
      </c>
      <c r="O197" s="58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AR197" s="15" t="s">
        <v>207</v>
      </c>
      <c r="AT197" s="15" t="s">
        <v>126</v>
      </c>
      <c r="AU197" s="15" t="s">
        <v>131</v>
      </c>
      <c r="AY197" s="15" t="s">
        <v>123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5" t="s">
        <v>131</v>
      </c>
      <c r="BK197" s="179">
        <f>ROUND(I197*H197,2)</f>
        <v>0</v>
      </c>
      <c r="BL197" s="15" t="s">
        <v>207</v>
      </c>
      <c r="BM197" s="15" t="s">
        <v>396</v>
      </c>
    </row>
    <row r="198" spans="2:65" s="1" customFormat="1" ht="16.5" customHeight="1">
      <c r="B198" s="32"/>
      <c r="C198" s="168" t="s">
        <v>397</v>
      </c>
      <c r="D198" s="168" t="s">
        <v>126</v>
      </c>
      <c r="E198" s="169" t="s">
        <v>398</v>
      </c>
      <c r="F198" s="170" t="s">
        <v>399</v>
      </c>
      <c r="G198" s="171" t="s">
        <v>296</v>
      </c>
      <c r="H198" s="172">
        <v>1</v>
      </c>
      <c r="I198" s="173"/>
      <c r="J198" s="174">
        <f>ROUND(I198*H198,2)</f>
        <v>0</v>
      </c>
      <c r="K198" s="170" t="s">
        <v>1</v>
      </c>
      <c r="L198" s="36"/>
      <c r="M198" s="175" t="s">
        <v>1</v>
      </c>
      <c r="N198" s="176" t="s">
        <v>42</v>
      </c>
      <c r="O198" s="58"/>
      <c r="P198" s="177">
        <f>O198*H198</f>
        <v>0</v>
      </c>
      <c r="Q198" s="177">
        <v>0</v>
      </c>
      <c r="R198" s="177">
        <f>Q198*H198</f>
        <v>0</v>
      </c>
      <c r="S198" s="177">
        <v>0</v>
      </c>
      <c r="T198" s="178">
        <f>S198*H198</f>
        <v>0</v>
      </c>
      <c r="AR198" s="15" t="s">
        <v>207</v>
      </c>
      <c r="AT198" s="15" t="s">
        <v>126</v>
      </c>
      <c r="AU198" s="15" t="s">
        <v>131</v>
      </c>
      <c r="AY198" s="15" t="s">
        <v>123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5" t="s">
        <v>131</v>
      </c>
      <c r="BK198" s="179">
        <f>ROUND(I198*H198,2)</f>
        <v>0</v>
      </c>
      <c r="BL198" s="15" t="s">
        <v>207</v>
      </c>
      <c r="BM198" s="15" t="s">
        <v>400</v>
      </c>
    </row>
    <row r="199" spans="2:65" s="1" customFormat="1" ht="16.5" customHeight="1">
      <c r="B199" s="32"/>
      <c r="C199" s="168" t="s">
        <v>401</v>
      </c>
      <c r="D199" s="168" t="s">
        <v>126</v>
      </c>
      <c r="E199" s="169" t="s">
        <v>402</v>
      </c>
      <c r="F199" s="170" t="s">
        <v>403</v>
      </c>
      <c r="G199" s="171" t="s">
        <v>312</v>
      </c>
      <c r="H199" s="172">
        <v>0.002</v>
      </c>
      <c r="I199" s="173"/>
      <c r="J199" s="174">
        <f>ROUND(I199*H199,2)</f>
        <v>0</v>
      </c>
      <c r="K199" s="170" t="s">
        <v>1</v>
      </c>
      <c r="L199" s="36"/>
      <c r="M199" s="175" t="s">
        <v>1</v>
      </c>
      <c r="N199" s="176" t="s">
        <v>42</v>
      </c>
      <c r="O199" s="58"/>
      <c r="P199" s="177">
        <f>O199*H199</f>
        <v>0</v>
      </c>
      <c r="Q199" s="177">
        <v>0</v>
      </c>
      <c r="R199" s="177">
        <f>Q199*H199</f>
        <v>0</v>
      </c>
      <c r="S199" s="177">
        <v>0</v>
      </c>
      <c r="T199" s="178">
        <f>S199*H199</f>
        <v>0</v>
      </c>
      <c r="AR199" s="15" t="s">
        <v>207</v>
      </c>
      <c r="AT199" s="15" t="s">
        <v>126</v>
      </c>
      <c r="AU199" s="15" t="s">
        <v>131</v>
      </c>
      <c r="AY199" s="15" t="s">
        <v>123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5" t="s">
        <v>131</v>
      </c>
      <c r="BK199" s="179">
        <f>ROUND(I199*H199,2)</f>
        <v>0</v>
      </c>
      <c r="BL199" s="15" t="s">
        <v>207</v>
      </c>
      <c r="BM199" s="15" t="s">
        <v>404</v>
      </c>
    </row>
    <row r="200" spans="2:63" s="10" customFormat="1" ht="22.9" customHeight="1">
      <c r="B200" s="152"/>
      <c r="C200" s="153"/>
      <c r="D200" s="154" t="s">
        <v>69</v>
      </c>
      <c r="E200" s="166" t="s">
        <v>405</v>
      </c>
      <c r="F200" s="166" t="s">
        <v>406</v>
      </c>
      <c r="G200" s="153"/>
      <c r="H200" s="153"/>
      <c r="I200" s="156"/>
      <c r="J200" s="167">
        <f>BK200</f>
        <v>0</v>
      </c>
      <c r="K200" s="153"/>
      <c r="L200" s="158"/>
      <c r="M200" s="159"/>
      <c r="N200" s="160"/>
      <c r="O200" s="160"/>
      <c r="P200" s="161">
        <f>SUM(P201:P209)</f>
        <v>0</v>
      </c>
      <c r="Q200" s="160"/>
      <c r="R200" s="161">
        <f>SUM(R201:R209)</f>
        <v>0.00966</v>
      </c>
      <c r="S200" s="160"/>
      <c r="T200" s="162">
        <f>SUM(T201:T209)</f>
        <v>0</v>
      </c>
      <c r="AR200" s="163" t="s">
        <v>131</v>
      </c>
      <c r="AT200" s="164" t="s">
        <v>69</v>
      </c>
      <c r="AU200" s="164" t="s">
        <v>75</v>
      </c>
      <c r="AY200" s="163" t="s">
        <v>123</v>
      </c>
      <c r="BK200" s="165">
        <f>SUM(BK201:BK209)</f>
        <v>0</v>
      </c>
    </row>
    <row r="201" spans="2:65" s="1" customFormat="1" ht="16.5" customHeight="1">
      <c r="B201" s="32"/>
      <c r="C201" s="168" t="s">
        <v>407</v>
      </c>
      <c r="D201" s="168" t="s">
        <v>126</v>
      </c>
      <c r="E201" s="169" t="s">
        <v>408</v>
      </c>
      <c r="F201" s="170" t="s">
        <v>409</v>
      </c>
      <c r="G201" s="171" t="s">
        <v>141</v>
      </c>
      <c r="H201" s="172">
        <v>9</v>
      </c>
      <c r="I201" s="173"/>
      <c r="J201" s="174">
        <f aca="true" t="shared" si="20" ref="J201:J209">ROUND(I201*H201,2)</f>
        <v>0</v>
      </c>
      <c r="K201" s="170" t="s">
        <v>169</v>
      </c>
      <c r="L201" s="36"/>
      <c r="M201" s="175" t="s">
        <v>1</v>
      </c>
      <c r="N201" s="176" t="s">
        <v>42</v>
      </c>
      <c r="O201" s="58"/>
      <c r="P201" s="177">
        <f aca="true" t="shared" si="21" ref="P201:P209">O201*H201</f>
        <v>0</v>
      </c>
      <c r="Q201" s="177">
        <v>0.0004</v>
      </c>
      <c r="R201" s="177">
        <f aca="true" t="shared" si="22" ref="R201:R209">Q201*H201</f>
        <v>0.0036000000000000003</v>
      </c>
      <c r="S201" s="177">
        <v>0</v>
      </c>
      <c r="T201" s="178">
        <f aca="true" t="shared" si="23" ref="T201:T209">S201*H201</f>
        <v>0</v>
      </c>
      <c r="AR201" s="15" t="s">
        <v>207</v>
      </c>
      <c r="AT201" s="15" t="s">
        <v>126</v>
      </c>
      <c r="AU201" s="15" t="s">
        <v>131</v>
      </c>
      <c r="AY201" s="15" t="s">
        <v>123</v>
      </c>
      <c r="BE201" s="179">
        <f aca="true" t="shared" si="24" ref="BE201:BE209">IF(N201="základní",J201,0)</f>
        <v>0</v>
      </c>
      <c r="BF201" s="179">
        <f aca="true" t="shared" si="25" ref="BF201:BF209">IF(N201="snížená",J201,0)</f>
        <v>0</v>
      </c>
      <c r="BG201" s="179">
        <f aca="true" t="shared" si="26" ref="BG201:BG209">IF(N201="zákl. přenesená",J201,0)</f>
        <v>0</v>
      </c>
      <c r="BH201" s="179">
        <f aca="true" t="shared" si="27" ref="BH201:BH209">IF(N201="sníž. přenesená",J201,0)</f>
        <v>0</v>
      </c>
      <c r="BI201" s="179">
        <f aca="true" t="shared" si="28" ref="BI201:BI209">IF(N201="nulová",J201,0)</f>
        <v>0</v>
      </c>
      <c r="BJ201" s="15" t="s">
        <v>131</v>
      </c>
      <c r="BK201" s="179">
        <f aca="true" t="shared" si="29" ref="BK201:BK209">ROUND(I201*H201,2)</f>
        <v>0</v>
      </c>
      <c r="BL201" s="15" t="s">
        <v>207</v>
      </c>
      <c r="BM201" s="15" t="s">
        <v>410</v>
      </c>
    </row>
    <row r="202" spans="2:65" s="1" customFormat="1" ht="16.5" customHeight="1">
      <c r="B202" s="32"/>
      <c r="C202" s="168" t="s">
        <v>411</v>
      </c>
      <c r="D202" s="168" t="s">
        <v>126</v>
      </c>
      <c r="E202" s="169" t="s">
        <v>412</v>
      </c>
      <c r="F202" s="170" t="s">
        <v>413</v>
      </c>
      <c r="G202" s="171" t="s">
        <v>141</v>
      </c>
      <c r="H202" s="172">
        <v>4</v>
      </c>
      <c r="I202" s="173"/>
      <c r="J202" s="174">
        <f t="shared" si="20"/>
        <v>0</v>
      </c>
      <c r="K202" s="170" t="s">
        <v>1</v>
      </c>
      <c r="L202" s="36"/>
      <c r="M202" s="175" t="s">
        <v>1</v>
      </c>
      <c r="N202" s="176" t="s">
        <v>42</v>
      </c>
      <c r="O202" s="58"/>
      <c r="P202" s="177">
        <f t="shared" si="21"/>
        <v>0</v>
      </c>
      <c r="Q202" s="177">
        <v>5E-05</v>
      </c>
      <c r="R202" s="177">
        <f t="shared" si="22"/>
        <v>0.0002</v>
      </c>
      <c r="S202" s="177">
        <v>0</v>
      </c>
      <c r="T202" s="178">
        <f t="shared" si="23"/>
        <v>0</v>
      </c>
      <c r="AR202" s="15" t="s">
        <v>207</v>
      </c>
      <c r="AT202" s="15" t="s">
        <v>126</v>
      </c>
      <c r="AU202" s="15" t="s">
        <v>131</v>
      </c>
      <c r="AY202" s="15" t="s">
        <v>123</v>
      </c>
      <c r="BE202" s="179">
        <f t="shared" si="24"/>
        <v>0</v>
      </c>
      <c r="BF202" s="179">
        <f t="shared" si="25"/>
        <v>0</v>
      </c>
      <c r="BG202" s="179">
        <f t="shared" si="26"/>
        <v>0</v>
      </c>
      <c r="BH202" s="179">
        <f t="shared" si="27"/>
        <v>0</v>
      </c>
      <c r="BI202" s="179">
        <f t="shared" si="28"/>
        <v>0</v>
      </c>
      <c r="BJ202" s="15" t="s">
        <v>131</v>
      </c>
      <c r="BK202" s="179">
        <f t="shared" si="29"/>
        <v>0</v>
      </c>
      <c r="BL202" s="15" t="s">
        <v>207</v>
      </c>
      <c r="BM202" s="15" t="s">
        <v>414</v>
      </c>
    </row>
    <row r="203" spans="2:65" s="1" customFormat="1" ht="16.5" customHeight="1">
      <c r="B203" s="32"/>
      <c r="C203" s="168" t="s">
        <v>415</v>
      </c>
      <c r="D203" s="168" t="s">
        <v>126</v>
      </c>
      <c r="E203" s="169" t="s">
        <v>416</v>
      </c>
      <c r="F203" s="170" t="s">
        <v>417</v>
      </c>
      <c r="G203" s="171" t="s">
        <v>141</v>
      </c>
      <c r="H203" s="172">
        <v>5</v>
      </c>
      <c r="I203" s="173"/>
      <c r="J203" s="174">
        <f t="shared" si="20"/>
        <v>0</v>
      </c>
      <c r="K203" s="170" t="s">
        <v>1</v>
      </c>
      <c r="L203" s="36"/>
      <c r="M203" s="175" t="s">
        <v>1</v>
      </c>
      <c r="N203" s="176" t="s">
        <v>42</v>
      </c>
      <c r="O203" s="58"/>
      <c r="P203" s="177">
        <f t="shared" si="21"/>
        <v>0</v>
      </c>
      <c r="Q203" s="177">
        <v>7E-05</v>
      </c>
      <c r="R203" s="177">
        <f t="shared" si="22"/>
        <v>0.00034999999999999994</v>
      </c>
      <c r="S203" s="177">
        <v>0</v>
      </c>
      <c r="T203" s="178">
        <f t="shared" si="23"/>
        <v>0</v>
      </c>
      <c r="AR203" s="15" t="s">
        <v>207</v>
      </c>
      <c r="AT203" s="15" t="s">
        <v>126</v>
      </c>
      <c r="AU203" s="15" t="s">
        <v>131</v>
      </c>
      <c r="AY203" s="15" t="s">
        <v>123</v>
      </c>
      <c r="BE203" s="179">
        <f t="shared" si="24"/>
        <v>0</v>
      </c>
      <c r="BF203" s="179">
        <f t="shared" si="25"/>
        <v>0</v>
      </c>
      <c r="BG203" s="179">
        <f t="shared" si="26"/>
        <v>0</v>
      </c>
      <c r="BH203" s="179">
        <f t="shared" si="27"/>
        <v>0</v>
      </c>
      <c r="BI203" s="179">
        <f t="shared" si="28"/>
        <v>0</v>
      </c>
      <c r="BJ203" s="15" t="s">
        <v>131</v>
      </c>
      <c r="BK203" s="179">
        <f t="shared" si="29"/>
        <v>0</v>
      </c>
      <c r="BL203" s="15" t="s">
        <v>207</v>
      </c>
      <c r="BM203" s="15" t="s">
        <v>418</v>
      </c>
    </row>
    <row r="204" spans="2:65" s="1" customFormat="1" ht="16.5" customHeight="1">
      <c r="B204" s="32"/>
      <c r="C204" s="168" t="s">
        <v>419</v>
      </c>
      <c r="D204" s="168" t="s">
        <v>126</v>
      </c>
      <c r="E204" s="169" t="s">
        <v>420</v>
      </c>
      <c r="F204" s="170" t="s">
        <v>421</v>
      </c>
      <c r="G204" s="171" t="s">
        <v>129</v>
      </c>
      <c r="H204" s="172">
        <v>3</v>
      </c>
      <c r="I204" s="173"/>
      <c r="J204" s="174">
        <f t="shared" si="20"/>
        <v>0</v>
      </c>
      <c r="K204" s="170" t="s">
        <v>1</v>
      </c>
      <c r="L204" s="36"/>
      <c r="M204" s="175" t="s">
        <v>1</v>
      </c>
      <c r="N204" s="176" t="s">
        <v>42</v>
      </c>
      <c r="O204" s="58"/>
      <c r="P204" s="177">
        <f t="shared" si="21"/>
        <v>0</v>
      </c>
      <c r="Q204" s="177">
        <v>0.0006</v>
      </c>
      <c r="R204" s="177">
        <f t="shared" si="22"/>
        <v>0.0018</v>
      </c>
      <c r="S204" s="177">
        <v>0</v>
      </c>
      <c r="T204" s="178">
        <f t="shared" si="23"/>
        <v>0</v>
      </c>
      <c r="AR204" s="15" t="s">
        <v>207</v>
      </c>
      <c r="AT204" s="15" t="s">
        <v>126</v>
      </c>
      <c r="AU204" s="15" t="s">
        <v>131</v>
      </c>
      <c r="AY204" s="15" t="s">
        <v>123</v>
      </c>
      <c r="BE204" s="179">
        <f t="shared" si="24"/>
        <v>0</v>
      </c>
      <c r="BF204" s="179">
        <f t="shared" si="25"/>
        <v>0</v>
      </c>
      <c r="BG204" s="179">
        <f t="shared" si="26"/>
        <v>0</v>
      </c>
      <c r="BH204" s="179">
        <f t="shared" si="27"/>
        <v>0</v>
      </c>
      <c r="BI204" s="179">
        <f t="shared" si="28"/>
        <v>0</v>
      </c>
      <c r="BJ204" s="15" t="s">
        <v>131</v>
      </c>
      <c r="BK204" s="179">
        <f t="shared" si="29"/>
        <v>0</v>
      </c>
      <c r="BL204" s="15" t="s">
        <v>207</v>
      </c>
      <c r="BM204" s="15" t="s">
        <v>422</v>
      </c>
    </row>
    <row r="205" spans="2:65" s="1" customFormat="1" ht="16.5" customHeight="1">
      <c r="B205" s="32"/>
      <c r="C205" s="168" t="s">
        <v>423</v>
      </c>
      <c r="D205" s="168" t="s">
        <v>126</v>
      </c>
      <c r="E205" s="169" t="s">
        <v>424</v>
      </c>
      <c r="F205" s="170" t="s">
        <v>425</v>
      </c>
      <c r="G205" s="171" t="s">
        <v>141</v>
      </c>
      <c r="H205" s="172">
        <v>9</v>
      </c>
      <c r="I205" s="173"/>
      <c r="J205" s="174">
        <f t="shared" si="20"/>
        <v>0</v>
      </c>
      <c r="K205" s="170" t="s">
        <v>1</v>
      </c>
      <c r="L205" s="36"/>
      <c r="M205" s="175" t="s">
        <v>1</v>
      </c>
      <c r="N205" s="176" t="s">
        <v>42</v>
      </c>
      <c r="O205" s="58"/>
      <c r="P205" s="177">
        <f t="shared" si="21"/>
        <v>0</v>
      </c>
      <c r="Q205" s="177">
        <v>0.0004</v>
      </c>
      <c r="R205" s="177">
        <f t="shared" si="22"/>
        <v>0.0036000000000000003</v>
      </c>
      <c r="S205" s="177">
        <v>0</v>
      </c>
      <c r="T205" s="178">
        <f t="shared" si="23"/>
        <v>0</v>
      </c>
      <c r="AR205" s="15" t="s">
        <v>207</v>
      </c>
      <c r="AT205" s="15" t="s">
        <v>126</v>
      </c>
      <c r="AU205" s="15" t="s">
        <v>131</v>
      </c>
      <c r="AY205" s="15" t="s">
        <v>123</v>
      </c>
      <c r="BE205" s="179">
        <f t="shared" si="24"/>
        <v>0</v>
      </c>
      <c r="BF205" s="179">
        <f t="shared" si="25"/>
        <v>0</v>
      </c>
      <c r="BG205" s="179">
        <f t="shared" si="26"/>
        <v>0</v>
      </c>
      <c r="BH205" s="179">
        <f t="shared" si="27"/>
        <v>0</v>
      </c>
      <c r="BI205" s="179">
        <f t="shared" si="28"/>
        <v>0</v>
      </c>
      <c r="BJ205" s="15" t="s">
        <v>131</v>
      </c>
      <c r="BK205" s="179">
        <f t="shared" si="29"/>
        <v>0</v>
      </c>
      <c r="BL205" s="15" t="s">
        <v>207</v>
      </c>
      <c r="BM205" s="15" t="s">
        <v>426</v>
      </c>
    </row>
    <row r="206" spans="2:65" s="1" customFormat="1" ht="16.5" customHeight="1">
      <c r="B206" s="32"/>
      <c r="C206" s="168" t="s">
        <v>427</v>
      </c>
      <c r="D206" s="168" t="s">
        <v>126</v>
      </c>
      <c r="E206" s="169" t="s">
        <v>428</v>
      </c>
      <c r="F206" s="170" t="s">
        <v>429</v>
      </c>
      <c r="G206" s="171" t="s">
        <v>141</v>
      </c>
      <c r="H206" s="172">
        <v>9</v>
      </c>
      <c r="I206" s="173"/>
      <c r="J206" s="174">
        <f t="shared" si="20"/>
        <v>0</v>
      </c>
      <c r="K206" s="170" t="s">
        <v>1</v>
      </c>
      <c r="L206" s="36"/>
      <c r="M206" s="175" t="s">
        <v>1</v>
      </c>
      <c r="N206" s="176" t="s">
        <v>42</v>
      </c>
      <c r="O206" s="58"/>
      <c r="P206" s="177">
        <f t="shared" si="21"/>
        <v>0</v>
      </c>
      <c r="Q206" s="177">
        <v>1E-05</v>
      </c>
      <c r="R206" s="177">
        <f t="shared" si="22"/>
        <v>9E-05</v>
      </c>
      <c r="S206" s="177">
        <v>0</v>
      </c>
      <c r="T206" s="178">
        <f t="shared" si="23"/>
        <v>0</v>
      </c>
      <c r="AR206" s="15" t="s">
        <v>207</v>
      </c>
      <c r="AT206" s="15" t="s">
        <v>126</v>
      </c>
      <c r="AU206" s="15" t="s">
        <v>131</v>
      </c>
      <c r="AY206" s="15" t="s">
        <v>123</v>
      </c>
      <c r="BE206" s="179">
        <f t="shared" si="24"/>
        <v>0</v>
      </c>
      <c r="BF206" s="179">
        <f t="shared" si="25"/>
        <v>0</v>
      </c>
      <c r="BG206" s="179">
        <f t="shared" si="26"/>
        <v>0</v>
      </c>
      <c r="BH206" s="179">
        <f t="shared" si="27"/>
        <v>0</v>
      </c>
      <c r="BI206" s="179">
        <f t="shared" si="28"/>
        <v>0</v>
      </c>
      <c r="BJ206" s="15" t="s">
        <v>131</v>
      </c>
      <c r="BK206" s="179">
        <f t="shared" si="29"/>
        <v>0</v>
      </c>
      <c r="BL206" s="15" t="s">
        <v>207</v>
      </c>
      <c r="BM206" s="15" t="s">
        <v>430</v>
      </c>
    </row>
    <row r="207" spans="2:65" s="1" customFormat="1" ht="16.5" customHeight="1">
      <c r="B207" s="32"/>
      <c r="C207" s="168" t="s">
        <v>431</v>
      </c>
      <c r="D207" s="168" t="s">
        <v>126</v>
      </c>
      <c r="E207" s="169" t="s">
        <v>432</v>
      </c>
      <c r="F207" s="170" t="s">
        <v>399</v>
      </c>
      <c r="G207" s="171" t="s">
        <v>296</v>
      </c>
      <c r="H207" s="172">
        <v>1</v>
      </c>
      <c r="I207" s="173"/>
      <c r="J207" s="174">
        <f t="shared" si="20"/>
        <v>0</v>
      </c>
      <c r="K207" s="170" t="s">
        <v>1</v>
      </c>
      <c r="L207" s="36"/>
      <c r="M207" s="175" t="s">
        <v>1</v>
      </c>
      <c r="N207" s="176" t="s">
        <v>42</v>
      </c>
      <c r="O207" s="58"/>
      <c r="P207" s="177">
        <f t="shared" si="21"/>
        <v>0</v>
      </c>
      <c r="Q207" s="177">
        <v>1E-05</v>
      </c>
      <c r="R207" s="177">
        <f t="shared" si="22"/>
        <v>1E-05</v>
      </c>
      <c r="S207" s="177">
        <v>0</v>
      </c>
      <c r="T207" s="178">
        <f t="shared" si="23"/>
        <v>0</v>
      </c>
      <c r="AR207" s="15" t="s">
        <v>207</v>
      </c>
      <c r="AT207" s="15" t="s">
        <v>126</v>
      </c>
      <c r="AU207" s="15" t="s">
        <v>131</v>
      </c>
      <c r="AY207" s="15" t="s">
        <v>123</v>
      </c>
      <c r="BE207" s="179">
        <f t="shared" si="24"/>
        <v>0</v>
      </c>
      <c r="BF207" s="179">
        <f t="shared" si="25"/>
        <v>0</v>
      </c>
      <c r="BG207" s="179">
        <f t="shared" si="26"/>
        <v>0</v>
      </c>
      <c r="BH207" s="179">
        <f t="shared" si="27"/>
        <v>0</v>
      </c>
      <c r="BI207" s="179">
        <f t="shared" si="28"/>
        <v>0</v>
      </c>
      <c r="BJ207" s="15" t="s">
        <v>131</v>
      </c>
      <c r="BK207" s="179">
        <f t="shared" si="29"/>
        <v>0</v>
      </c>
      <c r="BL207" s="15" t="s">
        <v>207</v>
      </c>
      <c r="BM207" s="15" t="s">
        <v>433</v>
      </c>
    </row>
    <row r="208" spans="2:65" s="1" customFormat="1" ht="16.5" customHeight="1">
      <c r="B208" s="32"/>
      <c r="C208" s="168" t="s">
        <v>434</v>
      </c>
      <c r="D208" s="168" t="s">
        <v>126</v>
      </c>
      <c r="E208" s="169" t="s">
        <v>435</v>
      </c>
      <c r="F208" s="170" t="s">
        <v>436</v>
      </c>
      <c r="G208" s="171" t="s">
        <v>296</v>
      </c>
      <c r="H208" s="172">
        <v>1</v>
      </c>
      <c r="I208" s="173"/>
      <c r="J208" s="174">
        <f t="shared" si="20"/>
        <v>0</v>
      </c>
      <c r="K208" s="170" t="s">
        <v>1</v>
      </c>
      <c r="L208" s="36"/>
      <c r="M208" s="175" t="s">
        <v>1</v>
      </c>
      <c r="N208" s="176" t="s">
        <v>42</v>
      </c>
      <c r="O208" s="58"/>
      <c r="P208" s="177">
        <f t="shared" si="21"/>
        <v>0</v>
      </c>
      <c r="Q208" s="177">
        <v>1E-05</v>
      </c>
      <c r="R208" s="177">
        <f t="shared" si="22"/>
        <v>1E-05</v>
      </c>
      <c r="S208" s="177">
        <v>0</v>
      </c>
      <c r="T208" s="178">
        <f t="shared" si="23"/>
        <v>0</v>
      </c>
      <c r="AR208" s="15" t="s">
        <v>207</v>
      </c>
      <c r="AT208" s="15" t="s">
        <v>126</v>
      </c>
      <c r="AU208" s="15" t="s">
        <v>131</v>
      </c>
      <c r="AY208" s="15" t="s">
        <v>123</v>
      </c>
      <c r="BE208" s="179">
        <f t="shared" si="24"/>
        <v>0</v>
      </c>
      <c r="BF208" s="179">
        <f t="shared" si="25"/>
        <v>0</v>
      </c>
      <c r="BG208" s="179">
        <f t="shared" si="26"/>
        <v>0</v>
      </c>
      <c r="BH208" s="179">
        <f t="shared" si="27"/>
        <v>0</v>
      </c>
      <c r="BI208" s="179">
        <f t="shared" si="28"/>
        <v>0</v>
      </c>
      <c r="BJ208" s="15" t="s">
        <v>131</v>
      </c>
      <c r="BK208" s="179">
        <f t="shared" si="29"/>
        <v>0</v>
      </c>
      <c r="BL208" s="15" t="s">
        <v>207</v>
      </c>
      <c r="BM208" s="15" t="s">
        <v>437</v>
      </c>
    </row>
    <row r="209" spans="2:65" s="1" customFormat="1" ht="16.5" customHeight="1">
      <c r="B209" s="32"/>
      <c r="C209" s="168" t="s">
        <v>438</v>
      </c>
      <c r="D209" s="168" t="s">
        <v>126</v>
      </c>
      <c r="E209" s="169" t="s">
        <v>439</v>
      </c>
      <c r="F209" s="170" t="s">
        <v>440</v>
      </c>
      <c r="G209" s="171" t="s">
        <v>312</v>
      </c>
      <c r="H209" s="172">
        <v>0.01</v>
      </c>
      <c r="I209" s="173"/>
      <c r="J209" s="174">
        <f t="shared" si="20"/>
        <v>0</v>
      </c>
      <c r="K209" s="170" t="s">
        <v>1</v>
      </c>
      <c r="L209" s="36"/>
      <c r="M209" s="175" t="s">
        <v>1</v>
      </c>
      <c r="N209" s="176" t="s">
        <v>42</v>
      </c>
      <c r="O209" s="58"/>
      <c r="P209" s="177">
        <f t="shared" si="21"/>
        <v>0</v>
      </c>
      <c r="Q209" s="177">
        <v>0</v>
      </c>
      <c r="R209" s="177">
        <f t="shared" si="22"/>
        <v>0</v>
      </c>
      <c r="S209" s="177">
        <v>0</v>
      </c>
      <c r="T209" s="178">
        <f t="shared" si="23"/>
        <v>0</v>
      </c>
      <c r="AR209" s="15" t="s">
        <v>207</v>
      </c>
      <c r="AT209" s="15" t="s">
        <v>126</v>
      </c>
      <c r="AU209" s="15" t="s">
        <v>131</v>
      </c>
      <c r="AY209" s="15" t="s">
        <v>123</v>
      </c>
      <c r="BE209" s="179">
        <f t="shared" si="24"/>
        <v>0</v>
      </c>
      <c r="BF209" s="179">
        <f t="shared" si="25"/>
        <v>0</v>
      </c>
      <c r="BG209" s="179">
        <f t="shared" si="26"/>
        <v>0</v>
      </c>
      <c r="BH209" s="179">
        <f t="shared" si="27"/>
        <v>0</v>
      </c>
      <c r="BI209" s="179">
        <f t="shared" si="28"/>
        <v>0</v>
      </c>
      <c r="BJ209" s="15" t="s">
        <v>131</v>
      </c>
      <c r="BK209" s="179">
        <f t="shared" si="29"/>
        <v>0</v>
      </c>
      <c r="BL209" s="15" t="s">
        <v>207</v>
      </c>
      <c r="BM209" s="15" t="s">
        <v>441</v>
      </c>
    </row>
    <row r="210" spans="2:63" s="10" customFormat="1" ht="22.9" customHeight="1">
      <c r="B210" s="152"/>
      <c r="C210" s="153"/>
      <c r="D210" s="154" t="s">
        <v>69</v>
      </c>
      <c r="E210" s="166" t="s">
        <v>442</v>
      </c>
      <c r="F210" s="166" t="s">
        <v>443</v>
      </c>
      <c r="G210" s="153"/>
      <c r="H210" s="153"/>
      <c r="I210" s="156"/>
      <c r="J210" s="167">
        <f>BK210</f>
        <v>0</v>
      </c>
      <c r="K210" s="153"/>
      <c r="L210" s="158"/>
      <c r="M210" s="159"/>
      <c r="N210" s="160"/>
      <c r="O210" s="160"/>
      <c r="P210" s="161">
        <f>SUM(P211:P226)</f>
        <v>0</v>
      </c>
      <c r="Q210" s="160"/>
      <c r="R210" s="161">
        <f>SUM(R211:R226)</f>
        <v>0.02407</v>
      </c>
      <c r="S210" s="160"/>
      <c r="T210" s="162">
        <f>SUM(T211:T226)</f>
        <v>0</v>
      </c>
      <c r="AR210" s="163" t="s">
        <v>131</v>
      </c>
      <c r="AT210" s="164" t="s">
        <v>69</v>
      </c>
      <c r="AU210" s="164" t="s">
        <v>75</v>
      </c>
      <c r="AY210" s="163" t="s">
        <v>123</v>
      </c>
      <c r="BK210" s="165">
        <f>SUM(BK211:BK226)</f>
        <v>0</v>
      </c>
    </row>
    <row r="211" spans="2:65" s="1" customFormat="1" ht="16.5" customHeight="1">
      <c r="B211" s="32"/>
      <c r="C211" s="168" t="s">
        <v>444</v>
      </c>
      <c r="D211" s="168" t="s">
        <v>126</v>
      </c>
      <c r="E211" s="169" t="s">
        <v>445</v>
      </c>
      <c r="F211" s="170" t="s">
        <v>446</v>
      </c>
      <c r="G211" s="171" t="s">
        <v>219</v>
      </c>
      <c r="H211" s="172">
        <v>1</v>
      </c>
      <c r="I211" s="173"/>
      <c r="J211" s="174">
        <f aca="true" t="shared" si="30" ref="J211:J226">ROUND(I211*H211,2)</f>
        <v>0</v>
      </c>
      <c r="K211" s="170" t="s">
        <v>1</v>
      </c>
      <c r="L211" s="36"/>
      <c r="M211" s="175" t="s">
        <v>1</v>
      </c>
      <c r="N211" s="176" t="s">
        <v>42</v>
      </c>
      <c r="O211" s="58"/>
      <c r="P211" s="177">
        <f aca="true" t="shared" si="31" ref="P211:P226">O211*H211</f>
        <v>0</v>
      </c>
      <c r="Q211" s="177">
        <v>0.02407</v>
      </c>
      <c r="R211" s="177">
        <f aca="true" t="shared" si="32" ref="R211:R226">Q211*H211</f>
        <v>0.02407</v>
      </c>
      <c r="S211" s="177">
        <v>0</v>
      </c>
      <c r="T211" s="178">
        <f aca="true" t="shared" si="33" ref="T211:T226">S211*H211</f>
        <v>0</v>
      </c>
      <c r="AR211" s="15" t="s">
        <v>207</v>
      </c>
      <c r="AT211" s="15" t="s">
        <v>126</v>
      </c>
      <c r="AU211" s="15" t="s">
        <v>131</v>
      </c>
      <c r="AY211" s="15" t="s">
        <v>123</v>
      </c>
      <c r="BE211" s="179">
        <f aca="true" t="shared" si="34" ref="BE211:BE226">IF(N211="základní",J211,0)</f>
        <v>0</v>
      </c>
      <c r="BF211" s="179">
        <f aca="true" t="shared" si="35" ref="BF211:BF226">IF(N211="snížená",J211,0)</f>
        <v>0</v>
      </c>
      <c r="BG211" s="179">
        <f aca="true" t="shared" si="36" ref="BG211:BG226">IF(N211="zákl. přenesená",J211,0)</f>
        <v>0</v>
      </c>
      <c r="BH211" s="179">
        <f aca="true" t="shared" si="37" ref="BH211:BH226">IF(N211="sníž. přenesená",J211,0)</f>
        <v>0</v>
      </c>
      <c r="BI211" s="179">
        <f aca="true" t="shared" si="38" ref="BI211:BI226">IF(N211="nulová",J211,0)</f>
        <v>0</v>
      </c>
      <c r="BJ211" s="15" t="s">
        <v>131</v>
      </c>
      <c r="BK211" s="179">
        <f aca="true" t="shared" si="39" ref="BK211:BK226">ROUND(I211*H211,2)</f>
        <v>0</v>
      </c>
      <c r="BL211" s="15" t="s">
        <v>207</v>
      </c>
      <c r="BM211" s="15" t="s">
        <v>447</v>
      </c>
    </row>
    <row r="212" spans="2:65" s="1" customFormat="1" ht="16.5" customHeight="1">
      <c r="B212" s="32"/>
      <c r="C212" s="168" t="s">
        <v>448</v>
      </c>
      <c r="D212" s="168" t="s">
        <v>126</v>
      </c>
      <c r="E212" s="169" t="s">
        <v>449</v>
      </c>
      <c r="F212" s="170" t="s">
        <v>450</v>
      </c>
      <c r="G212" s="171" t="s">
        <v>219</v>
      </c>
      <c r="H212" s="172">
        <v>1</v>
      </c>
      <c r="I212" s="173"/>
      <c r="J212" s="174">
        <f t="shared" si="30"/>
        <v>0</v>
      </c>
      <c r="K212" s="170" t="s">
        <v>1</v>
      </c>
      <c r="L212" s="36"/>
      <c r="M212" s="175" t="s">
        <v>1</v>
      </c>
      <c r="N212" s="176" t="s">
        <v>42</v>
      </c>
      <c r="O212" s="58"/>
      <c r="P212" s="177">
        <f t="shared" si="31"/>
        <v>0</v>
      </c>
      <c r="Q212" s="177">
        <v>0</v>
      </c>
      <c r="R212" s="177">
        <f t="shared" si="32"/>
        <v>0</v>
      </c>
      <c r="S212" s="177">
        <v>0</v>
      </c>
      <c r="T212" s="178">
        <f t="shared" si="33"/>
        <v>0</v>
      </c>
      <c r="AR212" s="15" t="s">
        <v>207</v>
      </c>
      <c r="AT212" s="15" t="s">
        <v>126</v>
      </c>
      <c r="AU212" s="15" t="s">
        <v>131</v>
      </c>
      <c r="AY212" s="15" t="s">
        <v>123</v>
      </c>
      <c r="BE212" s="179">
        <f t="shared" si="34"/>
        <v>0</v>
      </c>
      <c r="BF212" s="179">
        <f t="shared" si="35"/>
        <v>0</v>
      </c>
      <c r="BG212" s="179">
        <f t="shared" si="36"/>
        <v>0</v>
      </c>
      <c r="BH212" s="179">
        <f t="shared" si="37"/>
        <v>0</v>
      </c>
      <c r="BI212" s="179">
        <f t="shared" si="38"/>
        <v>0</v>
      </c>
      <c r="BJ212" s="15" t="s">
        <v>131</v>
      </c>
      <c r="BK212" s="179">
        <f t="shared" si="39"/>
        <v>0</v>
      </c>
      <c r="BL212" s="15" t="s">
        <v>207</v>
      </c>
      <c r="BM212" s="15" t="s">
        <v>451</v>
      </c>
    </row>
    <row r="213" spans="2:65" s="1" customFormat="1" ht="16.5" customHeight="1">
      <c r="B213" s="32"/>
      <c r="C213" s="168" t="s">
        <v>452</v>
      </c>
      <c r="D213" s="168" t="s">
        <v>126</v>
      </c>
      <c r="E213" s="169" t="s">
        <v>453</v>
      </c>
      <c r="F213" s="170" t="s">
        <v>454</v>
      </c>
      <c r="G213" s="171" t="s">
        <v>219</v>
      </c>
      <c r="H213" s="172">
        <v>1</v>
      </c>
      <c r="I213" s="173"/>
      <c r="J213" s="174">
        <f t="shared" si="30"/>
        <v>0</v>
      </c>
      <c r="K213" s="170" t="s">
        <v>1</v>
      </c>
      <c r="L213" s="36"/>
      <c r="M213" s="175" t="s">
        <v>1</v>
      </c>
      <c r="N213" s="176" t="s">
        <v>42</v>
      </c>
      <c r="O213" s="58"/>
      <c r="P213" s="177">
        <f t="shared" si="31"/>
        <v>0</v>
      </c>
      <c r="Q213" s="177">
        <v>0</v>
      </c>
      <c r="R213" s="177">
        <f t="shared" si="32"/>
        <v>0</v>
      </c>
      <c r="S213" s="177">
        <v>0</v>
      </c>
      <c r="T213" s="178">
        <f t="shared" si="33"/>
        <v>0</v>
      </c>
      <c r="AR213" s="15" t="s">
        <v>207</v>
      </c>
      <c r="AT213" s="15" t="s">
        <v>126</v>
      </c>
      <c r="AU213" s="15" t="s">
        <v>131</v>
      </c>
      <c r="AY213" s="15" t="s">
        <v>123</v>
      </c>
      <c r="BE213" s="179">
        <f t="shared" si="34"/>
        <v>0</v>
      </c>
      <c r="BF213" s="179">
        <f t="shared" si="35"/>
        <v>0</v>
      </c>
      <c r="BG213" s="179">
        <f t="shared" si="36"/>
        <v>0</v>
      </c>
      <c r="BH213" s="179">
        <f t="shared" si="37"/>
        <v>0</v>
      </c>
      <c r="BI213" s="179">
        <f t="shared" si="38"/>
        <v>0</v>
      </c>
      <c r="BJ213" s="15" t="s">
        <v>131</v>
      </c>
      <c r="BK213" s="179">
        <f t="shared" si="39"/>
        <v>0</v>
      </c>
      <c r="BL213" s="15" t="s">
        <v>207</v>
      </c>
      <c r="BM213" s="15" t="s">
        <v>455</v>
      </c>
    </row>
    <row r="214" spans="2:65" s="1" customFormat="1" ht="16.5" customHeight="1">
      <c r="B214" s="32"/>
      <c r="C214" s="168" t="s">
        <v>456</v>
      </c>
      <c r="D214" s="168" t="s">
        <v>126</v>
      </c>
      <c r="E214" s="169" t="s">
        <v>457</v>
      </c>
      <c r="F214" s="170" t="s">
        <v>458</v>
      </c>
      <c r="G214" s="171" t="s">
        <v>129</v>
      </c>
      <c r="H214" s="172">
        <v>4</v>
      </c>
      <c r="I214" s="173"/>
      <c r="J214" s="174">
        <f t="shared" si="30"/>
        <v>0</v>
      </c>
      <c r="K214" s="170" t="s">
        <v>1</v>
      </c>
      <c r="L214" s="36"/>
      <c r="M214" s="175" t="s">
        <v>1</v>
      </c>
      <c r="N214" s="176" t="s">
        <v>42</v>
      </c>
      <c r="O214" s="58"/>
      <c r="P214" s="177">
        <f t="shared" si="31"/>
        <v>0</v>
      </c>
      <c r="Q214" s="177">
        <v>0</v>
      </c>
      <c r="R214" s="177">
        <f t="shared" si="32"/>
        <v>0</v>
      </c>
      <c r="S214" s="177">
        <v>0</v>
      </c>
      <c r="T214" s="178">
        <f t="shared" si="33"/>
        <v>0</v>
      </c>
      <c r="AR214" s="15" t="s">
        <v>207</v>
      </c>
      <c r="AT214" s="15" t="s">
        <v>126</v>
      </c>
      <c r="AU214" s="15" t="s">
        <v>131</v>
      </c>
      <c r="AY214" s="15" t="s">
        <v>123</v>
      </c>
      <c r="BE214" s="179">
        <f t="shared" si="34"/>
        <v>0</v>
      </c>
      <c r="BF214" s="179">
        <f t="shared" si="35"/>
        <v>0</v>
      </c>
      <c r="BG214" s="179">
        <f t="shared" si="36"/>
        <v>0</v>
      </c>
      <c r="BH214" s="179">
        <f t="shared" si="37"/>
        <v>0</v>
      </c>
      <c r="BI214" s="179">
        <f t="shared" si="38"/>
        <v>0</v>
      </c>
      <c r="BJ214" s="15" t="s">
        <v>131</v>
      </c>
      <c r="BK214" s="179">
        <f t="shared" si="39"/>
        <v>0</v>
      </c>
      <c r="BL214" s="15" t="s">
        <v>207</v>
      </c>
      <c r="BM214" s="15" t="s">
        <v>459</v>
      </c>
    </row>
    <row r="215" spans="2:65" s="1" customFormat="1" ht="16.5" customHeight="1">
      <c r="B215" s="32"/>
      <c r="C215" s="168" t="s">
        <v>460</v>
      </c>
      <c r="D215" s="168" t="s">
        <v>126</v>
      </c>
      <c r="E215" s="169" t="s">
        <v>461</v>
      </c>
      <c r="F215" s="170" t="s">
        <v>462</v>
      </c>
      <c r="G215" s="171" t="s">
        <v>129</v>
      </c>
      <c r="H215" s="172">
        <v>2</v>
      </c>
      <c r="I215" s="173"/>
      <c r="J215" s="174">
        <f t="shared" si="30"/>
        <v>0</v>
      </c>
      <c r="K215" s="170" t="s">
        <v>1</v>
      </c>
      <c r="L215" s="36"/>
      <c r="M215" s="175" t="s">
        <v>1</v>
      </c>
      <c r="N215" s="176" t="s">
        <v>42</v>
      </c>
      <c r="O215" s="58"/>
      <c r="P215" s="177">
        <f t="shared" si="31"/>
        <v>0</v>
      </c>
      <c r="Q215" s="177">
        <v>0</v>
      </c>
      <c r="R215" s="177">
        <f t="shared" si="32"/>
        <v>0</v>
      </c>
      <c r="S215" s="177">
        <v>0</v>
      </c>
      <c r="T215" s="178">
        <f t="shared" si="33"/>
        <v>0</v>
      </c>
      <c r="AR215" s="15" t="s">
        <v>207</v>
      </c>
      <c r="AT215" s="15" t="s">
        <v>126</v>
      </c>
      <c r="AU215" s="15" t="s">
        <v>131</v>
      </c>
      <c r="AY215" s="15" t="s">
        <v>123</v>
      </c>
      <c r="BE215" s="179">
        <f t="shared" si="34"/>
        <v>0</v>
      </c>
      <c r="BF215" s="179">
        <f t="shared" si="35"/>
        <v>0</v>
      </c>
      <c r="BG215" s="179">
        <f t="shared" si="36"/>
        <v>0</v>
      </c>
      <c r="BH215" s="179">
        <f t="shared" si="37"/>
        <v>0</v>
      </c>
      <c r="BI215" s="179">
        <f t="shared" si="38"/>
        <v>0</v>
      </c>
      <c r="BJ215" s="15" t="s">
        <v>131</v>
      </c>
      <c r="BK215" s="179">
        <f t="shared" si="39"/>
        <v>0</v>
      </c>
      <c r="BL215" s="15" t="s">
        <v>207</v>
      </c>
      <c r="BM215" s="15" t="s">
        <v>463</v>
      </c>
    </row>
    <row r="216" spans="2:65" s="1" customFormat="1" ht="16.5" customHeight="1">
      <c r="B216" s="32"/>
      <c r="C216" s="168" t="s">
        <v>464</v>
      </c>
      <c r="D216" s="168" t="s">
        <v>126</v>
      </c>
      <c r="E216" s="169" t="s">
        <v>465</v>
      </c>
      <c r="F216" s="170" t="s">
        <v>466</v>
      </c>
      <c r="G216" s="171" t="s">
        <v>219</v>
      </c>
      <c r="H216" s="172">
        <v>1</v>
      </c>
      <c r="I216" s="173"/>
      <c r="J216" s="174">
        <f t="shared" si="30"/>
        <v>0</v>
      </c>
      <c r="K216" s="170" t="s">
        <v>1</v>
      </c>
      <c r="L216" s="36"/>
      <c r="M216" s="175" t="s">
        <v>1</v>
      </c>
      <c r="N216" s="176" t="s">
        <v>42</v>
      </c>
      <c r="O216" s="58"/>
      <c r="P216" s="177">
        <f t="shared" si="31"/>
        <v>0</v>
      </c>
      <c r="Q216" s="177">
        <v>0</v>
      </c>
      <c r="R216" s="177">
        <f t="shared" si="32"/>
        <v>0</v>
      </c>
      <c r="S216" s="177">
        <v>0</v>
      </c>
      <c r="T216" s="178">
        <f t="shared" si="33"/>
        <v>0</v>
      </c>
      <c r="AR216" s="15" t="s">
        <v>207</v>
      </c>
      <c r="AT216" s="15" t="s">
        <v>126</v>
      </c>
      <c r="AU216" s="15" t="s">
        <v>131</v>
      </c>
      <c r="AY216" s="15" t="s">
        <v>123</v>
      </c>
      <c r="BE216" s="179">
        <f t="shared" si="34"/>
        <v>0</v>
      </c>
      <c r="BF216" s="179">
        <f t="shared" si="35"/>
        <v>0</v>
      </c>
      <c r="BG216" s="179">
        <f t="shared" si="36"/>
        <v>0</v>
      </c>
      <c r="BH216" s="179">
        <f t="shared" si="37"/>
        <v>0</v>
      </c>
      <c r="BI216" s="179">
        <f t="shared" si="38"/>
        <v>0</v>
      </c>
      <c r="BJ216" s="15" t="s">
        <v>131</v>
      </c>
      <c r="BK216" s="179">
        <f t="shared" si="39"/>
        <v>0</v>
      </c>
      <c r="BL216" s="15" t="s">
        <v>207</v>
      </c>
      <c r="BM216" s="15" t="s">
        <v>467</v>
      </c>
    </row>
    <row r="217" spans="2:65" s="1" customFormat="1" ht="16.5" customHeight="1">
      <c r="B217" s="32"/>
      <c r="C217" s="168" t="s">
        <v>468</v>
      </c>
      <c r="D217" s="168" t="s">
        <v>126</v>
      </c>
      <c r="E217" s="169" t="s">
        <v>469</v>
      </c>
      <c r="F217" s="170" t="s">
        <v>470</v>
      </c>
      <c r="G217" s="171" t="s">
        <v>219</v>
      </c>
      <c r="H217" s="172">
        <v>1</v>
      </c>
      <c r="I217" s="173"/>
      <c r="J217" s="174">
        <f t="shared" si="30"/>
        <v>0</v>
      </c>
      <c r="K217" s="170" t="s">
        <v>1</v>
      </c>
      <c r="L217" s="36"/>
      <c r="M217" s="175" t="s">
        <v>1</v>
      </c>
      <c r="N217" s="176" t="s">
        <v>42</v>
      </c>
      <c r="O217" s="58"/>
      <c r="P217" s="177">
        <f t="shared" si="31"/>
        <v>0</v>
      </c>
      <c r="Q217" s="177">
        <v>0</v>
      </c>
      <c r="R217" s="177">
        <f t="shared" si="32"/>
        <v>0</v>
      </c>
      <c r="S217" s="177">
        <v>0</v>
      </c>
      <c r="T217" s="178">
        <f t="shared" si="33"/>
        <v>0</v>
      </c>
      <c r="AR217" s="15" t="s">
        <v>207</v>
      </c>
      <c r="AT217" s="15" t="s">
        <v>126</v>
      </c>
      <c r="AU217" s="15" t="s">
        <v>131</v>
      </c>
      <c r="AY217" s="15" t="s">
        <v>123</v>
      </c>
      <c r="BE217" s="179">
        <f t="shared" si="34"/>
        <v>0</v>
      </c>
      <c r="BF217" s="179">
        <f t="shared" si="35"/>
        <v>0</v>
      </c>
      <c r="BG217" s="179">
        <f t="shared" si="36"/>
        <v>0</v>
      </c>
      <c r="BH217" s="179">
        <f t="shared" si="37"/>
        <v>0</v>
      </c>
      <c r="BI217" s="179">
        <f t="shared" si="38"/>
        <v>0</v>
      </c>
      <c r="BJ217" s="15" t="s">
        <v>131</v>
      </c>
      <c r="BK217" s="179">
        <f t="shared" si="39"/>
        <v>0</v>
      </c>
      <c r="BL217" s="15" t="s">
        <v>207</v>
      </c>
      <c r="BM217" s="15" t="s">
        <v>471</v>
      </c>
    </row>
    <row r="218" spans="2:65" s="1" customFormat="1" ht="16.5" customHeight="1">
      <c r="B218" s="32"/>
      <c r="C218" s="168" t="s">
        <v>472</v>
      </c>
      <c r="D218" s="168" t="s">
        <v>126</v>
      </c>
      <c r="E218" s="169" t="s">
        <v>473</v>
      </c>
      <c r="F218" s="170" t="s">
        <v>474</v>
      </c>
      <c r="G218" s="171" t="s">
        <v>219</v>
      </c>
      <c r="H218" s="172">
        <v>1</v>
      </c>
      <c r="I218" s="173"/>
      <c r="J218" s="174">
        <f t="shared" si="30"/>
        <v>0</v>
      </c>
      <c r="K218" s="170" t="s">
        <v>1</v>
      </c>
      <c r="L218" s="36"/>
      <c r="M218" s="175" t="s">
        <v>1</v>
      </c>
      <c r="N218" s="176" t="s">
        <v>42</v>
      </c>
      <c r="O218" s="58"/>
      <c r="P218" s="177">
        <f t="shared" si="31"/>
        <v>0</v>
      </c>
      <c r="Q218" s="177">
        <v>0</v>
      </c>
      <c r="R218" s="177">
        <f t="shared" si="32"/>
        <v>0</v>
      </c>
      <c r="S218" s="177">
        <v>0</v>
      </c>
      <c r="T218" s="178">
        <f t="shared" si="33"/>
        <v>0</v>
      </c>
      <c r="AR218" s="15" t="s">
        <v>207</v>
      </c>
      <c r="AT218" s="15" t="s">
        <v>126</v>
      </c>
      <c r="AU218" s="15" t="s">
        <v>131</v>
      </c>
      <c r="AY218" s="15" t="s">
        <v>123</v>
      </c>
      <c r="BE218" s="179">
        <f t="shared" si="34"/>
        <v>0</v>
      </c>
      <c r="BF218" s="179">
        <f t="shared" si="35"/>
        <v>0</v>
      </c>
      <c r="BG218" s="179">
        <f t="shared" si="36"/>
        <v>0</v>
      </c>
      <c r="BH218" s="179">
        <f t="shared" si="37"/>
        <v>0</v>
      </c>
      <c r="BI218" s="179">
        <f t="shared" si="38"/>
        <v>0</v>
      </c>
      <c r="BJ218" s="15" t="s">
        <v>131</v>
      </c>
      <c r="BK218" s="179">
        <f t="shared" si="39"/>
        <v>0</v>
      </c>
      <c r="BL218" s="15" t="s">
        <v>207</v>
      </c>
      <c r="BM218" s="15" t="s">
        <v>475</v>
      </c>
    </row>
    <row r="219" spans="2:65" s="1" customFormat="1" ht="16.5" customHeight="1">
      <c r="B219" s="32"/>
      <c r="C219" s="168" t="s">
        <v>476</v>
      </c>
      <c r="D219" s="168" t="s">
        <v>126</v>
      </c>
      <c r="E219" s="169" t="s">
        <v>477</v>
      </c>
      <c r="F219" s="170" t="s">
        <v>478</v>
      </c>
      <c r="G219" s="171" t="s">
        <v>129</v>
      </c>
      <c r="H219" s="172">
        <v>1</v>
      </c>
      <c r="I219" s="173"/>
      <c r="J219" s="174">
        <f t="shared" si="30"/>
        <v>0</v>
      </c>
      <c r="K219" s="170" t="s">
        <v>1</v>
      </c>
      <c r="L219" s="36"/>
      <c r="M219" s="175" t="s">
        <v>1</v>
      </c>
      <c r="N219" s="176" t="s">
        <v>42</v>
      </c>
      <c r="O219" s="58"/>
      <c r="P219" s="177">
        <f t="shared" si="31"/>
        <v>0</v>
      </c>
      <c r="Q219" s="177">
        <v>0</v>
      </c>
      <c r="R219" s="177">
        <f t="shared" si="32"/>
        <v>0</v>
      </c>
      <c r="S219" s="177">
        <v>0</v>
      </c>
      <c r="T219" s="178">
        <f t="shared" si="33"/>
        <v>0</v>
      </c>
      <c r="AR219" s="15" t="s">
        <v>207</v>
      </c>
      <c r="AT219" s="15" t="s">
        <v>126</v>
      </c>
      <c r="AU219" s="15" t="s">
        <v>131</v>
      </c>
      <c r="AY219" s="15" t="s">
        <v>123</v>
      </c>
      <c r="BE219" s="179">
        <f t="shared" si="34"/>
        <v>0</v>
      </c>
      <c r="BF219" s="179">
        <f t="shared" si="35"/>
        <v>0</v>
      </c>
      <c r="BG219" s="179">
        <f t="shared" si="36"/>
        <v>0</v>
      </c>
      <c r="BH219" s="179">
        <f t="shared" si="37"/>
        <v>0</v>
      </c>
      <c r="BI219" s="179">
        <f t="shared" si="38"/>
        <v>0</v>
      </c>
      <c r="BJ219" s="15" t="s">
        <v>131</v>
      </c>
      <c r="BK219" s="179">
        <f t="shared" si="39"/>
        <v>0</v>
      </c>
      <c r="BL219" s="15" t="s">
        <v>207</v>
      </c>
      <c r="BM219" s="15" t="s">
        <v>479</v>
      </c>
    </row>
    <row r="220" spans="2:65" s="1" customFormat="1" ht="16.5" customHeight="1">
      <c r="B220" s="32"/>
      <c r="C220" s="168" t="s">
        <v>480</v>
      </c>
      <c r="D220" s="168" t="s">
        <v>126</v>
      </c>
      <c r="E220" s="169" t="s">
        <v>481</v>
      </c>
      <c r="F220" s="170" t="s">
        <v>482</v>
      </c>
      <c r="G220" s="171" t="s">
        <v>129</v>
      </c>
      <c r="H220" s="172">
        <v>1</v>
      </c>
      <c r="I220" s="173"/>
      <c r="J220" s="174">
        <f t="shared" si="30"/>
        <v>0</v>
      </c>
      <c r="K220" s="170" t="s">
        <v>1</v>
      </c>
      <c r="L220" s="36"/>
      <c r="M220" s="175" t="s">
        <v>1</v>
      </c>
      <c r="N220" s="176" t="s">
        <v>42</v>
      </c>
      <c r="O220" s="58"/>
      <c r="P220" s="177">
        <f t="shared" si="31"/>
        <v>0</v>
      </c>
      <c r="Q220" s="177">
        <v>0</v>
      </c>
      <c r="R220" s="177">
        <f t="shared" si="32"/>
        <v>0</v>
      </c>
      <c r="S220" s="177">
        <v>0</v>
      </c>
      <c r="T220" s="178">
        <f t="shared" si="33"/>
        <v>0</v>
      </c>
      <c r="AR220" s="15" t="s">
        <v>207</v>
      </c>
      <c r="AT220" s="15" t="s">
        <v>126</v>
      </c>
      <c r="AU220" s="15" t="s">
        <v>131</v>
      </c>
      <c r="AY220" s="15" t="s">
        <v>123</v>
      </c>
      <c r="BE220" s="179">
        <f t="shared" si="34"/>
        <v>0</v>
      </c>
      <c r="BF220" s="179">
        <f t="shared" si="35"/>
        <v>0</v>
      </c>
      <c r="BG220" s="179">
        <f t="shared" si="36"/>
        <v>0</v>
      </c>
      <c r="BH220" s="179">
        <f t="shared" si="37"/>
        <v>0</v>
      </c>
      <c r="BI220" s="179">
        <f t="shared" si="38"/>
        <v>0</v>
      </c>
      <c r="BJ220" s="15" t="s">
        <v>131</v>
      </c>
      <c r="BK220" s="179">
        <f t="shared" si="39"/>
        <v>0</v>
      </c>
      <c r="BL220" s="15" t="s">
        <v>207</v>
      </c>
      <c r="BM220" s="15" t="s">
        <v>483</v>
      </c>
    </row>
    <row r="221" spans="2:65" s="1" customFormat="1" ht="16.5" customHeight="1">
      <c r="B221" s="32"/>
      <c r="C221" s="168" t="s">
        <v>484</v>
      </c>
      <c r="D221" s="168" t="s">
        <v>126</v>
      </c>
      <c r="E221" s="169" t="s">
        <v>485</v>
      </c>
      <c r="F221" s="170" t="s">
        <v>486</v>
      </c>
      <c r="G221" s="171" t="s">
        <v>129</v>
      </c>
      <c r="H221" s="172">
        <v>1</v>
      </c>
      <c r="I221" s="173"/>
      <c r="J221" s="174">
        <f t="shared" si="30"/>
        <v>0</v>
      </c>
      <c r="K221" s="170" t="s">
        <v>1</v>
      </c>
      <c r="L221" s="36"/>
      <c r="M221" s="175" t="s">
        <v>1</v>
      </c>
      <c r="N221" s="176" t="s">
        <v>42</v>
      </c>
      <c r="O221" s="58"/>
      <c r="P221" s="177">
        <f t="shared" si="31"/>
        <v>0</v>
      </c>
      <c r="Q221" s="177">
        <v>0</v>
      </c>
      <c r="R221" s="177">
        <f t="shared" si="32"/>
        <v>0</v>
      </c>
      <c r="S221" s="177">
        <v>0</v>
      </c>
      <c r="T221" s="178">
        <f t="shared" si="33"/>
        <v>0</v>
      </c>
      <c r="AR221" s="15" t="s">
        <v>207</v>
      </c>
      <c r="AT221" s="15" t="s">
        <v>126</v>
      </c>
      <c r="AU221" s="15" t="s">
        <v>131</v>
      </c>
      <c r="AY221" s="15" t="s">
        <v>123</v>
      </c>
      <c r="BE221" s="179">
        <f t="shared" si="34"/>
        <v>0</v>
      </c>
      <c r="BF221" s="179">
        <f t="shared" si="35"/>
        <v>0</v>
      </c>
      <c r="BG221" s="179">
        <f t="shared" si="36"/>
        <v>0</v>
      </c>
      <c r="BH221" s="179">
        <f t="shared" si="37"/>
        <v>0</v>
      </c>
      <c r="BI221" s="179">
        <f t="shared" si="38"/>
        <v>0</v>
      </c>
      <c r="BJ221" s="15" t="s">
        <v>131</v>
      </c>
      <c r="BK221" s="179">
        <f t="shared" si="39"/>
        <v>0</v>
      </c>
      <c r="BL221" s="15" t="s">
        <v>207</v>
      </c>
      <c r="BM221" s="15" t="s">
        <v>487</v>
      </c>
    </row>
    <row r="222" spans="2:65" s="1" customFormat="1" ht="16.5" customHeight="1">
      <c r="B222" s="32"/>
      <c r="C222" s="168" t="s">
        <v>488</v>
      </c>
      <c r="D222" s="168" t="s">
        <v>126</v>
      </c>
      <c r="E222" s="169" t="s">
        <v>489</v>
      </c>
      <c r="F222" s="170" t="s">
        <v>490</v>
      </c>
      <c r="G222" s="171" t="s">
        <v>129</v>
      </c>
      <c r="H222" s="172">
        <v>1</v>
      </c>
      <c r="I222" s="173"/>
      <c r="J222" s="174">
        <f t="shared" si="30"/>
        <v>0</v>
      </c>
      <c r="K222" s="170" t="s">
        <v>1</v>
      </c>
      <c r="L222" s="36"/>
      <c r="M222" s="175" t="s">
        <v>1</v>
      </c>
      <c r="N222" s="176" t="s">
        <v>42</v>
      </c>
      <c r="O222" s="58"/>
      <c r="P222" s="177">
        <f t="shared" si="31"/>
        <v>0</v>
      </c>
      <c r="Q222" s="177">
        <v>0</v>
      </c>
      <c r="R222" s="177">
        <f t="shared" si="32"/>
        <v>0</v>
      </c>
      <c r="S222" s="177">
        <v>0</v>
      </c>
      <c r="T222" s="178">
        <f t="shared" si="33"/>
        <v>0</v>
      </c>
      <c r="AR222" s="15" t="s">
        <v>207</v>
      </c>
      <c r="AT222" s="15" t="s">
        <v>126</v>
      </c>
      <c r="AU222" s="15" t="s">
        <v>131</v>
      </c>
      <c r="AY222" s="15" t="s">
        <v>123</v>
      </c>
      <c r="BE222" s="179">
        <f t="shared" si="34"/>
        <v>0</v>
      </c>
      <c r="BF222" s="179">
        <f t="shared" si="35"/>
        <v>0</v>
      </c>
      <c r="BG222" s="179">
        <f t="shared" si="36"/>
        <v>0</v>
      </c>
      <c r="BH222" s="179">
        <f t="shared" si="37"/>
        <v>0</v>
      </c>
      <c r="BI222" s="179">
        <f t="shared" si="38"/>
        <v>0</v>
      </c>
      <c r="BJ222" s="15" t="s">
        <v>131</v>
      </c>
      <c r="BK222" s="179">
        <f t="shared" si="39"/>
        <v>0</v>
      </c>
      <c r="BL222" s="15" t="s">
        <v>207</v>
      </c>
      <c r="BM222" s="15" t="s">
        <v>491</v>
      </c>
    </row>
    <row r="223" spans="2:65" s="1" customFormat="1" ht="16.5" customHeight="1">
      <c r="B223" s="32"/>
      <c r="C223" s="168" t="s">
        <v>492</v>
      </c>
      <c r="D223" s="168" t="s">
        <v>126</v>
      </c>
      <c r="E223" s="169" t="s">
        <v>493</v>
      </c>
      <c r="F223" s="170" t="s">
        <v>494</v>
      </c>
      <c r="G223" s="171" t="s">
        <v>219</v>
      </c>
      <c r="H223" s="172">
        <v>1</v>
      </c>
      <c r="I223" s="173"/>
      <c r="J223" s="174">
        <f t="shared" si="30"/>
        <v>0</v>
      </c>
      <c r="K223" s="170" t="s">
        <v>1</v>
      </c>
      <c r="L223" s="36"/>
      <c r="M223" s="175" t="s">
        <v>1</v>
      </c>
      <c r="N223" s="176" t="s">
        <v>42</v>
      </c>
      <c r="O223" s="58"/>
      <c r="P223" s="177">
        <f t="shared" si="31"/>
        <v>0</v>
      </c>
      <c r="Q223" s="177">
        <v>0</v>
      </c>
      <c r="R223" s="177">
        <f t="shared" si="32"/>
        <v>0</v>
      </c>
      <c r="S223" s="177">
        <v>0</v>
      </c>
      <c r="T223" s="178">
        <f t="shared" si="33"/>
        <v>0</v>
      </c>
      <c r="AR223" s="15" t="s">
        <v>207</v>
      </c>
      <c r="AT223" s="15" t="s">
        <v>126</v>
      </c>
      <c r="AU223" s="15" t="s">
        <v>131</v>
      </c>
      <c r="AY223" s="15" t="s">
        <v>123</v>
      </c>
      <c r="BE223" s="179">
        <f t="shared" si="34"/>
        <v>0</v>
      </c>
      <c r="BF223" s="179">
        <f t="shared" si="35"/>
        <v>0</v>
      </c>
      <c r="BG223" s="179">
        <f t="shared" si="36"/>
        <v>0</v>
      </c>
      <c r="BH223" s="179">
        <f t="shared" si="37"/>
        <v>0</v>
      </c>
      <c r="BI223" s="179">
        <f t="shared" si="38"/>
        <v>0</v>
      </c>
      <c r="BJ223" s="15" t="s">
        <v>131</v>
      </c>
      <c r="BK223" s="179">
        <f t="shared" si="39"/>
        <v>0</v>
      </c>
      <c r="BL223" s="15" t="s">
        <v>207</v>
      </c>
      <c r="BM223" s="15" t="s">
        <v>495</v>
      </c>
    </row>
    <row r="224" spans="2:65" s="1" customFormat="1" ht="16.5" customHeight="1">
      <c r="B224" s="32"/>
      <c r="C224" s="168" t="s">
        <v>496</v>
      </c>
      <c r="D224" s="168" t="s">
        <v>126</v>
      </c>
      <c r="E224" s="169" t="s">
        <v>497</v>
      </c>
      <c r="F224" s="170" t="s">
        <v>498</v>
      </c>
      <c r="G224" s="171" t="s">
        <v>129</v>
      </c>
      <c r="H224" s="172">
        <v>2</v>
      </c>
      <c r="I224" s="173"/>
      <c r="J224" s="174">
        <f t="shared" si="30"/>
        <v>0</v>
      </c>
      <c r="K224" s="170" t="s">
        <v>1</v>
      </c>
      <c r="L224" s="36"/>
      <c r="M224" s="175" t="s">
        <v>1</v>
      </c>
      <c r="N224" s="176" t="s">
        <v>42</v>
      </c>
      <c r="O224" s="58"/>
      <c r="P224" s="177">
        <f t="shared" si="31"/>
        <v>0</v>
      </c>
      <c r="Q224" s="177">
        <v>0</v>
      </c>
      <c r="R224" s="177">
        <f t="shared" si="32"/>
        <v>0</v>
      </c>
      <c r="S224" s="177">
        <v>0</v>
      </c>
      <c r="T224" s="178">
        <f t="shared" si="33"/>
        <v>0</v>
      </c>
      <c r="AR224" s="15" t="s">
        <v>207</v>
      </c>
      <c r="AT224" s="15" t="s">
        <v>126</v>
      </c>
      <c r="AU224" s="15" t="s">
        <v>131</v>
      </c>
      <c r="AY224" s="15" t="s">
        <v>123</v>
      </c>
      <c r="BE224" s="179">
        <f t="shared" si="34"/>
        <v>0</v>
      </c>
      <c r="BF224" s="179">
        <f t="shared" si="35"/>
        <v>0</v>
      </c>
      <c r="BG224" s="179">
        <f t="shared" si="36"/>
        <v>0</v>
      </c>
      <c r="BH224" s="179">
        <f t="shared" si="37"/>
        <v>0</v>
      </c>
      <c r="BI224" s="179">
        <f t="shared" si="38"/>
        <v>0</v>
      </c>
      <c r="BJ224" s="15" t="s">
        <v>131</v>
      </c>
      <c r="BK224" s="179">
        <f t="shared" si="39"/>
        <v>0</v>
      </c>
      <c r="BL224" s="15" t="s">
        <v>207</v>
      </c>
      <c r="BM224" s="15" t="s">
        <v>499</v>
      </c>
    </row>
    <row r="225" spans="2:65" s="1" customFormat="1" ht="16.5" customHeight="1">
      <c r="B225" s="32"/>
      <c r="C225" s="168" t="s">
        <v>500</v>
      </c>
      <c r="D225" s="168" t="s">
        <v>126</v>
      </c>
      <c r="E225" s="169" t="s">
        <v>501</v>
      </c>
      <c r="F225" s="170" t="s">
        <v>502</v>
      </c>
      <c r="G225" s="171" t="s">
        <v>129</v>
      </c>
      <c r="H225" s="172">
        <v>1</v>
      </c>
      <c r="I225" s="173"/>
      <c r="J225" s="174">
        <f t="shared" si="30"/>
        <v>0</v>
      </c>
      <c r="K225" s="170" t="s">
        <v>1</v>
      </c>
      <c r="L225" s="36"/>
      <c r="M225" s="175" t="s">
        <v>1</v>
      </c>
      <c r="N225" s="176" t="s">
        <v>42</v>
      </c>
      <c r="O225" s="58"/>
      <c r="P225" s="177">
        <f t="shared" si="31"/>
        <v>0</v>
      </c>
      <c r="Q225" s="177">
        <v>0</v>
      </c>
      <c r="R225" s="177">
        <f t="shared" si="32"/>
        <v>0</v>
      </c>
      <c r="S225" s="177">
        <v>0</v>
      </c>
      <c r="T225" s="178">
        <f t="shared" si="33"/>
        <v>0</v>
      </c>
      <c r="AR225" s="15" t="s">
        <v>207</v>
      </c>
      <c r="AT225" s="15" t="s">
        <v>126</v>
      </c>
      <c r="AU225" s="15" t="s">
        <v>131</v>
      </c>
      <c r="AY225" s="15" t="s">
        <v>123</v>
      </c>
      <c r="BE225" s="179">
        <f t="shared" si="34"/>
        <v>0</v>
      </c>
      <c r="BF225" s="179">
        <f t="shared" si="35"/>
        <v>0</v>
      </c>
      <c r="BG225" s="179">
        <f t="shared" si="36"/>
        <v>0</v>
      </c>
      <c r="BH225" s="179">
        <f t="shared" si="37"/>
        <v>0</v>
      </c>
      <c r="BI225" s="179">
        <f t="shared" si="38"/>
        <v>0</v>
      </c>
      <c r="BJ225" s="15" t="s">
        <v>131</v>
      </c>
      <c r="BK225" s="179">
        <f t="shared" si="39"/>
        <v>0</v>
      </c>
      <c r="BL225" s="15" t="s">
        <v>207</v>
      </c>
      <c r="BM225" s="15" t="s">
        <v>503</v>
      </c>
    </row>
    <row r="226" spans="2:65" s="1" customFormat="1" ht="16.5" customHeight="1">
      <c r="B226" s="32"/>
      <c r="C226" s="168" t="s">
        <v>504</v>
      </c>
      <c r="D226" s="168" t="s">
        <v>126</v>
      </c>
      <c r="E226" s="169" t="s">
        <v>505</v>
      </c>
      <c r="F226" s="170" t="s">
        <v>506</v>
      </c>
      <c r="G226" s="171" t="s">
        <v>129</v>
      </c>
      <c r="H226" s="172">
        <v>1</v>
      </c>
      <c r="I226" s="173"/>
      <c r="J226" s="174">
        <f t="shared" si="30"/>
        <v>0</v>
      </c>
      <c r="K226" s="170" t="s">
        <v>1</v>
      </c>
      <c r="L226" s="36"/>
      <c r="M226" s="175" t="s">
        <v>1</v>
      </c>
      <c r="N226" s="176" t="s">
        <v>42</v>
      </c>
      <c r="O226" s="58"/>
      <c r="P226" s="177">
        <f t="shared" si="31"/>
        <v>0</v>
      </c>
      <c r="Q226" s="177">
        <v>0</v>
      </c>
      <c r="R226" s="177">
        <f t="shared" si="32"/>
        <v>0</v>
      </c>
      <c r="S226" s="177">
        <v>0</v>
      </c>
      <c r="T226" s="178">
        <f t="shared" si="33"/>
        <v>0</v>
      </c>
      <c r="AR226" s="15" t="s">
        <v>207</v>
      </c>
      <c r="AT226" s="15" t="s">
        <v>126</v>
      </c>
      <c r="AU226" s="15" t="s">
        <v>131</v>
      </c>
      <c r="AY226" s="15" t="s">
        <v>123</v>
      </c>
      <c r="BE226" s="179">
        <f t="shared" si="34"/>
        <v>0</v>
      </c>
      <c r="BF226" s="179">
        <f t="shared" si="35"/>
        <v>0</v>
      </c>
      <c r="BG226" s="179">
        <f t="shared" si="36"/>
        <v>0</v>
      </c>
      <c r="BH226" s="179">
        <f t="shared" si="37"/>
        <v>0</v>
      </c>
      <c r="BI226" s="179">
        <f t="shared" si="38"/>
        <v>0</v>
      </c>
      <c r="BJ226" s="15" t="s">
        <v>131</v>
      </c>
      <c r="BK226" s="179">
        <f t="shared" si="39"/>
        <v>0</v>
      </c>
      <c r="BL226" s="15" t="s">
        <v>207</v>
      </c>
      <c r="BM226" s="15" t="s">
        <v>507</v>
      </c>
    </row>
    <row r="227" spans="2:63" s="10" customFormat="1" ht="22.9" customHeight="1">
      <c r="B227" s="152"/>
      <c r="C227" s="153"/>
      <c r="D227" s="154" t="s">
        <v>69</v>
      </c>
      <c r="E227" s="166" t="s">
        <v>508</v>
      </c>
      <c r="F227" s="166" t="s">
        <v>509</v>
      </c>
      <c r="G227" s="153"/>
      <c r="H227" s="153"/>
      <c r="I227" s="156"/>
      <c r="J227" s="167">
        <f>BK227</f>
        <v>0</v>
      </c>
      <c r="K227" s="153"/>
      <c r="L227" s="158"/>
      <c r="M227" s="159"/>
      <c r="N227" s="160"/>
      <c r="O227" s="160"/>
      <c r="P227" s="161">
        <f>SUM(P228:P233)</f>
        <v>0</v>
      </c>
      <c r="Q227" s="160"/>
      <c r="R227" s="161">
        <f>SUM(R228:R233)</f>
        <v>0.047204100000000006</v>
      </c>
      <c r="S227" s="160"/>
      <c r="T227" s="162">
        <f>SUM(T228:T233)</f>
        <v>0</v>
      </c>
      <c r="AR227" s="163" t="s">
        <v>131</v>
      </c>
      <c r="AT227" s="164" t="s">
        <v>69</v>
      </c>
      <c r="AU227" s="164" t="s">
        <v>75</v>
      </c>
      <c r="AY227" s="163" t="s">
        <v>123</v>
      </c>
      <c r="BK227" s="165">
        <f>SUM(BK228:BK233)</f>
        <v>0</v>
      </c>
    </row>
    <row r="228" spans="2:65" s="1" customFormat="1" ht="16.5" customHeight="1">
      <c r="B228" s="32"/>
      <c r="C228" s="168" t="s">
        <v>510</v>
      </c>
      <c r="D228" s="168" t="s">
        <v>126</v>
      </c>
      <c r="E228" s="169" t="s">
        <v>511</v>
      </c>
      <c r="F228" s="170" t="s">
        <v>512</v>
      </c>
      <c r="G228" s="171" t="s">
        <v>135</v>
      </c>
      <c r="H228" s="172">
        <v>1.83</v>
      </c>
      <c r="I228" s="173"/>
      <c r="J228" s="174">
        <f>ROUND(I228*H228,2)</f>
        <v>0</v>
      </c>
      <c r="K228" s="170" t="s">
        <v>205</v>
      </c>
      <c r="L228" s="36"/>
      <c r="M228" s="175" t="s">
        <v>1</v>
      </c>
      <c r="N228" s="176" t="s">
        <v>42</v>
      </c>
      <c r="O228" s="58"/>
      <c r="P228" s="177">
        <f>O228*H228</f>
        <v>0</v>
      </c>
      <c r="Q228" s="177">
        <v>0.02567</v>
      </c>
      <c r="R228" s="177">
        <f>Q228*H228</f>
        <v>0.0469761</v>
      </c>
      <c r="S228" s="177">
        <v>0</v>
      </c>
      <c r="T228" s="178">
        <f>S228*H228</f>
        <v>0</v>
      </c>
      <c r="AR228" s="15" t="s">
        <v>207</v>
      </c>
      <c r="AT228" s="15" t="s">
        <v>126</v>
      </c>
      <c r="AU228" s="15" t="s">
        <v>131</v>
      </c>
      <c r="AY228" s="15" t="s">
        <v>123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5" t="s">
        <v>131</v>
      </c>
      <c r="BK228" s="179">
        <f>ROUND(I228*H228,2)</f>
        <v>0</v>
      </c>
      <c r="BL228" s="15" t="s">
        <v>207</v>
      </c>
      <c r="BM228" s="15" t="s">
        <v>513</v>
      </c>
    </row>
    <row r="229" spans="2:51" s="11" customFormat="1" ht="11.25">
      <c r="B229" s="180"/>
      <c r="C229" s="181"/>
      <c r="D229" s="182" t="s">
        <v>137</v>
      </c>
      <c r="E229" s="183" t="s">
        <v>1</v>
      </c>
      <c r="F229" s="184" t="s">
        <v>514</v>
      </c>
      <c r="G229" s="181"/>
      <c r="H229" s="185">
        <v>1.83</v>
      </c>
      <c r="I229" s="186"/>
      <c r="J229" s="181"/>
      <c r="K229" s="181"/>
      <c r="L229" s="187"/>
      <c r="M229" s="188"/>
      <c r="N229" s="189"/>
      <c r="O229" s="189"/>
      <c r="P229" s="189"/>
      <c r="Q229" s="189"/>
      <c r="R229" s="189"/>
      <c r="S229" s="189"/>
      <c r="T229" s="190"/>
      <c r="AT229" s="191" t="s">
        <v>137</v>
      </c>
      <c r="AU229" s="191" t="s">
        <v>131</v>
      </c>
      <c r="AV229" s="11" t="s">
        <v>131</v>
      </c>
      <c r="AW229" s="11" t="s">
        <v>32</v>
      </c>
      <c r="AX229" s="11" t="s">
        <v>75</v>
      </c>
      <c r="AY229" s="191" t="s">
        <v>123</v>
      </c>
    </row>
    <row r="230" spans="2:65" s="1" customFormat="1" ht="16.5" customHeight="1">
      <c r="B230" s="32"/>
      <c r="C230" s="168" t="s">
        <v>515</v>
      </c>
      <c r="D230" s="168" t="s">
        <v>126</v>
      </c>
      <c r="E230" s="169" t="s">
        <v>516</v>
      </c>
      <c r="F230" s="170" t="s">
        <v>517</v>
      </c>
      <c r="G230" s="171" t="s">
        <v>135</v>
      </c>
      <c r="H230" s="172">
        <v>0.57</v>
      </c>
      <c r="I230" s="173"/>
      <c r="J230" s="174">
        <f>ROUND(I230*H230,2)</f>
        <v>0</v>
      </c>
      <c r="K230" s="170" t="s">
        <v>158</v>
      </c>
      <c r="L230" s="36"/>
      <c r="M230" s="175" t="s">
        <v>1</v>
      </c>
      <c r="N230" s="176" t="s">
        <v>42</v>
      </c>
      <c r="O230" s="58"/>
      <c r="P230" s="177">
        <f>O230*H230</f>
        <v>0</v>
      </c>
      <c r="Q230" s="177">
        <v>0.0002</v>
      </c>
      <c r="R230" s="177">
        <f>Q230*H230</f>
        <v>0.00011399999999999999</v>
      </c>
      <c r="S230" s="177">
        <v>0</v>
      </c>
      <c r="T230" s="178">
        <f>S230*H230</f>
        <v>0</v>
      </c>
      <c r="AR230" s="15" t="s">
        <v>207</v>
      </c>
      <c r="AT230" s="15" t="s">
        <v>126</v>
      </c>
      <c r="AU230" s="15" t="s">
        <v>131</v>
      </c>
      <c r="AY230" s="15" t="s">
        <v>123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5" t="s">
        <v>131</v>
      </c>
      <c r="BK230" s="179">
        <f>ROUND(I230*H230,2)</f>
        <v>0</v>
      </c>
      <c r="BL230" s="15" t="s">
        <v>207</v>
      </c>
      <c r="BM230" s="15" t="s">
        <v>518</v>
      </c>
    </row>
    <row r="231" spans="2:51" s="11" customFormat="1" ht="11.25">
      <c r="B231" s="180"/>
      <c r="C231" s="181"/>
      <c r="D231" s="182" t="s">
        <v>137</v>
      </c>
      <c r="E231" s="183" t="s">
        <v>1</v>
      </c>
      <c r="F231" s="184" t="s">
        <v>519</v>
      </c>
      <c r="G231" s="181"/>
      <c r="H231" s="185">
        <v>0.57</v>
      </c>
      <c r="I231" s="186"/>
      <c r="J231" s="181"/>
      <c r="K231" s="181"/>
      <c r="L231" s="187"/>
      <c r="M231" s="188"/>
      <c r="N231" s="189"/>
      <c r="O231" s="189"/>
      <c r="P231" s="189"/>
      <c r="Q231" s="189"/>
      <c r="R231" s="189"/>
      <c r="S231" s="189"/>
      <c r="T231" s="190"/>
      <c r="AT231" s="191" t="s">
        <v>137</v>
      </c>
      <c r="AU231" s="191" t="s">
        <v>131</v>
      </c>
      <c r="AV231" s="11" t="s">
        <v>131</v>
      </c>
      <c r="AW231" s="11" t="s">
        <v>32</v>
      </c>
      <c r="AX231" s="11" t="s">
        <v>75</v>
      </c>
      <c r="AY231" s="191" t="s">
        <v>123</v>
      </c>
    </row>
    <row r="232" spans="2:65" s="1" customFormat="1" ht="16.5" customHeight="1">
      <c r="B232" s="32"/>
      <c r="C232" s="168" t="s">
        <v>520</v>
      </c>
      <c r="D232" s="168" t="s">
        <v>126</v>
      </c>
      <c r="E232" s="169" t="s">
        <v>521</v>
      </c>
      <c r="F232" s="170" t="s">
        <v>522</v>
      </c>
      <c r="G232" s="171" t="s">
        <v>135</v>
      </c>
      <c r="H232" s="172">
        <v>0.57</v>
      </c>
      <c r="I232" s="173"/>
      <c r="J232" s="174">
        <f>ROUND(I232*H232,2)</f>
        <v>0</v>
      </c>
      <c r="K232" s="170" t="s">
        <v>158</v>
      </c>
      <c r="L232" s="36"/>
      <c r="M232" s="175" t="s">
        <v>1</v>
      </c>
      <c r="N232" s="176" t="s">
        <v>42</v>
      </c>
      <c r="O232" s="58"/>
      <c r="P232" s="177">
        <f>O232*H232</f>
        <v>0</v>
      </c>
      <c r="Q232" s="177">
        <v>0.0002</v>
      </c>
      <c r="R232" s="177">
        <f>Q232*H232</f>
        <v>0.00011399999999999999</v>
      </c>
      <c r="S232" s="177">
        <v>0</v>
      </c>
      <c r="T232" s="178">
        <f>S232*H232</f>
        <v>0</v>
      </c>
      <c r="AR232" s="15" t="s">
        <v>207</v>
      </c>
      <c r="AT232" s="15" t="s">
        <v>126</v>
      </c>
      <c r="AU232" s="15" t="s">
        <v>131</v>
      </c>
      <c r="AY232" s="15" t="s">
        <v>123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15" t="s">
        <v>131</v>
      </c>
      <c r="BK232" s="179">
        <f>ROUND(I232*H232,2)</f>
        <v>0</v>
      </c>
      <c r="BL232" s="15" t="s">
        <v>207</v>
      </c>
      <c r="BM232" s="15" t="s">
        <v>523</v>
      </c>
    </row>
    <row r="233" spans="2:65" s="1" customFormat="1" ht="16.5" customHeight="1">
      <c r="B233" s="32"/>
      <c r="C233" s="168" t="s">
        <v>524</v>
      </c>
      <c r="D233" s="168" t="s">
        <v>126</v>
      </c>
      <c r="E233" s="169" t="s">
        <v>525</v>
      </c>
      <c r="F233" s="170" t="s">
        <v>526</v>
      </c>
      <c r="G233" s="171" t="s">
        <v>312</v>
      </c>
      <c r="H233" s="172">
        <v>0.047</v>
      </c>
      <c r="I233" s="173"/>
      <c r="J233" s="174">
        <f>ROUND(I233*H233,2)</f>
        <v>0</v>
      </c>
      <c r="K233" s="170" t="s">
        <v>205</v>
      </c>
      <c r="L233" s="36"/>
      <c r="M233" s="175" t="s">
        <v>1</v>
      </c>
      <c r="N233" s="176" t="s">
        <v>42</v>
      </c>
      <c r="O233" s="58"/>
      <c r="P233" s="177">
        <f>O233*H233</f>
        <v>0</v>
      </c>
      <c r="Q233" s="177">
        <v>0</v>
      </c>
      <c r="R233" s="177">
        <f>Q233*H233</f>
        <v>0</v>
      </c>
      <c r="S233" s="177">
        <v>0</v>
      </c>
      <c r="T233" s="178">
        <f>S233*H233</f>
        <v>0</v>
      </c>
      <c r="AR233" s="15" t="s">
        <v>207</v>
      </c>
      <c r="AT233" s="15" t="s">
        <v>126</v>
      </c>
      <c r="AU233" s="15" t="s">
        <v>131</v>
      </c>
      <c r="AY233" s="15" t="s">
        <v>123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15" t="s">
        <v>131</v>
      </c>
      <c r="BK233" s="179">
        <f>ROUND(I233*H233,2)</f>
        <v>0</v>
      </c>
      <c r="BL233" s="15" t="s">
        <v>207</v>
      </c>
      <c r="BM233" s="15" t="s">
        <v>527</v>
      </c>
    </row>
    <row r="234" spans="2:63" s="10" customFormat="1" ht="22.9" customHeight="1">
      <c r="B234" s="152"/>
      <c r="C234" s="153"/>
      <c r="D234" s="154" t="s">
        <v>69</v>
      </c>
      <c r="E234" s="166" t="s">
        <v>528</v>
      </c>
      <c r="F234" s="166" t="s">
        <v>529</v>
      </c>
      <c r="G234" s="153"/>
      <c r="H234" s="153"/>
      <c r="I234" s="156"/>
      <c r="J234" s="167">
        <f>BK234</f>
        <v>0</v>
      </c>
      <c r="K234" s="153"/>
      <c r="L234" s="158"/>
      <c r="M234" s="159"/>
      <c r="N234" s="160"/>
      <c r="O234" s="160"/>
      <c r="P234" s="161">
        <f>SUM(P235:P244)</f>
        <v>0</v>
      </c>
      <c r="Q234" s="160"/>
      <c r="R234" s="161">
        <f>SUM(R235:R244)</f>
        <v>0.0615</v>
      </c>
      <c r="S234" s="160"/>
      <c r="T234" s="162">
        <f>SUM(T235:T244)</f>
        <v>0</v>
      </c>
      <c r="AR234" s="163" t="s">
        <v>131</v>
      </c>
      <c r="AT234" s="164" t="s">
        <v>69</v>
      </c>
      <c r="AU234" s="164" t="s">
        <v>75</v>
      </c>
      <c r="AY234" s="163" t="s">
        <v>123</v>
      </c>
      <c r="BK234" s="165">
        <f>SUM(BK235:BK244)</f>
        <v>0</v>
      </c>
    </row>
    <row r="235" spans="2:65" s="1" customFormat="1" ht="16.5" customHeight="1">
      <c r="B235" s="32"/>
      <c r="C235" s="168" t="s">
        <v>530</v>
      </c>
      <c r="D235" s="168" t="s">
        <v>126</v>
      </c>
      <c r="E235" s="169" t="s">
        <v>531</v>
      </c>
      <c r="F235" s="170" t="s">
        <v>532</v>
      </c>
      <c r="G235" s="171" t="s">
        <v>129</v>
      </c>
      <c r="H235" s="172">
        <v>3</v>
      </c>
      <c r="I235" s="173"/>
      <c r="J235" s="174">
        <f aca="true" t="shared" si="40" ref="J235:J244">ROUND(I235*H235,2)</f>
        <v>0</v>
      </c>
      <c r="K235" s="170" t="s">
        <v>1</v>
      </c>
      <c r="L235" s="36"/>
      <c r="M235" s="175" t="s">
        <v>1</v>
      </c>
      <c r="N235" s="176" t="s">
        <v>42</v>
      </c>
      <c r="O235" s="58"/>
      <c r="P235" s="177">
        <f aca="true" t="shared" si="41" ref="P235:P244">O235*H235</f>
        <v>0</v>
      </c>
      <c r="Q235" s="177">
        <v>0</v>
      </c>
      <c r="R235" s="177">
        <f aca="true" t="shared" si="42" ref="R235:R244">Q235*H235</f>
        <v>0</v>
      </c>
      <c r="S235" s="177">
        <v>0</v>
      </c>
      <c r="T235" s="178">
        <f aca="true" t="shared" si="43" ref="T235:T244">S235*H235</f>
        <v>0</v>
      </c>
      <c r="AR235" s="15" t="s">
        <v>207</v>
      </c>
      <c r="AT235" s="15" t="s">
        <v>126</v>
      </c>
      <c r="AU235" s="15" t="s">
        <v>131</v>
      </c>
      <c r="AY235" s="15" t="s">
        <v>123</v>
      </c>
      <c r="BE235" s="179">
        <f aca="true" t="shared" si="44" ref="BE235:BE244">IF(N235="základní",J235,0)</f>
        <v>0</v>
      </c>
      <c r="BF235" s="179">
        <f aca="true" t="shared" si="45" ref="BF235:BF244">IF(N235="snížená",J235,0)</f>
        <v>0</v>
      </c>
      <c r="BG235" s="179">
        <f aca="true" t="shared" si="46" ref="BG235:BG244">IF(N235="zákl. přenesená",J235,0)</f>
        <v>0</v>
      </c>
      <c r="BH235" s="179">
        <f aca="true" t="shared" si="47" ref="BH235:BH244">IF(N235="sníž. přenesená",J235,0)</f>
        <v>0</v>
      </c>
      <c r="BI235" s="179">
        <f aca="true" t="shared" si="48" ref="BI235:BI244">IF(N235="nulová",J235,0)</f>
        <v>0</v>
      </c>
      <c r="BJ235" s="15" t="s">
        <v>131</v>
      </c>
      <c r="BK235" s="179">
        <f aca="true" t="shared" si="49" ref="BK235:BK244">ROUND(I235*H235,2)</f>
        <v>0</v>
      </c>
      <c r="BL235" s="15" t="s">
        <v>207</v>
      </c>
      <c r="BM235" s="15" t="s">
        <v>533</v>
      </c>
    </row>
    <row r="236" spans="2:65" s="1" customFormat="1" ht="16.5" customHeight="1">
      <c r="B236" s="32"/>
      <c r="C236" s="213" t="s">
        <v>534</v>
      </c>
      <c r="D236" s="213" t="s">
        <v>199</v>
      </c>
      <c r="E236" s="214" t="s">
        <v>535</v>
      </c>
      <c r="F236" s="215" t="s">
        <v>536</v>
      </c>
      <c r="G236" s="216" t="s">
        <v>129</v>
      </c>
      <c r="H236" s="217">
        <v>2</v>
      </c>
      <c r="I236" s="218"/>
      <c r="J236" s="219">
        <f t="shared" si="40"/>
        <v>0</v>
      </c>
      <c r="K236" s="215" t="s">
        <v>1</v>
      </c>
      <c r="L236" s="220"/>
      <c r="M236" s="221" t="s">
        <v>1</v>
      </c>
      <c r="N236" s="222" t="s">
        <v>42</v>
      </c>
      <c r="O236" s="58"/>
      <c r="P236" s="177">
        <f t="shared" si="41"/>
        <v>0</v>
      </c>
      <c r="Q236" s="177">
        <v>0.0138</v>
      </c>
      <c r="R236" s="177">
        <f t="shared" si="42"/>
        <v>0.0276</v>
      </c>
      <c r="S236" s="177">
        <v>0</v>
      </c>
      <c r="T236" s="178">
        <f t="shared" si="43"/>
        <v>0</v>
      </c>
      <c r="AR236" s="15" t="s">
        <v>277</v>
      </c>
      <c r="AT236" s="15" t="s">
        <v>199</v>
      </c>
      <c r="AU236" s="15" t="s">
        <v>131</v>
      </c>
      <c r="AY236" s="15" t="s">
        <v>123</v>
      </c>
      <c r="BE236" s="179">
        <f t="shared" si="44"/>
        <v>0</v>
      </c>
      <c r="BF236" s="179">
        <f t="shared" si="45"/>
        <v>0</v>
      </c>
      <c r="BG236" s="179">
        <f t="shared" si="46"/>
        <v>0</v>
      </c>
      <c r="BH236" s="179">
        <f t="shared" si="47"/>
        <v>0</v>
      </c>
      <c r="BI236" s="179">
        <f t="shared" si="48"/>
        <v>0</v>
      </c>
      <c r="BJ236" s="15" t="s">
        <v>131</v>
      </c>
      <c r="BK236" s="179">
        <f t="shared" si="49"/>
        <v>0</v>
      </c>
      <c r="BL236" s="15" t="s">
        <v>207</v>
      </c>
      <c r="BM236" s="15" t="s">
        <v>537</v>
      </c>
    </row>
    <row r="237" spans="2:65" s="1" customFormat="1" ht="16.5" customHeight="1">
      <c r="B237" s="32"/>
      <c r="C237" s="213" t="s">
        <v>538</v>
      </c>
      <c r="D237" s="213" t="s">
        <v>199</v>
      </c>
      <c r="E237" s="214" t="s">
        <v>539</v>
      </c>
      <c r="F237" s="215" t="s">
        <v>540</v>
      </c>
      <c r="G237" s="216" t="s">
        <v>129</v>
      </c>
      <c r="H237" s="217">
        <v>1</v>
      </c>
      <c r="I237" s="218"/>
      <c r="J237" s="219">
        <f t="shared" si="40"/>
        <v>0</v>
      </c>
      <c r="K237" s="215" t="s">
        <v>1</v>
      </c>
      <c r="L237" s="220"/>
      <c r="M237" s="221" t="s">
        <v>1</v>
      </c>
      <c r="N237" s="222" t="s">
        <v>42</v>
      </c>
      <c r="O237" s="58"/>
      <c r="P237" s="177">
        <f t="shared" si="41"/>
        <v>0</v>
      </c>
      <c r="Q237" s="177">
        <v>0.0138</v>
      </c>
      <c r="R237" s="177">
        <f t="shared" si="42"/>
        <v>0.0138</v>
      </c>
      <c r="S237" s="177">
        <v>0</v>
      </c>
      <c r="T237" s="178">
        <f t="shared" si="43"/>
        <v>0</v>
      </c>
      <c r="AR237" s="15" t="s">
        <v>277</v>
      </c>
      <c r="AT237" s="15" t="s">
        <v>199</v>
      </c>
      <c r="AU237" s="15" t="s">
        <v>131</v>
      </c>
      <c r="AY237" s="15" t="s">
        <v>123</v>
      </c>
      <c r="BE237" s="179">
        <f t="shared" si="44"/>
        <v>0</v>
      </c>
      <c r="BF237" s="179">
        <f t="shared" si="45"/>
        <v>0</v>
      </c>
      <c r="BG237" s="179">
        <f t="shared" si="46"/>
        <v>0</v>
      </c>
      <c r="BH237" s="179">
        <f t="shared" si="47"/>
        <v>0</v>
      </c>
      <c r="BI237" s="179">
        <f t="shared" si="48"/>
        <v>0</v>
      </c>
      <c r="BJ237" s="15" t="s">
        <v>131</v>
      </c>
      <c r="BK237" s="179">
        <f t="shared" si="49"/>
        <v>0</v>
      </c>
      <c r="BL237" s="15" t="s">
        <v>207</v>
      </c>
      <c r="BM237" s="15" t="s">
        <v>541</v>
      </c>
    </row>
    <row r="238" spans="2:65" s="1" customFormat="1" ht="16.5" customHeight="1">
      <c r="B238" s="32"/>
      <c r="C238" s="168" t="s">
        <v>542</v>
      </c>
      <c r="D238" s="168" t="s">
        <v>126</v>
      </c>
      <c r="E238" s="169" t="s">
        <v>543</v>
      </c>
      <c r="F238" s="170" t="s">
        <v>544</v>
      </c>
      <c r="G238" s="171" t="s">
        <v>129</v>
      </c>
      <c r="H238" s="172">
        <v>1</v>
      </c>
      <c r="I238" s="173"/>
      <c r="J238" s="174">
        <f t="shared" si="40"/>
        <v>0</v>
      </c>
      <c r="K238" s="170" t="s">
        <v>205</v>
      </c>
      <c r="L238" s="36"/>
      <c r="M238" s="175" t="s">
        <v>1</v>
      </c>
      <c r="N238" s="176" t="s">
        <v>42</v>
      </c>
      <c r="O238" s="58"/>
      <c r="P238" s="177">
        <f t="shared" si="41"/>
        <v>0</v>
      </c>
      <c r="Q238" s="177">
        <v>0</v>
      </c>
      <c r="R238" s="177">
        <f t="shared" si="42"/>
        <v>0</v>
      </c>
      <c r="S238" s="177">
        <v>0</v>
      </c>
      <c r="T238" s="178">
        <f t="shared" si="43"/>
        <v>0</v>
      </c>
      <c r="AR238" s="15" t="s">
        <v>207</v>
      </c>
      <c r="AT238" s="15" t="s">
        <v>126</v>
      </c>
      <c r="AU238" s="15" t="s">
        <v>131</v>
      </c>
      <c r="AY238" s="15" t="s">
        <v>123</v>
      </c>
      <c r="BE238" s="179">
        <f t="shared" si="44"/>
        <v>0</v>
      </c>
      <c r="BF238" s="179">
        <f t="shared" si="45"/>
        <v>0</v>
      </c>
      <c r="BG238" s="179">
        <f t="shared" si="46"/>
        <v>0</v>
      </c>
      <c r="BH238" s="179">
        <f t="shared" si="47"/>
        <v>0</v>
      </c>
      <c r="BI238" s="179">
        <f t="shared" si="48"/>
        <v>0</v>
      </c>
      <c r="BJ238" s="15" t="s">
        <v>131</v>
      </c>
      <c r="BK238" s="179">
        <f t="shared" si="49"/>
        <v>0</v>
      </c>
      <c r="BL238" s="15" t="s">
        <v>207</v>
      </c>
      <c r="BM238" s="15" t="s">
        <v>545</v>
      </c>
    </row>
    <row r="239" spans="2:65" s="1" customFormat="1" ht="16.5" customHeight="1">
      <c r="B239" s="32"/>
      <c r="C239" s="213" t="s">
        <v>546</v>
      </c>
      <c r="D239" s="213" t="s">
        <v>199</v>
      </c>
      <c r="E239" s="214" t="s">
        <v>547</v>
      </c>
      <c r="F239" s="215" t="s">
        <v>548</v>
      </c>
      <c r="G239" s="216" t="s">
        <v>129</v>
      </c>
      <c r="H239" s="217">
        <v>1</v>
      </c>
      <c r="I239" s="218"/>
      <c r="J239" s="219">
        <f t="shared" si="40"/>
        <v>0</v>
      </c>
      <c r="K239" s="215" t="s">
        <v>1</v>
      </c>
      <c r="L239" s="220"/>
      <c r="M239" s="221" t="s">
        <v>1</v>
      </c>
      <c r="N239" s="222" t="s">
        <v>42</v>
      </c>
      <c r="O239" s="58"/>
      <c r="P239" s="177">
        <f t="shared" si="41"/>
        <v>0</v>
      </c>
      <c r="Q239" s="177">
        <v>0.0138</v>
      </c>
      <c r="R239" s="177">
        <f t="shared" si="42"/>
        <v>0.0138</v>
      </c>
      <c r="S239" s="177">
        <v>0</v>
      </c>
      <c r="T239" s="178">
        <f t="shared" si="43"/>
        <v>0</v>
      </c>
      <c r="AR239" s="15" t="s">
        <v>277</v>
      </c>
      <c r="AT239" s="15" t="s">
        <v>199</v>
      </c>
      <c r="AU239" s="15" t="s">
        <v>131</v>
      </c>
      <c r="AY239" s="15" t="s">
        <v>123</v>
      </c>
      <c r="BE239" s="179">
        <f t="shared" si="44"/>
        <v>0</v>
      </c>
      <c r="BF239" s="179">
        <f t="shared" si="45"/>
        <v>0</v>
      </c>
      <c r="BG239" s="179">
        <f t="shared" si="46"/>
        <v>0</v>
      </c>
      <c r="BH239" s="179">
        <f t="shared" si="47"/>
        <v>0</v>
      </c>
      <c r="BI239" s="179">
        <f t="shared" si="48"/>
        <v>0</v>
      </c>
      <c r="BJ239" s="15" t="s">
        <v>131</v>
      </c>
      <c r="BK239" s="179">
        <f t="shared" si="49"/>
        <v>0</v>
      </c>
      <c r="BL239" s="15" t="s">
        <v>207</v>
      </c>
      <c r="BM239" s="15" t="s">
        <v>549</v>
      </c>
    </row>
    <row r="240" spans="2:65" s="1" customFormat="1" ht="16.5" customHeight="1">
      <c r="B240" s="32"/>
      <c r="C240" s="168" t="s">
        <v>550</v>
      </c>
      <c r="D240" s="168" t="s">
        <v>126</v>
      </c>
      <c r="E240" s="169" t="s">
        <v>551</v>
      </c>
      <c r="F240" s="170" t="s">
        <v>552</v>
      </c>
      <c r="G240" s="171" t="s">
        <v>129</v>
      </c>
      <c r="H240" s="172">
        <v>3</v>
      </c>
      <c r="I240" s="173"/>
      <c r="J240" s="174">
        <f t="shared" si="40"/>
        <v>0</v>
      </c>
      <c r="K240" s="170" t="s">
        <v>1</v>
      </c>
      <c r="L240" s="36"/>
      <c r="M240" s="175" t="s">
        <v>1</v>
      </c>
      <c r="N240" s="176" t="s">
        <v>42</v>
      </c>
      <c r="O240" s="58"/>
      <c r="P240" s="177">
        <f t="shared" si="41"/>
        <v>0</v>
      </c>
      <c r="Q240" s="177">
        <v>0</v>
      </c>
      <c r="R240" s="177">
        <f t="shared" si="42"/>
        <v>0</v>
      </c>
      <c r="S240" s="177">
        <v>0</v>
      </c>
      <c r="T240" s="178">
        <f t="shared" si="43"/>
        <v>0</v>
      </c>
      <c r="AR240" s="15" t="s">
        <v>207</v>
      </c>
      <c r="AT240" s="15" t="s">
        <v>126</v>
      </c>
      <c r="AU240" s="15" t="s">
        <v>131</v>
      </c>
      <c r="AY240" s="15" t="s">
        <v>123</v>
      </c>
      <c r="BE240" s="179">
        <f t="shared" si="44"/>
        <v>0</v>
      </c>
      <c r="BF240" s="179">
        <f t="shared" si="45"/>
        <v>0</v>
      </c>
      <c r="BG240" s="179">
        <f t="shared" si="46"/>
        <v>0</v>
      </c>
      <c r="BH240" s="179">
        <f t="shared" si="47"/>
        <v>0</v>
      </c>
      <c r="BI240" s="179">
        <f t="shared" si="48"/>
        <v>0</v>
      </c>
      <c r="BJ240" s="15" t="s">
        <v>131</v>
      </c>
      <c r="BK240" s="179">
        <f t="shared" si="49"/>
        <v>0</v>
      </c>
      <c r="BL240" s="15" t="s">
        <v>207</v>
      </c>
      <c r="BM240" s="15" t="s">
        <v>553</v>
      </c>
    </row>
    <row r="241" spans="2:65" s="1" customFormat="1" ht="16.5" customHeight="1">
      <c r="B241" s="32"/>
      <c r="C241" s="213" t="s">
        <v>554</v>
      </c>
      <c r="D241" s="213" t="s">
        <v>199</v>
      </c>
      <c r="E241" s="214" t="s">
        <v>555</v>
      </c>
      <c r="F241" s="215" t="s">
        <v>556</v>
      </c>
      <c r="G241" s="216" t="s">
        <v>129</v>
      </c>
      <c r="H241" s="217">
        <v>3</v>
      </c>
      <c r="I241" s="218"/>
      <c r="J241" s="219">
        <f t="shared" si="40"/>
        <v>0</v>
      </c>
      <c r="K241" s="215" t="s">
        <v>1</v>
      </c>
      <c r="L241" s="220"/>
      <c r="M241" s="221" t="s">
        <v>1</v>
      </c>
      <c r="N241" s="222" t="s">
        <v>42</v>
      </c>
      <c r="O241" s="58"/>
      <c r="P241" s="177">
        <f t="shared" si="41"/>
        <v>0</v>
      </c>
      <c r="Q241" s="177">
        <v>0.0021</v>
      </c>
      <c r="R241" s="177">
        <f t="shared" si="42"/>
        <v>0.0063</v>
      </c>
      <c r="S241" s="177">
        <v>0</v>
      </c>
      <c r="T241" s="178">
        <f t="shared" si="43"/>
        <v>0</v>
      </c>
      <c r="AR241" s="15" t="s">
        <v>277</v>
      </c>
      <c r="AT241" s="15" t="s">
        <v>199</v>
      </c>
      <c r="AU241" s="15" t="s">
        <v>131</v>
      </c>
      <c r="AY241" s="15" t="s">
        <v>123</v>
      </c>
      <c r="BE241" s="179">
        <f t="shared" si="44"/>
        <v>0</v>
      </c>
      <c r="BF241" s="179">
        <f t="shared" si="45"/>
        <v>0</v>
      </c>
      <c r="BG241" s="179">
        <f t="shared" si="46"/>
        <v>0</v>
      </c>
      <c r="BH241" s="179">
        <f t="shared" si="47"/>
        <v>0</v>
      </c>
      <c r="BI241" s="179">
        <f t="shared" si="48"/>
        <v>0</v>
      </c>
      <c r="BJ241" s="15" t="s">
        <v>131</v>
      </c>
      <c r="BK241" s="179">
        <f t="shared" si="49"/>
        <v>0</v>
      </c>
      <c r="BL241" s="15" t="s">
        <v>207</v>
      </c>
      <c r="BM241" s="15" t="s">
        <v>557</v>
      </c>
    </row>
    <row r="242" spans="2:65" s="1" customFormat="1" ht="16.5" customHeight="1">
      <c r="B242" s="32"/>
      <c r="C242" s="168" t="s">
        <v>558</v>
      </c>
      <c r="D242" s="168" t="s">
        <v>126</v>
      </c>
      <c r="E242" s="169" t="s">
        <v>559</v>
      </c>
      <c r="F242" s="170" t="s">
        <v>560</v>
      </c>
      <c r="G242" s="171" t="s">
        <v>296</v>
      </c>
      <c r="H242" s="172">
        <v>1</v>
      </c>
      <c r="I242" s="173"/>
      <c r="J242" s="174">
        <f t="shared" si="40"/>
        <v>0</v>
      </c>
      <c r="K242" s="170" t="s">
        <v>1</v>
      </c>
      <c r="L242" s="36"/>
      <c r="M242" s="175" t="s">
        <v>1</v>
      </c>
      <c r="N242" s="176" t="s">
        <v>42</v>
      </c>
      <c r="O242" s="58"/>
      <c r="P242" s="177">
        <f t="shared" si="41"/>
        <v>0</v>
      </c>
      <c r="Q242" s="177">
        <v>0</v>
      </c>
      <c r="R242" s="177">
        <f t="shared" si="42"/>
        <v>0</v>
      </c>
      <c r="S242" s="177">
        <v>0</v>
      </c>
      <c r="T242" s="178">
        <f t="shared" si="43"/>
        <v>0</v>
      </c>
      <c r="AR242" s="15" t="s">
        <v>207</v>
      </c>
      <c r="AT242" s="15" t="s">
        <v>126</v>
      </c>
      <c r="AU242" s="15" t="s">
        <v>131</v>
      </c>
      <c r="AY242" s="15" t="s">
        <v>123</v>
      </c>
      <c r="BE242" s="179">
        <f t="shared" si="44"/>
        <v>0</v>
      </c>
      <c r="BF242" s="179">
        <f t="shared" si="45"/>
        <v>0</v>
      </c>
      <c r="BG242" s="179">
        <f t="shared" si="46"/>
        <v>0</v>
      </c>
      <c r="BH242" s="179">
        <f t="shared" si="47"/>
        <v>0</v>
      </c>
      <c r="BI242" s="179">
        <f t="shared" si="48"/>
        <v>0</v>
      </c>
      <c r="BJ242" s="15" t="s">
        <v>131</v>
      </c>
      <c r="BK242" s="179">
        <f t="shared" si="49"/>
        <v>0</v>
      </c>
      <c r="BL242" s="15" t="s">
        <v>207</v>
      </c>
      <c r="BM242" s="15" t="s">
        <v>561</v>
      </c>
    </row>
    <row r="243" spans="2:65" s="1" customFormat="1" ht="16.5" customHeight="1">
      <c r="B243" s="32"/>
      <c r="C243" s="168" t="s">
        <v>562</v>
      </c>
      <c r="D243" s="168" t="s">
        <v>126</v>
      </c>
      <c r="E243" s="169" t="s">
        <v>563</v>
      </c>
      <c r="F243" s="170" t="s">
        <v>564</v>
      </c>
      <c r="G243" s="171" t="s">
        <v>296</v>
      </c>
      <c r="H243" s="172">
        <v>1</v>
      </c>
      <c r="I243" s="173"/>
      <c r="J243" s="174">
        <f t="shared" si="40"/>
        <v>0</v>
      </c>
      <c r="K243" s="170" t="s">
        <v>1</v>
      </c>
      <c r="L243" s="36"/>
      <c r="M243" s="175" t="s">
        <v>1</v>
      </c>
      <c r="N243" s="176" t="s">
        <v>42</v>
      </c>
      <c r="O243" s="58"/>
      <c r="P243" s="177">
        <f t="shared" si="41"/>
        <v>0</v>
      </c>
      <c r="Q243" s="177">
        <v>0</v>
      </c>
      <c r="R243" s="177">
        <f t="shared" si="42"/>
        <v>0</v>
      </c>
      <c r="S243" s="177">
        <v>0</v>
      </c>
      <c r="T243" s="178">
        <f t="shared" si="43"/>
        <v>0</v>
      </c>
      <c r="AR243" s="15" t="s">
        <v>207</v>
      </c>
      <c r="AT243" s="15" t="s">
        <v>126</v>
      </c>
      <c r="AU243" s="15" t="s">
        <v>131</v>
      </c>
      <c r="AY243" s="15" t="s">
        <v>123</v>
      </c>
      <c r="BE243" s="179">
        <f t="shared" si="44"/>
        <v>0</v>
      </c>
      <c r="BF243" s="179">
        <f t="shared" si="45"/>
        <v>0</v>
      </c>
      <c r="BG243" s="179">
        <f t="shared" si="46"/>
        <v>0</v>
      </c>
      <c r="BH243" s="179">
        <f t="shared" si="47"/>
        <v>0</v>
      </c>
      <c r="BI243" s="179">
        <f t="shared" si="48"/>
        <v>0</v>
      </c>
      <c r="BJ243" s="15" t="s">
        <v>131</v>
      </c>
      <c r="BK243" s="179">
        <f t="shared" si="49"/>
        <v>0</v>
      </c>
      <c r="BL243" s="15" t="s">
        <v>207</v>
      </c>
      <c r="BM243" s="15" t="s">
        <v>565</v>
      </c>
    </row>
    <row r="244" spans="2:65" s="1" customFormat="1" ht="16.5" customHeight="1">
      <c r="B244" s="32"/>
      <c r="C244" s="168" t="s">
        <v>566</v>
      </c>
      <c r="D244" s="168" t="s">
        <v>126</v>
      </c>
      <c r="E244" s="169" t="s">
        <v>567</v>
      </c>
      <c r="F244" s="170" t="s">
        <v>568</v>
      </c>
      <c r="G244" s="171" t="s">
        <v>312</v>
      </c>
      <c r="H244" s="172">
        <v>0.062</v>
      </c>
      <c r="I244" s="173"/>
      <c r="J244" s="174">
        <f t="shared" si="40"/>
        <v>0</v>
      </c>
      <c r="K244" s="170" t="s">
        <v>1</v>
      </c>
      <c r="L244" s="36"/>
      <c r="M244" s="175" t="s">
        <v>1</v>
      </c>
      <c r="N244" s="176" t="s">
        <v>42</v>
      </c>
      <c r="O244" s="58"/>
      <c r="P244" s="177">
        <f t="shared" si="41"/>
        <v>0</v>
      </c>
      <c r="Q244" s="177">
        <v>0</v>
      </c>
      <c r="R244" s="177">
        <f t="shared" si="42"/>
        <v>0</v>
      </c>
      <c r="S244" s="177">
        <v>0</v>
      </c>
      <c r="T244" s="178">
        <f t="shared" si="43"/>
        <v>0</v>
      </c>
      <c r="AR244" s="15" t="s">
        <v>207</v>
      </c>
      <c r="AT244" s="15" t="s">
        <v>126</v>
      </c>
      <c r="AU244" s="15" t="s">
        <v>131</v>
      </c>
      <c r="AY244" s="15" t="s">
        <v>123</v>
      </c>
      <c r="BE244" s="179">
        <f t="shared" si="44"/>
        <v>0</v>
      </c>
      <c r="BF244" s="179">
        <f t="shared" si="45"/>
        <v>0</v>
      </c>
      <c r="BG244" s="179">
        <f t="shared" si="46"/>
        <v>0</v>
      </c>
      <c r="BH244" s="179">
        <f t="shared" si="47"/>
        <v>0</v>
      </c>
      <c r="BI244" s="179">
        <f t="shared" si="48"/>
        <v>0</v>
      </c>
      <c r="BJ244" s="15" t="s">
        <v>131</v>
      </c>
      <c r="BK244" s="179">
        <f t="shared" si="49"/>
        <v>0</v>
      </c>
      <c r="BL244" s="15" t="s">
        <v>207</v>
      </c>
      <c r="BM244" s="15" t="s">
        <v>569</v>
      </c>
    </row>
    <row r="245" spans="2:63" s="10" customFormat="1" ht="22.9" customHeight="1">
      <c r="B245" s="152"/>
      <c r="C245" s="153"/>
      <c r="D245" s="154" t="s">
        <v>69</v>
      </c>
      <c r="E245" s="166" t="s">
        <v>570</v>
      </c>
      <c r="F245" s="166" t="s">
        <v>571</v>
      </c>
      <c r="G245" s="153"/>
      <c r="H245" s="153"/>
      <c r="I245" s="156"/>
      <c r="J245" s="167">
        <f>BK245</f>
        <v>0</v>
      </c>
      <c r="K245" s="153"/>
      <c r="L245" s="158"/>
      <c r="M245" s="159"/>
      <c r="N245" s="160"/>
      <c r="O245" s="160"/>
      <c r="P245" s="161">
        <f>SUM(P246:P253)</f>
        <v>0</v>
      </c>
      <c r="Q245" s="160"/>
      <c r="R245" s="161">
        <f>SUM(R246:R253)</f>
        <v>0.1046175</v>
      </c>
      <c r="S245" s="160"/>
      <c r="T245" s="162">
        <f>SUM(T246:T253)</f>
        <v>0</v>
      </c>
      <c r="AR245" s="163" t="s">
        <v>131</v>
      </c>
      <c r="AT245" s="164" t="s">
        <v>69</v>
      </c>
      <c r="AU245" s="164" t="s">
        <v>75</v>
      </c>
      <c r="AY245" s="163" t="s">
        <v>123</v>
      </c>
      <c r="BK245" s="165">
        <f>SUM(BK246:BK253)</f>
        <v>0</v>
      </c>
    </row>
    <row r="246" spans="2:65" s="1" customFormat="1" ht="16.5" customHeight="1">
      <c r="B246" s="32"/>
      <c r="C246" s="168" t="s">
        <v>572</v>
      </c>
      <c r="D246" s="168" t="s">
        <v>126</v>
      </c>
      <c r="E246" s="169" t="s">
        <v>573</v>
      </c>
      <c r="F246" s="170" t="s">
        <v>574</v>
      </c>
      <c r="G246" s="171" t="s">
        <v>135</v>
      </c>
      <c r="H246" s="172">
        <v>3.25</v>
      </c>
      <c r="I246" s="173"/>
      <c r="J246" s="174">
        <f>ROUND(I246*H246,2)</f>
        <v>0</v>
      </c>
      <c r="K246" s="170" t="s">
        <v>1</v>
      </c>
      <c r="L246" s="36"/>
      <c r="M246" s="175" t="s">
        <v>1</v>
      </c>
      <c r="N246" s="176" t="s">
        <v>42</v>
      </c>
      <c r="O246" s="58"/>
      <c r="P246" s="177">
        <f>O246*H246</f>
        <v>0</v>
      </c>
      <c r="Q246" s="177">
        <v>0.00362</v>
      </c>
      <c r="R246" s="177">
        <f>Q246*H246</f>
        <v>0.011765</v>
      </c>
      <c r="S246" s="177">
        <v>0</v>
      </c>
      <c r="T246" s="178">
        <f>S246*H246</f>
        <v>0</v>
      </c>
      <c r="AR246" s="15" t="s">
        <v>207</v>
      </c>
      <c r="AT246" s="15" t="s">
        <v>126</v>
      </c>
      <c r="AU246" s="15" t="s">
        <v>131</v>
      </c>
      <c r="AY246" s="15" t="s">
        <v>123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15" t="s">
        <v>131</v>
      </c>
      <c r="BK246" s="179">
        <f>ROUND(I246*H246,2)</f>
        <v>0</v>
      </c>
      <c r="BL246" s="15" t="s">
        <v>207</v>
      </c>
      <c r="BM246" s="15" t="s">
        <v>575</v>
      </c>
    </row>
    <row r="247" spans="2:51" s="11" customFormat="1" ht="11.25">
      <c r="B247" s="180"/>
      <c r="C247" s="181"/>
      <c r="D247" s="182" t="s">
        <v>137</v>
      </c>
      <c r="E247" s="183" t="s">
        <v>1</v>
      </c>
      <c r="F247" s="184" t="s">
        <v>165</v>
      </c>
      <c r="G247" s="181"/>
      <c r="H247" s="185">
        <v>3.25</v>
      </c>
      <c r="I247" s="186"/>
      <c r="J247" s="181"/>
      <c r="K247" s="181"/>
      <c r="L247" s="187"/>
      <c r="M247" s="188"/>
      <c r="N247" s="189"/>
      <c r="O247" s="189"/>
      <c r="P247" s="189"/>
      <c r="Q247" s="189"/>
      <c r="R247" s="189"/>
      <c r="S247" s="189"/>
      <c r="T247" s="190"/>
      <c r="AT247" s="191" t="s">
        <v>137</v>
      </c>
      <c r="AU247" s="191" t="s">
        <v>131</v>
      </c>
      <c r="AV247" s="11" t="s">
        <v>131</v>
      </c>
      <c r="AW247" s="11" t="s">
        <v>32</v>
      </c>
      <c r="AX247" s="11" t="s">
        <v>75</v>
      </c>
      <c r="AY247" s="191" t="s">
        <v>123</v>
      </c>
    </row>
    <row r="248" spans="2:65" s="1" customFormat="1" ht="16.5" customHeight="1">
      <c r="B248" s="32"/>
      <c r="C248" s="213" t="s">
        <v>576</v>
      </c>
      <c r="D248" s="213" t="s">
        <v>199</v>
      </c>
      <c r="E248" s="214" t="s">
        <v>577</v>
      </c>
      <c r="F248" s="215" t="s">
        <v>578</v>
      </c>
      <c r="G248" s="216" t="s">
        <v>135</v>
      </c>
      <c r="H248" s="217">
        <v>3.575</v>
      </c>
      <c r="I248" s="218"/>
      <c r="J248" s="219">
        <f>ROUND(I248*H248,2)</f>
        <v>0</v>
      </c>
      <c r="K248" s="215" t="s">
        <v>1</v>
      </c>
      <c r="L248" s="220"/>
      <c r="M248" s="221" t="s">
        <v>1</v>
      </c>
      <c r="N248" s="222" t="s">
        <v>42</v>
      </c>
      <c r="O248" s="58"/>
      <c r="P248" s="177">
        <f>O248*H248</f>
        <v>0</v>
      </c>
      <c r="Q248" s="177">
        <v>0.0192</v>
      </c>
      <c r="R248" s="177">
        <f>Q248*H248</f>
        <v>0.06863999999999999</v>
      </c>
      <c r="S248" s="177">
        <v>0</v>
      </c>
      <c r="T248" s="178">
        <f>S248*H248</f>
        <v>0</v>
      </c>
      <c r="AR248" s="15" t="s">
        <v>277</v>
      </c>
      <c r="AT248" s="15" t="s">
        <v>199</v>
      </c>
      <c r="AU248" s="15" t="s">
        <v>131</v>
      </c>
      <c r="AY248" s="15" t="s">
        <v>123</v>
      </c>
      <c r="BE248" s="179">
        <f>IF(N248="základní",J248,0)</f>
        <v>0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15" t="s">
        <v>131</v>
      </c>
      <c r="BK248" s="179">
        <f>ROUND(I248*H248,2)</f>
        <v>0</v>
      </c>
      <c r="BL248" s="15" t="s">
        <v>207</v>
      </c>
      <c r="BM248" s="15" t="s">
        <v>579</v>
      </c>
    </row>
    <row r="249" spans="2:51" s="11" customFormat="1" ht="11.25">
      <c r="B249" s="180"/>
      <c r="C249" s="181"/>
      <c r="D249" s="182" t="s">
        <v>137</v>
      </c>
      <c r="E249" s="181"/>
      <c r="F249" s="184" t="s">
        <v>580</v>
      </c>
      <c r="G249" s="181"/>
      <c r="H249" s="185">
        <v>3.575</v>
      </c>
      <c r="I249" s="186"/>
      <c r="J249" s="181"/>
      <c r="K249" s="181"/>
      <c r="L249" s="187"/>
      <c r="M249" s="188"/>
      <c r="N249" s="189"/>
      <c r="O249" s="189"/>
      <c r="P249" s="189"/>
      <c r="Q249" s="189"/>
      <c r="R249" s="189"/>
      <c r="S249" s="189"/>
      <c r="T249" s="190"/>
      <c r="AT249" s="191" t="s">
        <v>137</v>
      </c>
      <c r="AU249" s="191" t="s">
        <v>131</v>
      </c>
      <c r="AV249" s="11" t="s">
        <v>131</v>
      </c>
      <c r="AW249" s="11" t="s">
        <v>4</v>
      </c>
      <c r="AX249" s="11" t="s">
        <v>75</v>
      </c>
      <c r="AY249" s="191" t="s">
        <v>123</v>
      </c>
    </row>
    <row r="250" spans="2:65" s="1" customFormat="1" ht="16.5" customHeight="1">
      <c r="B250" s="32"/>
      <c r="C250" s="168" t="s">
        <v>307</v>
      </c>
      <c r="D250" s="168" t="s">
        <v>126</v>
      </c>
      <c r="E250" s="169" t="s">
        <v>581</v>
      </c>
      <c r="F250" s="170" t="s">
        <v>582</v>
      </c>
      <c r="G250" s="171" t="s">
        <v>135</v>
      </c>
      <c r="H250" s="172">
        <v>3.25</v>
      </c>
      <c r="I250" s="173"/>
      <c r="J250" s="174">
        <f>ROUND(I250*H250,2)</f>
        <v>0</v>
      </c>
      <c r="K250" s="170" t="s">
        <v>1</v>
      </c>
      <c r="L250" s="36"/>
      <c r="M250" s="175" t="s">
        <v>1</v>
      </c>
      <c r="N250" s="176" t="s">
        <v>42</v>
      </c>
      <c r="O250" s="58"/>
      <c r="P250" s="177">
        <f>O250*H250</f>
        <v>0</v>
      </c>
      <c r="Q250" s="177">
        <v>0</v>
      </c>
      <c r="R250" s="177">
        <f>Q250*H250</f>
        <v>0</v>
      </c>
      <c r="S250" s="177">
        <v>0</v>
      </c>
      <c r="T250" s="178">
        <f>S250*H250</f>
        <v>0</v>
      </c>
      <c r="AR250" s="15" t="s">
        <v>207</v>
      </c>
      <c r="AT250" s="15" t="s">
        <v>126</v>
      </c>
      <c r="AU250" s="15" t="s">
        <v>131</v>
      </c>
      <c r="AY250" s="15" t="s">
        <v>123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15" t="s">
        <v>131</v>
      </c>
      <c r="BK250" s="179">
        <f>ROUND(I250*H250,2)</f>
        <v>0</v>
      </c>
      <c r="BL250" s="15" t="s">
        <v>207</v>
      </c>
      <c r="BM250" s="15" t="s">
        <v>583</v>
      </c>
    </row>
    <row r="251" spans="2:65" s="1" customFormat="1" ht="16.5" customHeight="1">
      <c r="B251" s="32"/>
      <c r="C251" s="168" t="s">
        <v>584</v>
      </c>
      <c r="D251" s="168" t="s">
        <v>126</v>
      </c>
      <c r="E251" s="169" t="s">
        <v>585</v>
      </c>
      <c r="F251" s="170" t="s">
        <v>586</v>
      </c>
      <c r="G251" s="171" t="s">
        <v>135</v>
      </c>
      <c r="H251" s="172">
        <v>3.25</v>
      </c>
      <c r="I251" s="173"/>
      <c r="J251" s="174">
        <f>ROUND(I251*H251,2)</f>
        <v>0</v>
      </c>
      <c r="K251" s="170" t="s">
        <v>169</v>
      </c>
      <c r="L251" s="36"/>
      <c r="M251" s="175" t="s">
        <v>1</v>
      </c>
      <c r="N251" s="176" t="s">
        <v>42</v>
      </c>
      <c r="O251" s="58"/>
      <c r="P251" s="177">
        <f>O251*H251</f>
        <v>0</v>
      </c>
      <c r="Q251" s="177">
        <v>0.0003</v>
      </c>
      <c r="R251" s="177">
        <f>Q251*H251</f>
        <v>0.000975</v>
      </c>
      <c r="S251" s="177">
        <v>0</v>
      </c>
      <c r="T251" s="178">
        <f>S251*H251</f>
        <v>0</v>
      </c>
      <c r="AR251" s="15" t="s">
        <v>207</v>
      </c>
      <c r="AT251" s="15" t="s">
        <v>126</v>
      </c>
      <c r="AU251" s="15" t="s">
        <v>131</v>
      </c>
      <c r="AY251" s="15" t="s">
        <v>123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5" t="s">
        <v>131</v>
      </c>
      <c r="BK251" s="179">
        <f>ROUND(I251*H251,2)</f>
        <v>0</v>
      </c>
      <c r="BL251" s="15" t="s">
        <v>207</v>
      </c>
      <c r="BM251" s="15" t="s">
        <v>587</v>
      </c>
    </row>
    <row r="252" spans="2:65" s="1" customFormat="1" ht="16.5" customHeight="1">
      <c r="B252" s="32"/>
      <c r="C252" s="168" t="s">
        <v>588</v>
      </c>
      <c r="D252" s="168" t="s">
        <v>126</v>
      </c>
      <c r="E252" s="169" t="s">
        <v>589</v>
      </c>
      <c r="F252" s="170" t="s">
        <v>590</v>
      </c>
      <c r="G252" s="171" t="s">
        <v>135</v>
      </c>
      <c r="H252" s="172">
        <v>3.25</v>
      </c>
      <c r="I252" s="173"/>
      <c r="J252" s="174">
        <f>ROUND(I252*H252,2)</f>
        <v>0</v>
      </c>
      <c r="K252" s="170" t="s">
        <v>169</v>
      </c>
      <c r="L252" s="36"/>
      <c r="M252" s="175" t="s">
        <v>1</v>
      </c>
      <c r="N252" s="176" t="s">
        <v>42</v>
      </c>
      <c r="O252" s="58"/>
      <c r="P252" s="177">
        <f>O252*H252</f>
        <v>0</v>
      </c>
      <c r="Q252" s="177">
        <v>0.00715</v>
      </c>
      <c r="R252" s="177">
        <f>Q252*H252</f>
        <v>0.0232375</v>
      </c>
      <c r="S252" s="177">
        <v>0</v>
      </c>
      <c r="T252" s="178">
        <f>S252*H252</f>
        <v>0</v>
      </c>
      <c r="AR252" s="15" t="s">
        <v>207</v>
      </c>
      <c r="AT252" s="15" t="s">
        <v>126</v>
      </c>
      <c r="AU252" s="15" t="s">
        <v>131</v>
      </c>
      <c r="AY252" s="15" t="s">
        <v>123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15" t="s">
        <v>131</v>
      </c>
      <c r="BK252" s="179">
        <f>ROUND(I252*H252,2)</f>
        <v>0</v>
      </c>
      <c r="BL252" s="15" t="s">
        <v>207</v>
      </c>
      <c r="BM252" s="15" t="s">
        <v>591</v>
      </c>
    </row>
    <row r="253" spans="2:65" s="1" customFormat="1" ht="16.5" customHeight="1">
      <c r="B253" s="32"/>
      <c r="C253" s="168" t="s">
        <v>592</v>
      </c>
      <c r="D253" s="168" t="s">
        <v>126</v>
      </c>
      <c r="E253" s="169" t="s">
        <v>593</v>
      </c>
      <c r="F253" s="170" t="s">
        <v>594</v>
      </c>
      <c r="G253" s="171" t="s">
        <v>312</v>
      </c>
      <c r="H253" s="172">
        <v>0.105</v>
      </c>
      <c r="I253" s="173"/>
      <c r="J253" s="174">
        <f>ROUND(I253*H253,2)</f>
        <v>0</v>
      </c>
      <c r="K253" s="170" t="s">
        <v>1</v>
      </c>
      <c r="L253" s="36"/>
      <c r="M253" s="175" t="s">
        <v>1</v>
      </c>
      <c r="N253" s="176" t="s">
        <v>42</v>
      </c>
      <c r="O253" s="58"/>
      <c r="P253" s="177">
        <f>O253*H253</f>
        <v>0</v>
      </c>
      <c r="Q253" s="177">
        <v>0</v>
      </c>
      <c r="R253" s="177">
        <f>Q253*H253</f>
        <v>0</v>
      </c>
      <c r="S253" s="177">
        <v>0</v>
      </c>
      <c r="T253" s="178">
        <f>S253*H253</f>
        <v>0</v>
      </c>
      <c r="AR253" s="15" t="s">
        <v>207</v>
      </c>
      <c r="AT253" s="15" t="s">
        <v>126</v>
      </c>
      <c r="AU253" s="15" t="s">
        <v>131</v>
      </c>
      <c r="AY253" s="15" t="s">
        <v>123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5" t="s">
        <v>131</v>
      </c>
      <c r="BK253" s="179">
        <f>ROUND(I253*H253,2)</f>
        <v>0</v>
      </c>
      <c r="BL253" s="15" t="s">
        <v>207</v>
      </c>
      <c r="BM253" s="15" t="s">
        <v>595</v>
      </c>
    </row>
    <row r="254" spans="2:63" s="10" customFormat="1" ht="22.9" customHeight="1">
      <c r="B254" s="152"/>
      <c r="C254" s="153"/>
      <c r="D254" s="154" t="s">
        <v>69</v>
      </c>
      <c r="E254" s="166" t="s">
        <v>596</v>
      </c>
      <c r="F254" s="166" t="s">
        <v>597</v>
      </c>
      <c r="G254" s="153"/>
      <c r="H254" s="153"/>
      <c r="I254" s="156"/>
      <c r="J254" s="167">
        <f>BK254</f>
        <v>0</v>
      </c>
      <c r="K254" s="153"/>
      <c r="L254" s="158"/>
      <c r="M254" s="159"/>
      <c r="N254" s="160"/>
      <c r="O254" s="160"/>
      <c r="P254" s="161">
        <f>SUM(P255:P258)</f>
        <v>0</v>
      </c>
      <c r="Q254" s="160"/>
      <c r="R254" s="161">
        <f>SUM(R255:R258)</f>
        <v>0.00058</v>
      </c>
      <c r="S254" s="160"/>
      <c r="T254" s="162">
        <f>SUM(T255:T258)</f>
        <v>0</v>
      </c>
      <c r="AR254" s="163" t="s">
        <v>131</v>
      </c>
      <c r="AT254" s="164" t="s">
        <v>69</v>
      </c>
      <c r="AU254" s="164" t="s">
        <v>75</v>
      </c>
      <c r="AY254" s="163" t="s">
        <v>123</v>
      </c>
      <c r="BK254" s="165">
        <f>SUM(BK255:BK258)</f>
        <v>0</v>
      </c>
    </row>
    <row r="255" spans="2:65" s="1" customFormat="1" ht="16.5" customHeight="1">
      <c r="B255" s="32"/>
      <c r="C255" s="168" t="s">
        <v>598</v>
      </c>
      <c r="D255" s="168" t="s">
        <v>126</v>
      </c>
      <c r="E255" s="169" t="s">
        <v>599</v>
      </c>
      <c r="F255" s="170" t="s">
        <v>600</v>
      </c>
      <c r="G255" s="171" t="s">
        <v>141</v>
      </c>
      <c r="H255" s="172">
        <v>2</v>
      </c>
      <c r="I255" s="173"/>
      <c r="J255" s="174">
        <f>ROUND(I255*H255,2)</f>
        <v>0</v>
      </c>
      <c r="K255" s="170" t="s">
        <v>1</v>
      </c>
      <c r="L255" s="36"/>
      <c r="M255" s="175" t="s">
        <v>1</v>
      </c>
      <c r="N255" s="176" t="s">
        <v>42</v>
      </c>
      <c r="O255" s="58"/>
      <c r="P255" s="177">
        <f>O255*H255</f>
        <v>0</v>
      </c>
      <c r="Q255" s="177">
        <v>7E-05</v>
      </c>
      <c r="R255" s="177">
        <f>Q255*H255</f>
        <v>0.00014</v>
      </c>
      <c r="S255" s="177">
        <v>0</v>
      </c>
      <c r="T255" s="178">
        <f>S255*H255</f>
        <v>0</v>
      </c>
      <c r="AR255" s="15" t="s">
        <v>207</v>
      </c>
      <c r="AT255" s="15" t="s">
        <v>126</v>
      </c>
      <c r="AU255" s="15" t="s">
        <v>131</v>
      </c>
      <c r="AY255" s="15" t="s">
        <v>123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5" t="s">
        <v>131</v>
      </c>
      <c r="BK255" s="179">
        <f>ROUND(I255*H255,2)</f>
        <v>0</v>
      </c>
      <c r="BL255" s="15" t="s">
        <v>207</v>
      </c>
      <c r="BM255" s="15" t="s">
        <v>601</v>
      </c>
    </row>
    <row r="256" spans="2:51" s="11" customFormat="1" ht="11.25">
      <c r="B256" s="180"/>
      <c r="C256" s="181"/>
      <c r="D256" s="182" t="s">
        <v>137</v>
      </c>
      <c r="E256" s="183" t="s">
        <v>1</v>
      </c>
      <c r="F256" s="184" t="s">
        <v>602</v>
      </c>
      <c r="G256" s="181"/>
      <c r="H256" s="185">
        <v>2</v>
      </c>
      <c r="I256" s="186"/>
      <c r="J256" s="181"/>
      <c r="K256" s="181"/>
      <c r="L256" s="187"/>
      <c r="M256" s="188"/>
      <c r="N256" s="189"/>
      <c r="O256" s="189"/>
      <c r="P256" s="189"/>
      <c r="Q256" s="189"/>
      <c r="R256" s="189"/>
      <c r="S256" s="189"/>
      <c r="T256" s="190"/>
      <c r="AT256" s="191" t="s">
        <v>137</v>
      </c>
      <c r="AU256" s="191" t="s">
        <v>131</v>
      </c>
      <c r="AV256" s="11" t="s">
        <v>131</v>
      </c>
      <c r="AW256" s="11" t="s">
        <v>32</v>
      </c>
      <c r="AX256" s="11" t="s">
        <v>75</v>
      </c>
      <c r="AY256" s="191" t="s">
        <v>123</v>
      </c>
    </row>
    <row r="257" spans="2:65" s="1" customFormat="1" ht="16.5" customHeight="1">
      <c r="B257" s="32"/>
      <c r="C257" s="213" t="s">
        <v>603</v>
      </c>
      <c r="D257" s="213" t="s">
        <v>199</v>
      </c>
      <c r="E257" s="214" t="s">
        <v>604</v>
      </c>
      <c r="F257" s="215" t="s">
        <v>605</v>
      </c>
      <c r="G257" s="216" t="s">
        <v>141</v>
      </c>
      <c r="H257" s="217">
        <v>2.2</v>
      </c>
      <c r="I257" s="218"/>
      <c r="J257" s="219">
        <f>ROUND(I257*H257,2)</f>
        <v>0</v>
      </c>
      <c r="K257" s="215" t="s">
        <v>1</v>
      </c>
      <c r="L257" s="220"/>
      <c r="M257" s="221" t="s">
        <v>1</v>
      </c>
      <c r="N257" s="222" t="s">
        <v>42</v>
      </c>
      <c r="O257" s="58"/>
      <c r="P257" s="177">
        <f>O257*H257</f>
        <v>0</v>
      </c>
      <c r="Q257" s="177">
        <v>0.0002</v>
      </c>
      <c r="R257" s="177">
        <f>Q257*H257</f>
        <v>0.00044000000000000007</v>
      </c>
      <c r="S257" s="177">
        <v>0</v>
      </c>
      <c r="T257" s="178">
        <f>S257*H257</f>
        <v>0</v>
      </c>
      <c r="AR257" s="15" t="s">
        <v>277</v>
      </c>
      <c r="AT257" s="15" t="s">
        <v>199</v>
      </c>
      <c r="AU257" s="15" t="s">
        <v>131</v>
      </c>
      <c r="AY257" s="15" t="s">
        <v>123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15" t="s">
        <v>131</v>
      </c>
      <c r="BK257" s="179">
        <f>ROUND(I257*H257,2)</f>
        <v>0</v>
      </c>
      <c r="BL257" s="15" t="s">
        <v>207</v>
      </c>
      <c r="BM257" s="15" t="s">
        <v>606</v>
      </c>
    </row>
    <row r="258" spans="2:51" s="11" customFormat="1" ht="11.25">
      <c r="B258" s="180"/>
      <c r="C258" s="181"/>
      <c r="D258" s="182" t="s">
        <v>137</v>
      </c>
      <c r="E258" s="181"/>
      <c r="F258" s="184" t="s">
        <v>607</v>
      </c>
      <c r="G258" s="181"/>
      <c r="H258" s="185">
        <v>2.2</v>
      </c>
      <c r="I258" s="186"/>
      <c r="J258" s="181"/>
      <c r="K258" s="181"/>
      <c r="L258" s="187"/>
      <c r="M258" s="188"/>
      <c r="N258" s="189"/>
      <c r="O258" s="189"/>
      <c r="P258" s="189"/>
      <c r="Q258" s="189"/>
      <c r="R258" s="189"/>
      <c r="S258" s="189"/>
      <c r="T258" s="190"/>
      <c r="AT258" s="191" t="s">
        <v>137</v>
      </c>
      <c r="AU258" s="191" t="s">
        <v>131</v>
      </c>
      <c r="AV258" s="11" t="s">
        <v>131</v>
      </c>
      <c r="AW258" s="11" t="s">
        <v>4</v>
      </c>
      <c r="AX258" s="11" t="s">
        <v>75</v>
      </c>
      <c r="AY258" s="191" t="s">
        <v>123</v>
      </c>
    </row>
    <row r="259" spans="2:63" s="10" customFormat="1" ht="22.9" customHeight="1">
      <c r="B259" s="152"/>
      <c r="C259" s="153"/>
      <c r="D259" s="154" t="s">
        <v>69</v>
      </c>
      <c r="E259" s="166" t="s">
        <v>608</v>
      </c>
      <c r="F259" s="166" t="s">
        <v>609</v>
      </c>
      <c r="G259" s="153"/>
      <c r="H259" s="153"/>
      <c r="I259" s="156"/>
      <c r="J259" s="167">
        <f>BK259</f>
        <v>0</v>
      </c>
      <c r="K259" s="153"/>
      <c r="L259" s="158"/>
      <c r="M259" s="159"/>
      <c r="N259" s="160"/>
      <c r="O259" s="160"/>
      <c r="P259" s="161">
        <f>SUM(P260:P271)</f>
        <v>0</v>
      </c>
      <c r="Q259" s="160"/>
      <c r="R259" s="161">
        <f>SUM(R260:R271)</f>
        <v>0.25277602</v>
      </c>
      <c r="S259" s="160"/>
      <c r="T259" s="162">
        <f>SUM(T260:T271)</f>
        <v>0</v>
      </c>
      <c r="AR259" s="163" t="s">
        <v>131</v>
      </c>
      <c r="AT259" s="164" t="s">
        <v>69</v>
      </c>
      <c r="AU259" s="164" t="s">
        <v>75</v>
      </c>
      <c r="AY259" s="163" t="s">
        <v>123</v>
      </c>
      <c r="BK259" s="165">
        <f>SUM(BK260:BK271)</f>
        <v>0</v>
      </c>
    </row>
    <row r="260" spans="2:65" s="1" customFormat="1" ht="16.5" customHeight="1">
      <c r="B260" s="32"/>
      <c r="C260" s="168" t="s">
        <v>610</v>
      </c>
      <c r="D260" s="168" t="s">
        <v>126</v>
      </c>
      <c r="E260" s="169" t="s">
        <v>611</v>
      </c>
      <c r="F260" s="170" t="s">
        <v>612</v>
      </c>
      <c r="G260" s="171" t="s">
        <v>141</v>
      </c>
      <c r="H260" s="172">
        <v>23.3</v>
      </c>
      <c r="I260" s="173"/>
      <c r="J260" s="174">
        <f>ROUND(I260*H260,2)</f>
        <v>0</v>
      </c>
      <c r="K260" s="170" t="s">
        <v>1</v>
      </c>
      <c r="L260" s="36"/>
      <c r="M260" s="175" t="s">
        <v>1</v>
      </c>
      <c r="N260" s="176" t="s">
        <v>42</v>
      </c>
      <c r="O260" s="58"/>
      <c r="P260" s="177">
        <f>O260*H260</f>
        <v>0</v>
      </c>
      <c r="Q260" s="177">
        <v>2E-05</v>
      </c>
      <c r="R260" s="177">
        <f>Q260*H260</f>
        <v>0.00046600000000000005</v>
      </c>
      <c r="S260" s="177">
        <v>0</v>
      </c>
      <c r="T260" s="178">
        <f>S260*H260</f>
        <v>0</v>
      </c>
      <c r="AR260" s="15" t="s">
        <v>207</v>
      </c>
      <c r="AT260" s="15" t="s">
        <v>126</v>
      </c>
      <c r="AU260" s="15" t="s">
        <v>131</v>
      </c>
      <c r="AY260" s="15" t="s">
        <v>123</v>
      </c>
      <c r="BE260" s="179">
        <f>IF(N260="základní",J260,0)</f>
        <v>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15" t="s">
        <v>131</v>
      </c>
      <c r="BK260" s="179">
        <f>ROUND(I260*H260,2)</f>
        <v>0</v>
      </c>
      <c r="BL260" s="15" t="s">
        <v>207</v>
      </c>
      <c r="BM260" s="15" t="s">
        <v>613</v>
      </c>
    </row>
    <row r="261" spans="2:51" s="11" customFormat="1" ht="11.25">
      <c r="B261" s="180"/>
      <c r="C261" s="181"/>
      <c r="D261" s="182" t="s">
        <v>137</v>
      </c>
      <c r="E261" s="183" t="s">
        <v>1</v>
      </c>
      <c r="F261" s="184" t="s">
        <v>614</v>
      </c>
      <c r="G261" s="181"/>
      <c r="H261" s="185">
        <v>23.3</v>
      </c>
      <c r="I261" s="186"/>
      <c r="J261" s="181"/>
      <c r="K261" s="181"/>
      <c r="L261" s="187"/>
      <c r="M261" s="188"/>
      <c r="N261" s="189"/>
      <c r="O261" s="189"/>
      <c r="P261" s="189"/>
      <c r="Q261" s="189"/>
      <c r="R261" s="189"/>
      <c r="S261" s="189"/>
      <c r="T261" s="190"/>
      <c r="AT261" s="191" t="s">
        <v>137</v>
      </c>
      <c r="AU261" s="191" t="s">
        <v>131</v>
      </c>
      <c r="AV261" s="11" t="s">
        <v>131</v>
      </c>
      <c r="AW261" s="11" t="s">
        <v>32</v>
      </c>
      <c r="AX261" s="11" t="s">
        <v>75</v>
      </c>
      <c r="AY261" s="191" t="s">
        <v>123</v>
      </c>
    </row>
    <row r="262" spans="2:65" s="1" customFormat="1" ht="16.5" customHeight="1">
      <c r="B262" s="32"/>
      <c r="C262" s="213" t="s">
        <v>615</v>
      </c>
      <c r="D262" s="213" t="s">
        <v>199</v>
      </c>
      <c r="E262" s="214" t="s">
        <v>616</v>
      </c>
      <c r="F262" s="215" t="s">
        <v>617</v>
      </c>
      <c r="G262" s="216" t="s">
        <v>141</v>
      </c>
      <c r="H262" s="217">
        <v>24.232</v>
      </c>
      <c r="I262" s="218"/>
      <c r="J262" s="219">
        <f>ROUND(I262*H262,2)</f>
        <v>0</v>
      </c>
      <c r="K262" s="215" t="s">
        <v>1</v>
      </c>
      <c r="L262" s="220"/>
      <c r="M262" s="221" t="s">
        <v>1</v>
      </c>
      <c r="N262" s="222" t="s">
        <v>42</v>
      </c>
      <c r="O262" s="58"/>
      <c r="P262" s="177">
        <f>O262*H262</f>
        <v>0</v>
      </c>
      <c r="Q262" s="177">
        <v>0.0003</v>
      </c>
      <c r="R262" s="177">
        <f>Q262*H262</f>
        <v>0.007269599999999999</v>
      </c>
      <c r="S262" s="177">
        <v>0</v>
      </c>
      <c r="T262" s="178">
        <f>S262*H262</f>
        <v>0</v>
      </c>
      <c r="AR262" s="15" t="s">
        <v>277</v>
      </c>
      <c r="AT262" s="15" t="s">
        <v>199</v>
      </c>
      <c r="AU262" s="15" t="s">
        <v>131</v>
      </c>
      <c r="AY262" s="15" t="s">
        <v>123</v>
      </c>
      <c r="BE262" s="179">
        <f>IF(N262="základní",J262,0)</f>
        <v>0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15" t="s">
        <v>131</v>
      </c>
      <c r="BK262" s="179">
        <f>ROUND(I262*H262,2)</f>
        <v>0</v>
      </c>
      <c r="BL262" s="15" t="s">
        <v>207</v>
      </c>
      <c r="BM262" s="15" t="s">
        <v>618</v>
      </c>
    </row>
    <row r="263" spans="2:51" s="11" customFormat="1" ht="11.25">
      <c r="B263" s="180"/>
      <c r="C263" s="181"/>
      <c r="D263" s="182" t="s">
        <v>137</v>
      </c>
      <c r="E263" s="181"/>
      <c r="F263" s="184" t="s">
        <v>619</v>
      </c>
      <c r="G263" s="181"/>
      <c r="H263" s="185">
        <v>24.232</v>
      </c>
      <c r="I263" s="186"/>
      <c r="J263" s="181"/>
      <c r="K263" s="181"/>
      <c r="L263" s="187"/>
      <c r="M263" s="188"/>
      <c r="N263" s="189"/>
      <c r="O263" s="189"/>
      <c r="P263" s="189"/>
      <c r="Q263" s="189"/>
      <c r="R263" s="189"/>
      <c r="S263" s="189"/>
      <c r="T263" s="190"/>
      <c r="AT263" s="191" t="s">
        <v>137</v>
      </c>
      <c r="AU263" s="191" t="s">
        <v>131</v>
      </c>
      <c r="AV263" s="11" t="s">
        <v>131</v>
      </c>
      <c r="AW263" s="11" t="s">
        <v>4</v>
      </c>
      <c r="AX263" s="11" t="s">
        <v>75</v>
      </c>
      <c r="AY263" s="191" t="s">
        <v>123</v>
      </c>
    </row>
    <row r="264" spans="2:65" s="1" customFormat="1" ht="16.5" customHeight="1">
      <c r="B264" s="32"/>
      <c r="C264" s="168" t="s">
        <v>620</v>
      </c>
      <c r="D264" s="168" t="s">
        <v>126</v>
      </c>
      <c r="E264" s="169" t="s">
        <v>621</v>
      </c>
      <c r="F264" s="170" t="s">
        <v>622</v>
      </c>
      <c r="G264" s="171" t="s">
        <v>135</v>
      </c>
      <c r="H264" s="172">
        <v>29.55</v>
      </c>
      <c r="I264" s="173"/>
      <c r="J264" s="174">
        <f>ROUND(I264*H264,2)</f>
        <v>0</v>
      </c>
      <c r="K264" s="170" t="s">
        <v>1</v>
      </c>
      <c r="L264" s="36"/>
      <c r="M264" s="175" t="s">
        <v>1</v>
      </c>
      <c r="N264" s="176" t="s">
        <v>42</v>
      </c>
      <c r="O264" s="58"/>
      <c r="P264" s="177">
        <f>O264*H264</f>
        <v>0</v>
      </c>
      <c r="Q264" s="177">
        <v>0.00027</v>
      </c>
      <c r="R264" s="177">
        <f>Q264*H264</f>
        <v>0.0079785</v>
      </c>
      <c r="S264" s="177">
        <v>0</v>
      </c>
      <c r="T264" s="178">
        <f>S264*H264</f>
        <v>0</v>
      </c>
      <c r="AR264" s="15" t="s">
        <v>207</v>
      </c>
      <c r="AT264" s="15" t="s">
        <v>126</v>
      </c>
      <c r="AU264" s="15" t="s">
        <v>131</v>
      </c>
      <c r="AY264" s="15" t="s">
        <v>123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5" t="s">
        <v>131</v>
      </c>
      <c r="BK264" s="179">
        <f>ROUND(I264*H264,2)</f>
        <v>0</v>
      </c>
      <c r="BL264" s="15" t="s">
        <v>207</v>
      </c>
      <c r="BM264" s="15" t="s">
        <v>623</v>
      </c>
    </row>
    <row r="265" spans="2:51" s="11" customFormat="1" ht="11.25">
      <c r="B265" s="180"/>
      <c r="C265" s="181"/>
      <c r="D265" s="182" t="s">
        <v>137</v>
      </c>
      <c r="E265" s="183" t="s">
        <v>1</v>
      </c>
      <c r="F265" s="184" t="s">
        <v>624</v>
      </c>
      <c r="G265" s="181"/>
      <c r="H265" s="185">
        <v>29.55</v>
      </c>
      <c r="I265" s="186"/>
      <c r="J265" s="181"/>
      <c r="K265" s="181"/>
      <c r="L265" s="187"/>
      <c r="M265" s="188"/>
      <c r="N265" s="189"/>
      <c r="O265" s="189"/>
      <c r="P265" s="189"/>
      <c r="Q265" s="189"/>
      <c r="R265" s="189"/>
      <c r="S265" s="189"/>
      <c r="T265" s="190"/>
      <c r="AT265" s="191" t="s">
        <v>137</v>
      </c>
      <c r="AU265" s="191" t="s">
        <v>131</v>
      </c>
      <c r="AV265" s="11" t="s">
        <v>131</v>
      </c>
      <c r="AW265" s="11" t="s">
        <v>32</v>
      </c>
      <c r="AX265" s="11" t="s">
        <v>75</v>
      </c>
      <c r="AY265" s="191" t="s">
        <v>123</v>
      </c>
    </row>
    <row r="266" spans="2:65" s="1" customFormat="1" ht="16.5" customHeight="1">
      <c r="B266" s="32"/>
      <c r="C266" s="213" t="s">
        <v>625</v>
      </c>
      <c r="D266" s="213" t="s">
        <v>199</v>
      </c>
      <c r="E266" s="214" t="s">
        <v>626</v>
      </c>
      <c r="F266" s="215" t="s">
        <v>627</v>
      </c>
      <c r="G266" s="216" t="s">
        <v>135</v>
      </c>
      <c r="H266" s="217">
        <v>30.732</v>
      </c>
      <c r="I266" s="218"/>
      <c r="J266" s="219">
        <f>ROUND(I266*H266,2)</f>
        <v>0</v>
      </c>
      <c r="K266" s="215" t="s">
        <v>1</v>
      </c>
      <c r="L266" s="220"/>
      <c r="M266" s="221" t="s">
        <v>1</v>
      </c>
      <c r="N266" s="222" t="s">
        <v>42</v>
      </c>
      <c r="O266" s="58"/>
      <c r="P266" s="177">
        <f>O266*H266</f>
        <v>0</v>
      </c>
      <c r="Q266" s="177">
        <v>0.00256</v>
      </c>
      <c r="R266" s="177">
        <f>Q266*H266</f>
        <v>0.07867392000000001</v>
      </c>
      <c r="S266" s="177">
        <v>0</v>
      </c>
      <c r="T266" s="178">
        <f>S266*H266</f>
        <v>0</v>
      </c>
      <c r="AR266" s="15" t="s">
        <v>277</v>
      </c>
      <c r="AT266" s="15" t="s">
        <v>199</v>
      </c>
      <c r="AU266" s="15" t="s">
        <v>131</v>
      </c>
      <c r="AY266" s="15" t="s">
        <v>123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15" t="s">
        <v>131</v>
      </c>
      <c r="BK266" s="179">
        <f>ROUND(I266*H266,2)</f>
        <v>0</v>
      </c>
      <c r="BL266" s="15" t="s">
        <v>207</v>
      </c>
      <c r="BM266" s="15" t="s">
        <v>628</v>
      </c>
    </row>
    <row r="267" spans="2:51" s="11" customFormat="1" ht="11.25">
      <c r="B267" s="180"/>
      <c r="C267" s="181"/>
      <c r="D267" s="182" t="s">
        <v>137</v>
      </c>
      <c r="E267" s="181"/>
      <c r="F267" s="184" t="s">
        <v>629</v>
      </c>
      <c r="G267" s="181"/>
      <c r="H267" s="185">
        <v>30.732</v>
      </c>
      <c r="I267" s="186"/>
      <c r="J267" s="181"/>
      <c r="K267" s="181"/>
      <c r="L267" s="187"/>
      <c r="M267" s="188"/>
      <c r="N267" s="189"/>
      <c r="O267" s="189"/>
      <c r="P267" s="189"/>
      <c r="Q267" s="189"/>
      <c r="R267" s="189"/>
      <c r="S267" s="189"/>
      <c r="T267" s="190"/>
      <c r="AT267" s="191" t="s">
        <v>137</v>
      </c>
      <c r="AU267" s="191" t="s">
        <v>131</v>
      </c>
      <c r="AV267" s="11" t="s">
        <v>131</v>
      </c>
      <c r="AW267" s="11" t="s">
        <v>4</v>
      </c>
      <c r="AX267" s="11" t="s">
        <v>75</v>
      </c>
      <c r="AY267" s="191" t="s">
        <v>123</v>
      </c>
    </row>
    <row r="268" spans="2:65" s="1" customFormat="1" ht="16.5" customHeight="1">
      <c r="B268" s="32"/>
      <c r="C268" s="168" t="s">
        <v>630</v>
      </c>
      <c r="D268" s="168" t="s">
        <v>126</v>
      </c>
      <c r="E268" s="169" t="s">
        <v>631</v>
      </c>
      <c r="F268" s="170" t="s">
        <v>632</v>
      </c>
      <c r="G268" s="171" t="s">
        <v>135</v>
      </c>
      <c r="H268" s="172">
        <v>29.55</v>
      </c>
      <c r="I268" s="173"/>
      <c r="J268" s="174">
        <f>ROUND(I268*H268,2)</f>
        <v>0</v>
      </c>
      <c r="K268" s="170" t="s">
        <v>1</v>
      </c>
      <c r="L268" s="36"/>
      <c r="M268" s="175" t="s">
        <v>1</v>
      </c>
      <c r="N268" s="176" t="s">
        <v>42</v>
      </c>
      <c r="O268" s="58"/>
      <c r="P268" s="177">
        <f>O268*H268</f>
        <v>0</v>
      </c>
      <c r="Q268" s="177">
        <v>0</v>
      </c>
      <c r="R268" s="177">
        <f>Q268*H268</f>
        <v>0</v>
      </c>
      <c r="S268" s="177">
        <v>0</v>
      </c>
      <c r="T268" s="178">
        <f>S268*H268</f>
        <v>0</v>
      </c>
      <c r="AR268" s="15" t="s">
        <v>207</v>
      </c>
      <c r="AT268" s="15" t="s">
        <v>126</v>
      </c>
      <c r="AU268" s="15" t="s">
        <v>131</v>
      </c>
      <c r="AY268" s="15" t="s">
        <v>123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5" t="s">
        <v>131</v>
      </c>
      <c r="BK268" s="179">
        <f>ROUND(I268*H268,2)</f>
        <v>0</v>
      </c>
      <c r="BL268" s="15" t="s">
        <v>207</v>
      </c>
      <c r="BM268" s="15" t="s">
        <v>633</v>
      </c>
    </row>
    <row r="269" spans="2:65" s="1" customFormat="1" ht="16.5" customHeight="1">
      <c r="B269" s="32"/>
      <c r="C269" s="168" t="s">
        <v>634</v>
      </c>
      <c r="D269" s="168" t="s">
        <v>126</v>
      </c>
      <c r="E269" s="169" t="s">
        <v>635</v>
      </c>
      <c r="F269" s="170" t="s">
        <v>636</v>
      </c>
      <c r="G269" s="171" t="s">
        <v>135</v>
      </c>
      <c r="H269" s="172">
        <v>29.55</v>
      </c>
      <c r="I269" s="173"/>
      <c r="J269" s="174">
        <f>ROUND(I269*H269,2)</f>
        <v>0</v>
      </c>
      <c r="K269" s="170" t="s">
        <v>1</v>
      </c>
      <c r="L269" s="36"/>
      <c r="M269" s="175" t="s">
        <v>1</v>
      </c>
      <c r="N269" s="176" t="s">
        <v>42</v>
      </c>
      <c r="O269" s="58"/>
      <c r="P269" s="177">
        <f>O269*H269</f>
        <v>0</v>
      </c>
      <c r="Q269" s="177">
        <v>0</v>
      </c>
      <c r="R269" s="177">
        <f>Q269*H269</f>
        <v>0</v>
      </c>
      <c r="S269" s="177">
        <v>0</v>
      </c>
      <c r="T269" s="178">
        <f>S269*H269</f>
        <v>0</v>
      </c>
      <c r="AR269" s="15" t="s">
        <v>207</v>
      </c>
      <c r="AT269" s="15" t="s">
        <v>126</v>
      </c>
      <c r="AU269" s="15" t="s">
        <v>131</v>
      </c>
      <c r="AY269" s="15" t="s">
        <v>123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15" t="s">
        <v>131</v>
      </c>
      <c r="BK269" s="179">
        <f>ROUND(I269*H269,2)</f>
        <v>0</v>
      </c>
      <c r="BL269" s="15" t="s">
        <v>207</v>
      </c>
      <c r="BM269" s="15" t="s">
        <v>637</v>
      </c>
    </row>
    <row r="270" spans="2:65" s="1" customFormat="1" ht="16.5" customHeight="1">
      <c r="B270" s="32"/>
      <c r="C270" s="168" t="s">
        <v>638</v>
      </c>
      <c r="D270" s="168" t="s">
        <v>126</v>
      </c>
      <c r="E270" s="169" t="s">
        <v>639</v>
      </c>
      <c r="F270" s="170" t="s">
        <v>640</v>
      </c>
      <c r="G270" s="171" t="s">
        <v>135</v>
      </c>
      <c r="H270" s="172">
        <v>29.55</v>
      </c>
      <c r="I270" s="173"/>
      <c r="J270" s="174">
        <f>ROUND(I270*H270,2)</f>
        <v>0</v>
      </c>
      <c r="K270" s="170" t="s">
        <v>1</v>
      </c>
      <c r="L270" s="36"/>
      <c r="M270" s="175" t="s">
        <v>1</v>
      </c>
      <c r="N270" s="176" t="s">
        <v>42</v>
      </c>
      <c r="O270" s="58"/>
      <c r="P270" s="177">
        <f>O270*H270</f>
        <v>0</v>
      </c>
      <c r="Q270" s="177">
        <v>0.00536</v>
      </c>
      <c r="R270" s="177">
        <f>Q270*H270</f>
        <v>0.158388</v>
      </c>
      <c r="S270" s="177">
        <v>0</v>
      </c>
      <c r="T270" s="178">
        <f>S270*H270</f>
        <v>0</v>
      </c>
      <c r="AR270" s="15" t="s">
        <v>207</v>
      </c>
      <c r="AT270" s="15" t="s">
        <v>126</v>
      </c>
      <c r="AU270" s="15" t="s">
        <v>131</v>
      </c>
      <c r="AY270" s="15" t="s">
        <v>123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5" t="s">
        <v>131</v>
      </c>
      <c r="BK270" s="179">
        <f>ROUND(I270*H270,2)</f>
        <v>0</v>
      </c>
      <c r="BL270" s="15" t="s">
        <v>207</v>
      </c>
      <c r="BM270" s="15" t="s">
        <v>641</v>
      </c>
    </row>
    <row r="271" spans="2:65" s="1" customFormat="1" ht="16.5" customHeight="1">
      <c r="B271" s="32"/>
      <c r="C271" s="168" t="s">
        <v>642</v>
      </c>
      <c r="D271" s="168" t="s">
        <v>126</v>
      </c>
      <c r="E271" s="169" t="s">
        <v>643</v>
      </c>
      <c r="F271" s="170" t="s">
        <v>644</v>
      </c>
      <c r="G271" s="171" t="s">
        <v>312</v>
      </c>
      <c r="H271" s="172">
        <v>0.253</v>
      </c>
      <c r="I271" s="173"/>
      <c r="J271" s="174">
        <f>ROUND(I271*H271,2)</f>
        <v>0</v>
      </c>
      <c r="K271" s="170" t="s">
        <v>1</v>
      </c>
      <c r="L271" s="36"/>
      <c r="M271" s="175" t="s">
        <v>1</v>
      </c>
      <c r="N271" s="176" t="s">
        <v>42</v>
      </c>
      <c r="O271" s="58"/>
      <c r="P271" s="177">
        <f>O271*H271</f>
        <v>0</v>
      </c>
      <c r="Q271" s="177">
        <v>0</v>
      </c>
      <c r="R271" s="177">
        <f>Q271*H271</f>
        <v>0</v>
      </c>
      <c r="S271" s="177">
        <v>0</v>
      </c>
      <c r="T271" s="178">
        <f>S271*H271</f>
        <v>0</v>
      </c>
      <c r="AR271" s="15" t="s">
        <v>207</v>
      </c>
      <c r="AT271" s="15" t="s">
        <v>126</v>
      </c>
      <c r="AU271" s="15" t="s">
        <v>131</v>
      </c>
      <c r="AY271" s="15" t="s">
        <v>123</v>
      </c>
      <c r="BE271" s="179">
        <f>IF(N271="základní",J271,0)</f>
        <v>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15" t="s">
        <v>131</v>
      </c>
      <c r="BK271" s="179">
        <f>ROUND(I271*H271,2)</f>
        <v>0</v>
      </c>
      <c r="BL271" s="15" t="s">
        <v>207</v>
      </c>
      <c r="BM271" s="15" t="s">
        <v>645</v>
      </c>
    </row>
    <row r="272" spans="2:63" s="10" customFormat="1" ht="22.9" customHeight="1">
      <c r="B272" s="152"/>
      <c r="C272" s="153"/>
      <c r="D272" s="154" t="s">
        <v>69</v>
      </c>
      <c r="E272" s="166" t="s">
        <v>646</v>
      </c>
      <c r="F272" s="166" t="s">
        <v>647</v>
      </c>
      <c r="G272" s="153"/>
      <c r="H272" s="153"/>
      <c r="I272" s="156"/>
      <c r="J272" s="167">
        <f>BK272</f>
        <v>0</v>
      </c>
      <c r="K272" s="153"/>
      <c r="L272" s="158"/>
      <c r="M272" s="159"/>
      <c r="N272" s="160"/>
      <c r="O272" s="160"/>
      <c r="P272" s="161">
        <f>SUM(P273:P296)</f>
        <v>0</v>
      </c>
      <c r="Q272" s="160"/>
      <c r="R272" s="161">
        <f>SUM(R273:R296)</f>
        <v>0.39860920000000005</v>
      </c>
      <c r="S272" s="160"/>
      <c r="T272" s="162">
        <f>SUM(T273:T296)</f>
        <v>0</v>
      </c>
      <c r="AR272" s="163" t="s">
        <v>131</v>
      </c>
      <c r="AT272" s="164" t="s">
        <v>69</v>
      </c>
      <c r="AU272" s="164" t="s">
        <v>75</v>
      </c>
      <c r="AY272" s="163" t="s">
        <v>123</v>
      </c>
      <c r="BK272" s="165">
        <f>SUM(BK273:BK296)</f>
        <v>0</v>
      </c>
    </row>
    <row r="273" spans="2:65" s="1" customFormat="1" ht="16.5" customHeight="1">
      <c r="B273" s="32"/>
      <c r="C273" s="168" t="s">
        <v>648</v>
      </c>
      <c r="D273" s="168" t="s">
        <v>126</v>
      </c>
      <c r="E273" s="169" t="s">
        <v>649</v>
      </c>
      <c r="F273" s="170" t="s">
        <v>650</v>
      </c>
      <c r="G273" s="171" t="s">
        <v>135</v>
      </c>
      <c r="H273" s="172">
        <v>21.34</v>
      </c>
      <c r="I273" s="173"/>
      <c r="J273" s="174">
        <f>ROUND(I273*H273,2)</f>
        <v>0</v>
      </c>
      <c r="K273" s="170" t="s">
        <v>1</v>
      </c>
      <c r="L273" s="36"/>
      <c r="M273" s="175" t="s">
        <v>1</v>
      </c>
      <c r="N273" s="176" t="s">
        <v>42</v>
      </c>
      <c r="O273" s="58"/>
      <c r="P273" s="177">
        <f>O273*H273</f>
        <v>0</v>
      </c>
      <c r="Q273" s="177">
        <v>0.003</v>
      </c>
      <c r="R273" s="177">
        <f>Q273*H273</f>
        <v>0.06402000000000001</v>
      </c>
      <c r="S273" s="177">
        <v>0</v>
      </c>
      <c r="T273" s="178">
        <f>S273*H273</f>
        <v>0</v>
      </c>
      <c r="AR273" s="15" t="s">
        <v>207</v>
      </c>
      <c r="AT273" s="15" t="s">
        <v>126</v>
      </c>
      <c r="AU273" s="15" t="s">
        <v>131</v>
      </c>
      <c r="AY273" s="15" t="s">
        <v>123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15" t="s">
        <v>131</v>
      </c>
      <c r="BK273" s="179">
        <f>ROUND(I273*H273,2)</f>
        <v>0</v>
      </c>
      <c r="BL273" s="15" t="s">
        <v>207</v>
      </c>
      <c r="BM273" s="15" t="s">
        <v>651</v>
      </c>
    </row>
    <row r="274" spans="2:51" s="11" customFormat="1" ht="11.25">
      <c r="B274" s="180"/>
      <c r="C274" s="181"/>
      <c r="D274" s="182" t="s">
        <v>137</v>
      </c>
      <c r="E274" s="183" t="s">
        <v>1</v>
      </c>
      <c r="F274" s="184" t="s">
        <v>652</v>
      </c>
      <c r="G274" s="181"/>
      <c r="H274" s="185">
        <v>10.8</v>
      </c>
      <c r="I274" s="186"/>
      <c r="J274" s="181"/>
      <c r="K274" s="181"/>
      <c r="L274" s="187"/>
      <c r="M274" s="188"/>
      <c r="N274" s="189"/>
      <c r="O274" s="189"/>
      <c r="P274" s="189"/>
      <c r="Q274" s="189"/>
      <c r="R274" s="189"/>
      <c r="S274" s="189"/>
      <c r="T274" s="190"/>
      <c r="AT274" s="191" t="s">
        <v>137</v>
      </c>
      <c r="AU274" s="191" t="s">
        <v>131</v>
      </c>
      <c r="AV274" s="11" t="s">
        <v>131</v>
      </c>
      <c r="AW274" s="11" t="s">
        <v>32</v>
      </c>
      <c r="AX274" s="11" t="s">
        <v>70</v>
      </c>
      <c r="AY274" s="191" t="s">
        <v>123</v>
      </c>
    </row>
    <row r="275" spans="2:51" s="11" customFormat="1" ht="11.25">
      <c r="B275" s="180"/>
      <c r="C275" s="181"/>
      <c r="D275" s="182" t="s">
        <v>137</v>
      </c>
      <c r="E275" s="183" t="s">
        <v>1</v>
      </c>
      <c r="F275" s="184" t="s">
        <v>653</v>
      </c>
      <c r="G275" s="181"/>
      <c r="H275" s="185">
        <v>7.04</v>
      </c>
      <c r="I275" s="186"/>
      <c r="J275" s="181"/>
      <c r="K275" s="181"/>
      <c r="L275" s="187"/>
      <c r="M275" s="188"/>
      <c r="N275" s="189"/>
      <c r="O275" s="189"/>
      <c r="P275" s="189"/>
      <c r="Q275" s="189"/>
      <c r="R275" s="189"/>
      <c r="S275" s="189"/>
      <c r="T275" s="190"/>
      <c r="AT275" s="191" t="s">
        <v>137</v>
      </c>
      <c r="AU275" s="191" t="s">
        <v>131</v>
      </c>
      <c r="AV275" s="11" t="s">
        <v>131</v>
      </c>
      <c r="AW275" s="11" t="s">
        <v>32</v>
      </c>
      <c r="AX275" s="11" t="s">
        <v>70</v>
      </c>
      <c r="AY275" s="191" t="s">
        <v>123</v>
      </c>
    </row>
    <row r="276" spans="2:51" s="11" customFormat="1" ht="11.25">
      <c r="B276" s="180"/>
      <c r="C276" s="181"/>
      <c r="D276" s="182" t="s">
        <v>137</v>
      </c>
      <c r="E276" s="183" t="s">
        <v>1</v>
      </c>
      <c r="F276" s="184" t="s">
        <v>654</v>
      </c>
      <c r="G276" s="181"/>
      <c r="H276" s="185">
        <v>3.5</v>
      </c>
      <c r="I276" s="186"/>
      <c r="J276" s="181"/>
      <c r="K276" s="181"/>
      <c r="L276" s="187"/>
      <c r="M276" s="188"/>
      <c r="N276" s="189"/>
      <c r="O276" s="189"/>
      <c r="P276" s="189"/>
      <c r="Q276" s="189"/>
      <c r="R276" s="189"/>
      <c r="S276" s="189"/>
      <c r="T276" s="190"/>
      <c r="AT276" s="191" t="s">
        <v>137</v>
      </c>
      <c r="AU276" s="191" t="s">
        <v>131</v>
      </c>
      <c r="AV276" s="11" t="s">
        <v>131</v>
      </c>
      <c r="AW276" s="11" t="s">
        <v>32</v>
      </c>
      <c r="AX276" s="11" t="s">
        <v>70</v>
      </c>
      <c r="AY276" s="191" t="s">
        <v>123</v>
      </c>
    </row>
    <row r="277" spans="2:51" s="13" customFormat="1" ht="11.25">
      <c r="B277" s="202"/>
      <c r="C277" s="203"/>
      <c r="D277" s="182" t="s">
        <v>137</v>
      </c>
      <c r="E277" s="204" t="s">
        <v>1</v>
      </c>
      <c r="F277" s="205" t="s">
        <v>177</v>
      </c>
      <c r="G277" s="203"/>
      <c r="H277" s="206">
        <v>21.34</v>
      </c>
      <c r="I277" s="207"/>
      <c r="J277" s="203"/>
      <c r="K277" s="203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137</v>
      </c>
      <c r="AU277" s="212" t="s">
        <v>131</v>
      </c>
      <c r="AV277" s="13" t="s">
        <v>130</v>
      </c>
      <c r="AW277" s="13" t="s">
        <v>32</v>
      </c>
      <c r="AX277" s="13" t="s">
        <v>75</v>
      </c>
      <c r="AY277" s="212" t="s">
        <v>123</v>
      </c>
    </row>
    <row r="278" spans="2:65" s="1" customFormat="1" ht="16.5" customHeight="1">
      <c r="B278" s="32"/>
      <c r="C278" s="213" t="s">
        <v>655</v>
      </c>
      <c r="D278" s="213" t="s">
        <v>199</v>
      </c>
      <c r="E278" s="214" t="s">
        <v>656</v>
      </c>
      <c r="F278" s="215" t="s">
        <v>657</v>
      </c>
      <c r="G278" s="216" t="s">
        <v>135</v>
      </c>
      <c r="H278" s="217">
        <v>22.194</v>
      </c>
      <c r="I278" s="218"/>
      <c r="J278" s="219">
        <f>ROUND(I278*H278,2)</f>
        <v>0</v>
      </c>
      <c r="K278" s="215" t="s">
        <v>1</v>
      </c>
      <c r="L278" s="220"/>
      <c r="M278" s="221" t="s">
        <v>1</v>
      </c>
      <c r="N278" s="222" t="s">
        <v>42</v>
      </c>
      <c r="O278" s="58"/>
      <c r="P278" s="177">
        <f>O278*H278</f>
        <v>0</v>
      </c>
      <c r="Q278" s="177">
        <v>0.0118</v>
      </c>
      <c r="R278" s="177">
        <f>Q278*H278</f>
        <v>0.2618892</v>
      </c>
      <c r="S278" s="177">
        <v>0</v>
      </c>
      <c r="T278" s="178">
        <f>S278*H278</f>
        <v>0</v>
      </c>
      <c r="AR278" s="15" t="s">
        <v>277</v>
      </c>
      <c r="AT278" s="15" t="s">
        <v>199</v>
      </c>
      <c r="AU278" s="15" t="s">
        <v>131</v>
      </c>
      <c r="AY278" s="15" t="s">
        <v>123</v>
      </c>
      <c r="BE278" s="179">
        <f>IF(N278="základní",J278,0)</f>
        <v>0</v>
      </c>
      <c r="BF278" s="179">
        <f>IF(N278="snížená",J278,0)</f>
        <v>0</v>
      </c>
      <c r="BG278" s="179">
        <f>IF(N278="zákl. přenesená",J278,0)</f>
        <v>0</v>
      </c>
      <c r="BH278" s="179">
        <f>IF(N278="sníž. přenesená",J278,0)</f>
        <v>0</v>
      </c>
      <c r="BI278" s="179">
        <f>IF(N278="nulová",J278,0)</f>
        <v>0</v>
      </c>
      <c r="BJ278" s="15" t="s">
        <v>131</v>
      </c>
      <c r="BK278" s="179">
        <f>ROUND(I278*H278,2)</f>
        <v>0</v>
      </c>
      <c r="BL278" s="15" t="s">
        <v>207</v>
      </c>
      <c r="BM278" s="15" t="s">
        <v>658</v>
      </c>
    </row>
    <row r="279" spans="2:51" s="11" customFormat="1" ht="11.25">
      <c r="B279" s="180"/>
      <c r="C279" s="181"/>
      <c r="D279" s="182" t="s">
        <v>137</v>
      </c>
      <c r="E279" s="181"/>
      <c r="F279" s="184" t="s">
        <v>659</v>
      </c>
      <c r="G279" s="181"/>
      <c r="H279" s="185">
        <v>22.194</v>
      </c>
      <c r="I279" s="186"/>
      <c r="J279" s="181"/>
      <c r="K279" s="181"/>
      <c r="L279" s="187"/>
      <c r="M279" s="188"/>
      <c r="N279" s="189"/>
      <c r="O279" s="189"/>
      <c r="P279" s="189"/>
      <c r="Q279" s="189"/>
      <c r="R279" s="189"/>
      <c r="S279" s="189"/>
      <c r="T279" s="190"/>
      <c r="AT279" s="191" t="s">
        <v>137</v>
      </c>
      <c r="AU279" s="191" t="s">
        <v>131</v>
      </c>
      <c r="AV279" s="11" t="s">
        <v>131</v>
      </c>
      <c r="AW279" s="11" t="s">
        <v>4</v>
      </c>
      <c r="AX279" s="11" t="s">
        <v>75</v>
      </c>
      <c r="AY279" s="191" t="s">
        <v>123</v>
      </c>
    </row>
    <row r="280" spans="2:65" s="1" customFormat="1" ht="16.5" customHeight="1">
      <c r="B280" s="32"/>
      <c r="C280" s="168" t="s">
        <v>660</v>
      </c>
      <c r="D280" s="168" t="s">
        <v>126</v>
      </c>
      <c r="E280" s="169" t="s">
        <v>661</v>
      </c>
      <c r="F280" s="170" t="s">
        <v>662</v>
      </c>
      <c r="G280" s="171" t="s">
        <v>135</v>
      </c>
      <c r="H280" s="172">
        <v>21.34</v>
      </c>
      <c r="I280" s="173"/>
      <c r="J280" s="174">
        <f>ROUND(I280*H280,2)</f>
        <v>0</v>
      </c>
      <c r="K280" s="170" t="s">
        <v>1</v>
      </c>
      <c r="L280" s="36"/>
      <c r="M280" s="175" t="s">
        <v>1</v>
      </c>
      <c r="N280" s="176" t="s">
        <v>42</v>
      </c>
      <c r="O280" s="58"/>
      <c r="P280" s="177">
        <f>O280*H280</f>
        <v>0</v>
      </c>
      <c r="Q280" s="177">
        <v>0</v>
      </c>
      <c r="R280" s="177">
        <f>Q280*H280</f>
        <v>0</v>
      </c>
      <c r="S280" s="177">
        <v>0</v>
      </c>
      <c r="T280" s="178">
        <f>S280*H280</f>
        <v>0</v>
      </c>
      <c r="AR280" s="15" t="s">
        <v>207</v>
      </c>
      <c r="AT280" s="15" t="s">
        <v>126</v>
      </c>
      <c r="AU280" s="15" t="s">
        <v>131</v>
      </c>
      <c r="AY280" s="15" t="s">
        <v>123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15" t="s">
        <v>131</v>
      </c>
      <c r="BK280" s="179">
        <f>ROUND(I280*H280,2)</f>
        <v>0</v>
      </c>
      <c r="BL280" s="15" t="s">
        <v>207</v>
      </c>
      <c r="BM280" s="15" t="s">
        <v>663</v>
      </c>
    </row>
    <row r="281" spans="2:65" s="1" customFormat="1" ht="16.5" customHeight="1">
      <c r="B281" s="32"/>
      <c r="C281" s="168" t="s">
        <v>664</v>
      </c>
      <c r="D281" s="168" t="s">
        <v>126</v>
      </c>
      <c r="E281" s="169" t="s">
        <v>665</v>
      </c>
      <c r="F281" s="170" t="s">
        <v>666</v>
      </c>
      <c r="G281" s="171" t="s">
        <v>135</v>
      </c>
      <c r="H281" s="172">
        <v>6.9</v>
      </c>
      <c r="I281" s="173"/>
      <c r="J281" s="174">
        <f>ROUND(I281*H281,2)</f>
        <v>0</v>
      </c>
      <c r="K281" s="170" t="s">
        <v>169</v>
      </c>
      <c r="L281" s="36"/>
      <c r="M281" s="175" t="s">
        <v>1</v>
      </c>
      <c r="N281" s="176" t="s">
        <v>42</v>
      </c>
      <c r="O281" s="58"/>
      <c r="P281" s="177">
        <f>O281*H281</f>
        <v>0</v>
      </c>
      <c r="Q281" s="177">
        <v>0.008</v>
      </c>
      <c r="R281" s="177">
        <f>Q281*H281</f>
        <v>0.055200000000000006</v>
      </c>
      <c r="S281" s="177">
        <v>0</v>
      </c>
      <c r="T281" s="178">
        <f>S281*H281</f>
        <v>0</v>
      </c>
      <c r="AR281" s="15" t="s">
        <v>207</v>
      </c>
      <c r="AT281" s="15" t="s">
        <v>126</v>
      </c>
      <c r="AU281" s="15" t="s">
        <v>131</v>
      </c>
      <c r="AY281" s="15" t="s">
        <v>123</v>
      </c>
      <c r="BE281" s="179">
        <f>IF(N281="základní",J281,0)</f>
        <v>0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15" t="s">
        <v>131</v>
      </c>
      <c r="BK281" s="179">
        <f>ROUND(I281*H281,2)</f>
        <v>0</v>
      </c>
      <c r="BL281" s="15" t="s">
        <v>207</v>
      </c>
      <c r="BM281" s="15" t="s">
        <v>667</v>
      </c>
    </row>
    <row r="282" spans="2:51" s="12" customFormat="1" ht="11.25">
      <c r="B282" s="192"/>
      <c r="C282" s="193"/>
      <c r="D282" s="182" t="s">
        <v>137</v>
      </c>
      <c r="E282" s="194" t="s">
        <v>1</v>
      </c>
      <c r="F282" s="195" t="s">
        <v>668</v>
      </c>
      <c r="G282" s="193"/>
      <c r="H282" s="194" t="s">
        <v>1</v>
      </c>
      <c r="I282" s="196"/>
      <c r="J282" s="193"/>
      <c r="K282" s="193"/>
      <c r="L282" s="197"/>
      <c r="M282" s="198"/>
      <c r="N282" s="199"/>
      <c r="O282" s="199"/>
      <c r="P282" s="199"/>
      <c r="Q282" s="199"/>
      <c r="R282" s="199"/>
      <c r="S282" s="199"/>
      <c r="T282" s="200"/>
      <c r="AT282" s="201" t="s">
        <v>137</v>
      </c>
      <c r="AU282" s="201" t="s">
        <v>131</v>
      </c>
      <c r="AV282" s="12" t="s">
        <v>75</v>
      </c>
      <c r="AW282" s="12" t="s">
        <v>32</v>
      </c>
      <c r="AX282" s="12" t="s">
        <v>70</v>
      </c>
      <c r="AY282" s="201" t="s">
        <v>123</v>
      </c>
    </row>
    <row r="283" spans="2:51" s="11" customFormat="1" ht="11.25">
      <c r="B283" s="180"/>
      <c r="C283" s="181"/>
      <c r="D283" s="182" t="s">
        <v>137</v>
      </c>
      <c r="E283" s="183" t="s">
        <v>1</v>
      </c>
      <c r="F283" s="184" t="s">
        <v>669</v>
      </c>
      <c r="G283" s="181"/>
      <c r="H283" s="185">
        <v>1.2</v>
      </c>
      <c r="I283" s="186"/>
      <c r="J283" s="181"/>
      <c r="K283" s="181"/>
      <c r="L283" s="187"/>
      <c r="M283" s="188"/>
      <c r="N283" s="189"/>
      <c r="O283" s="189"/>
      <c r="P283" s="189"/>
      <c r="Q283" s="189"/>
      <c r="R283" s="189"/>
      <c r="S283" s="189"/>
      <c r="T283" s="190"/>
      <c r="AT283" s="191" t="s">
        <v>137</v>
      </c>
      <c r="AU283" s="191" t="s">
        <v>131</v>
      </c>
      <c r="AV283" s="11" t="s">
        <v>131</v>
      </c>
      <c r="AW283" s="11" t="s">
        <v>32</v>
      </c>
      <c r="AX283" s="11" t="s">
        <v>70</v>
      </c>
      <c r="AY283" s="191" t="s">
        <v>123</v>
      </c>
    </row>
    <row r="284" spans="2:51" s="11" customFormat="1" ht="11.25">
      <c r="B284" s="180"/>
      <c r="C284" s="181"/>
      <c r="D284" s="182" t="s">
        <v>137</v>
      </c>
      <c r="E284" s="183" t="s">
        <v>1</v>
      </c>
      <c r="F284" s="184" t="s">
        <v>670</v>
      </c>
      <c r="G284" s="181"/>
      <c r="H284" s="185">
        <v>5.7</v>
      </c>
      <c r="I284" s="186"/>
      <c r="J284" s="181"/>
      <c r="K284" s="181"/>
      <c r="L284" s="187"/>
      <c r="M284" s="188"/>
      <c r="N284" s="189"/>
      <c r="O284" s="189"/>
      <c r="P284" s="189"/>
      <c r="Q284" s="189"/>
      <c r="R284" s="189"/>
      <c r="S284" s="189"/>
      <c r="T284" s="190"/>
      <c r="AT284" s="191" t="s">
        <v>137</v>
      </c>
      <c r="AU284" s="191" t="s">
        <v>131</v>
      </c>
      <c r="AV284" s="11" t="s">
        <v>131</v>
      </c>
      <c r="AW284" s="11" t="s">
        <v>32</v>
      </c>
      <c r="AX284" s="11" t="s">
        <v>70</v>
      </c>
      <c r="AY284" s="191" t="s">
        <v>123</v>
      </c>
    </row>
    <row r="285" spans="2:51" s="13" customFormat="1" ht="11.25">
      <c r="B285" s="202"/>
      <c r="C285" s="203"/>
      <c r="D285" s="182" t="s">
        <v>137</v>
      </c>
      <c r="E285" s="204" t="s">
        <v>1</v>
      </c>
      <c r="F285" s="205" t="s">
        <v>177</v>
      </c>
      <c r="G285" s="203"/>
      <c r="H285" s="206">
        <v>6.9</v>
      </c>
      <c r="I285" s="207"/>
      <c r="J285" s="203"/>
      <c r="K285" s="203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137</v>
      </c>
      <c r="AU285" s="212" t="s">
        <v>131</v>
      </c>
      <c r="AV285" s="13" t="s">
        <v>130</v>
      </c>
      <c r="AW285" s="13" t="s">
        <v>32</v>
      </c>
      <c r="AX285" s="13" t="s">
        <v>75</v>
      </c>
      <c r="AY285" s="212" t="s">
        <v>123</v>
      </c>
    </row>
    <row r="286" spans="2:65" s="1" customFormat="1" ht="16.5" customHeight="1">
      <c r="B286" s="32"/>
      <c r="C286" s="168" t="s">
        <v>671</v>
      </c>
      <c r="D286" s="168" t="s">
        <v>126</v>
      </c>
      <c r="E286" s="169" t="s">
        <v>672</v>
      </c>
      <c r="F286" s="170" t="s">
        <v>673</v>
      </c>
      <c r="G286" s="171" t="s">
        <v>141</v>
      </c>
      <c r="H286" s="172">
        <v>28</v>
      </c>
      <c r="I286" s="173"/>
      <c r="J286" s="174">
        <f>ROUND(I286*H286,2)</f>
        <v>0</v>
      </c>
      <c r="K286" s="170" t="s">
        <v>169</v>
      </c>
      <c r="L286" s="36"/>
      <c r="M286" s="175" t="s">
        <v>1</v>
      </c>
      <c r="N286" s="176" t="s">
        <v>42</v>
      </c>
      <c r="O286" s="58"/>
      <c r="P286" s="177">
        <f>O286*H286</f>
        <v>0</v>
      </c>
      <c r="Q286" s="177">
        <v>0.00031</v>
      </c>
      <c r="R286" s="177">
        <f>Q286*H286</f>
        <v>0.00868</v>
      </c>
      <c r="S286" s="177">
        <v>0</v>
      </c>
      <c r="T286" s="178">
        <f>S286*H286</f>
        <v>0</v>
      </c>
      <c r="AR286" s="15" t="s">
        <v>207</v>
      </c>
      <c r="AT286" s="15" t="s">
        <v>126</v>
      </c>
      <c r="AU286" s="15" t="s">
        <v>131</v>
      </c>
      <c r="AY286" s="15" t="s">
        <v>123</v>
      </c>
      <c r="BE286" s="179">
        <f>IF(N286="základní",J286,0)</f>
        <v>0</v>
      </c>
      <c r="BF286" s="179">
        <f>IF(N286="snížená",J286,0)</f>
        <v>0</v>
      </c>
      <c r="BG286" s="179">
        <f>IF(N286="zákl. přenesená",J286,0)</f>
        <v>0</v>
      </c>
      <c r="BH286" s="179">
        <f>IF(N286="sníž. přenesená",J286,0)</f>
        <v>0</v>
      </c>
      <c r="BI286" s="179">
        <f>IF(N286="nulová",J286,0)</f>
        <v>0</v>
      </c>
      <c r="BJ286" s="15" t="s">
        <v>131</v>
      </c>
      <c r="BK286" s="179">
        <f>ROUND(I286*H286,2)</f>
        <v>0</v>
      </c>
      <c r="BL286" s="15" t="s">
        <v>207</v>
      </c>
      <c r="BM286" s="15" t="s">
        <v>674</v>
      </c>
    </row>
    <row r="287" spans="2:51" s="11" customFormat="1" ht="11.25">
      <c r="B287" s="180"/>
      <c r="C287" s="181"/>
      <c r="D287" s="182" t="s">
        <v>137</v>
      </c>
      <c r="E287" s="183" t="s">
        <v>1</v>
      </c>
      <c r="F287" s="184" t="s">
        <v>675</v>
      </c>
      <c r="G287" s="181"/>
      <c r="H287" s="185">
        <v>12</v>
      </c>
      <c r="I287" s="186"/>
      <c r="J287" s="181"/>
      <c r="K287" s="181"/>
      <c r="L287" s="187"/>
      <c r="M287" s="188"/>
      <c r="N287" s="189"/>
      <c r="O287" s="189"/>
      <c r="P287" s="189"/>
      <c r="Q287" s="189"/>
      <c r="R287" s="189"/>
      <c r="S287" s="189"/>
      <c r="T287" s="190"/>
      <c r="AT287" s="191" t="s">
        <v>137</v>
      </c>
      <c r="AU287" s="191" t="s">
        <v>131</v>
      </c>
      <c r="AV287" s="11" t="s">
        <v>131</v>
      </c>
      <c r="AW287" s="11" t="s">
        <v>32</v>
      </c>
      <c r="AX287" s="11" t="s">
        <v>70</v>
      </c>
      <c r="AY287" s="191" t="s">
        <v>123</v>
      </c>
    </row>
    <row r="288" spans="2:51" s="11" customFormat="1" ht="11.25">
      <c r="B288" s="180"/>
      <c r="C288" s="181"/>
      <c r="D288" s="182" t="s">
        <v>137</v>
      </c>
      <c r="E288" s="183" t="s">
        <v>1</v>
      </c>
      <c r="F288" s="184" t="s">
        <v>675</v>
      </c>
      <c r="G288" s="181"/>
      <c r="H288" s="185">
        <v>12</v>
      </c>
      <c r="I288" s="186"/>
      <c r="J288" s="181"/>
      <c r="K288" s="181"/>
      <c r="L288" s="187"/>
      <c r="M288" s="188"/>
      <c r="N288" s="189"/>
      <c r="O288" s="189"/>
      <c r="P288" s="189"/>
      <c r="Q288" s="189"/>
      <c r="R288" s="189"/>
      <c r="S288" s="189"/>
      <c r="T288" s="190"/>
      <c r="AT288" s="191" t="s">
        <v>137</v>
      </c>
      <c r="AU288" s="191" t="s">
        <v>131</v>
      </c>
      <c r="AV288" s="11" t="s">
        <v>131</v>
      </c>
      <c r="AW288" s="11" t="s">
        <v>32</v>
      </c>
      <c r="AX288" s="11" t="s">
        <v>70</v>
      </c>
      <c r="AY288" s="191" t="s">
        <v>123</v>
      </c>
    </row>
    <row r="289" spans="2:51" s="11" customFormat="1" ht="11.25">
      <c r="B289" s="180"/>
      <c r="C289" s="181"/>
      <c r="D289" s="182" t="s">
        <v>137</v>
      </c>
      <c r="E289" s="183" t="s">
        <v>1</v>
      </c>
      <c r="F289" s="184" t="s">
        <v>676</v>
      </c>
      <c r="G289" s="181"/>
      <c r="H289" s="185">
        <v>4</v>
      </c>
      <c r="I289" s="186"/>
      <c r="J289" s="181"/>
      <c r="K289" s="181"/>
      <c r="L289" s="187"/>
      <c r="M289" s="188"/>
      <c r="N289" s="189"/>
      <c r="O289" s="189"/>
      <c r="P289" s="189"/>
      <c r="Q289" s="189"/>
      <c r="R289" s="189"/>
      <c r="S289" s="189"/>
      <c r="T289" s="190"/>
      <c r="AT289" s="191" t="s">
        <v>137</v>
      </c>
      <c r="AU289" s="191" t="s">
        <v>131</v>
      </c>
      <c r="AV289" s="11" t="s">
        <v>131</v>
      </c>
      <c r="AW289" s="11" t="s">
        <v>32</v>
      </c>
      <c r="AX289" s="11" t="s">
        <v>70</v>
      </c>
      <c r="AY289" s="191" t="s">
        <v>123</v>
      </c>
    </row>
    <row r="290" spans="2:51" s="13" customFormat="1" ht="11.25">
      <c r="B290" s="202"/>
      <c r="C290" s="203"/>
      <c r="D290" s="182" t="s">
        <v>137</v>
      </c>
      <c r="E290" s="204" t="s">
        <v>1</v>
      </c>
      <c r="F290" s="205" t="s">
        <v>177</v>
      </c>
      <c r="G290" s="203"/>
      <c r="H290" s="206">
        <v>28</v>
      </c>
      <c r="I290" s="207"/>
      <c r="J290" s="203"/>
      <c r="K290" s="203"/>
      <c r="L290" s="208"/>
      <c r="M290" s="209"/>
      <c r="N290" s="210"/>
      <c r="O290" s="210"/>
      <c r="P290" s="210"/>
      <c r="Q290" s="210"/>
      <c r="R290" s="210"/>
      <c r="S290" s="210"/>
      <c r="T290" s="211"/>
      <c r="AT290" s="212" t="s">
        <v>137</v>
      </c>
      <c r="AU290" s="212" t="s">
        <v>131</v>
      </c>
      <c r="AV290" s="13" t="s">
        <v>130</v>
      </c>
      <c r="AW290" s="13" t="s">
        <v>32</v>
      </c>
      <c r="AX290" s="13" t="s">
        <v>75</v>
      </c>
      <c r="AY290" s="212" t="s">
        <v>123</v>
      </c>
    </row>
    <row r="291" spans="2:65" s="1" customFormat="1" ht="16.5" customHeight="1">
      <c r="B291" s="32"/>
      <c r="C291" s="168" t="s">
        <v>677</v>
      </c>
      <c r="D291" s="168" t="s">
        <v>126</v>
      </c>
      <c r="E291" s="169" t="s">
        <v>678</v>
      </c>
      <c r="F291" s="170" t="s">
        <v>679</v>
      </c>
      <c r="G291" s="171" t="s">
        <v>141</v>
      </c>
      <c r="H291" s="172">
        <v>9.3</v>
      </c>
      <c r="I291" s="173"/>
      <c r="J291" s="174">
        <f>ROUND(I291*H291,2)</f>
        <v>0</v>
      </c>
      <c r="K291" s="170" t="s">
        <v>169</v>
      </c>
      <c r="L291" s="36"/>
      <c r="M291" s="175" t="s">
        <v>1</v>
      </c>
      <c r="N291" s="176" t="s">
        <v>42</v>
      </c>
      <c r="O291" s="58"/>
      <c r="P291" s="177">
        <f>O291*H291</f>
        <v>0</v>
      </c>
      <c r="Q291" s="177">
        <v>0.00026</v>
      </c>
      <c r="R291" s="177">
        <f>Q291*H291</f>
        <v>0.002418</v>
      </c>
      <c r="S291" s="177">
        <v>0</v>
      </c>
      <c r="T291" s="178">
        <f>S291*H291</f>
        <v>0</v>
      </c>
      <c r="AR291" s="15" t="s">
        <v>207</v>
      </c>
      <c r="AT291" s="15" t="s">
        <v>126</v>
      </c>
      <c r="AU291" s="15" t="s">
        <v>131</v>
      </c>
      <c r="AY291" s="15" t="s">
        <v>123</v>
      </c>
      <c r="BE291" s="179">
        <f>IF(N291="základní",J291,0)</f>
        <v>0</v>
      </c>
      <c r="BF291" s="179">
        <f>IF(N291="snížená",J291,0)</f>
        <v>0</v>
      </c>
      <c r="BG291" s="179">
        <f>IF(N291="zákl. přenesená",J291,0)</f>
        <v>0</v>
      </c>
      <c r="BH291" s="179">
        <f>IF(N291="sníž. přenesená",J291,0)</f>
        <v>0</v>
      </c>
      <c r="BI291" s="179">
        <f>IF(N291="nulová",J291,0)</f>
        <v>0</v>
      </c>
      <c r="BJ291" s="15" t="s">
        <v>131</v>
      </c>
      <c r="BK291" s="179">
        <f>ROUND(I291*H291,2)</f>
        <v>0</v>
      </c>
      <c r="BL291" s="15" t="s">
        <v>207</v>
      </c>
      <c r="BM291" s="15" t="s">
        <v>680</v>
      </c>
    </row>
    <row r="292" spans="2:51" s="11" customFormat="1" ht="11.25">
      <c r="B292" s="180"/>
      <c r="C292" s="181"/>
      <c r="D292" s="182" t="s">
        <v>137</v>
      </c>
      <c r="E292" s="183" t="s">
        <v>1</v>
      </c>
      <c r="F292" s="184" t="s">
        <v>681</v>
      </c>
      <c r="G292" s="181"/>
      <c r="H292" s="185">
        <v>3.7</v>
      </c>
      <c r="I292" s="186"/>
      <c r="J292" s="181"/>
      <c r="K292" s="181"/>
      <c r="L292" s="187"/>
      <c r="M292" s="188"/>
      <c r="N292" s="189"/>
      <c r="O292" s="189"/>
      <c r="P292" s="189"/>
      <c r="Q292" s="189"/>
      <c r="R292" s="189"/>
      <c r="S292" s="189"/>
      <c r="T292" s="190"/>
      <c r="AT292" s="191" t="s">
        <v>137</v>
      </c>
      <c r="AU292" s="191" t="s">
        <v>131</v>
      </c>
      <c r="AV292" s="11" t="s">
        <v>131</v>
      </c>
      <c r="AW292" s="11" t="s">
        <v>32</v>
      </c>
      <c r="AX292" s="11" t="s">
        <v>70</v>
      </c>
      <c r="AY292" s="191" t="s">
        <v>123</v>
      </c>
    </row>
    <row r="293" spans="2:51" s="11" customFormat="1" ht="11.25">
      <c r="B293" s="180"/>
      <c r="C293" s="181"/>
      <c r="D293" s="182" t="s">
        <v>137</v>
      </c>
      <c r="E293" s="183" t="s">
        <v>1</v>
      </c>
      <c r="F293" s="184" t="s">
        <v>682</v>
      </c>
      <c r="G293" s="181"/>
      <c r="H293" s="185">
        <v>5.6</v>
      </c>
      <c r="I293" s="186"/>
      <c r="J293" s="181"/>
      <c r="K293" s="181"/>
      <c r="L293" s="187"/>
      <c r="M293" s="188"/>
      <c r="N293" s="189"/>
      <c r="O293" s="189"/>
      <c r="P293" s="189"/>
      <c r="Q293" s="189"/>
      <c r="R293" s="189"/>
      <c r="S293" s="189"/>
      <c r="T293" s="190"/>
      <c r="AT293" s="191" t="s">
        <v>137</v>
      </c>
      <c r="AU293" s="191" t="s">
        <v>131</v>
      </c>
      <c r="AV293" s="11" t="s">
        <v>131</v>
      </c>
      <c r="AW293" s="11" t="s">
        <v>32</v>
      </c>
      <c r="AX293" s="11" t="s">
        <v>70</v>
      </c>
      <c r="AY293" s="191" t="s">
        <v>123</v>
      </c>
    </row>
    <row r="294" spans="2:51" s="13" customFormat="1" ht="11.25">
      <c r="B294" s="202"/>
      <c r="C294" s="203"/>
      <c r="D294" s="182" t="s">
        <v>137</v>
      </c>
      <c r="E294" s="204" t="s">
        <v>1</v>
      </c>
      <c r="F294" s="205" t="s">
        <v>177</v>
      </c>
      <c r="G294" s="203"/>
      <c r="H294" s="206">
        <v>9.3</v>
      </c>
      <c r="I294" s="207"/>
      <c r="J294" s="203"/>
      <c r="K294" s="203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137</v>
      </c>
      <c r="AU294" s="212" t="s">
        <v>131</v>
      </c>
      <c r="AV294" s="13" t="s">
        <v>130</v>
      </c>
      <c r="AW294" s="13" t="s">
        <v>32</v>
      </c>
      <c r="AX294" s="13" t="s">
        <v>75</v>
      </c>
      <c r="AY294" s="212" t="s">
        <v>123</v>
      </c>
    </row>
    <row r="295" spans="2:65" s="1" customFormat="1" ht="16.5" customHeight="1">
      <c r="B295" s="32"/>
      <c r="C295" s="168" t="s">
        <v>683</v>
      </c>
      <c r="D295" s="168" t="s">
        <v>126</v>
      </c>
      <c r="E295" s="169" t="s">
        <v>684</v>
      </c>
      <c r="F295" s="170" t="s">
        <v>685</v>
      </c>
      <c r="G295" s="171" t="s">
        <v>135</v>
      </c>
      <c r="H295" s="172">
        <v>21.34</v>
      </c>
      <c r="I295" s="173"/>
      <c r="J295" s="174">
        <f>ROUND(I295*H295,2)</f>
        <v>0</v>
      </c>
      <c r="K295" s="170" t="s">
        <v>1</v>
      </c>
      <c r="L295" s="36"/>
      <c r="M295" s="175" t="s">
        <v>1</v>
      </c>
      <c r="N295" s="176" t="s">
        <v>42</v>
      </c>
      <c r="O295" s="58"/>
      <c r="P295" s="177">
        <f>O295*H295</f>
        <v>0</v>
      </c>
      <c r="Q295" s="177">
        <v>0.0003</v>
      </c>
      <c r="R295" s="177">
        <f>Q295*H295</f>
        <v>0.006402</v>
      </c>
      <c r="S295" s="177">
        <v>0</v>
      </c>
      <c r="T295" s="178">
        <f>S295*H295</f>
        <v>0</v>
      </c>
      <c r="AR295" s="15" t="s">
        <v>207</v>
      </c>
      <c r="AT295" s="15" t="s">
        <v>126</v>
      </c>
      <c r="AU295" s="15" t="s">
        <v>131</v>
      </c>
      <c r="AY295" s="15" t="s">
        <v>123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15" t="s">
        <v>131</v>
      </c>
      <c r="BK295" s="179">
        <f>ROUND(I295*H295,2)</f>
        <v>0</v>
      </c>
      <c r="BL295" s="15" t="s">
        <v>207</v>
      </c>
      <c r="BM295" s="15" t="s">
        <v>686</v>
      </c>
    </row>
    <row r="296" spans="2:65" s="1" customFormat="1" ht="16.5" customHeight="1">
      <c r="B296" s="32"/>
      <c r="C296" s="168" t="s">
        <v>687</v>
      </c>
      <c r="D296" s="168" t="s">
        <v>126</v>
      </c>
      <c r="E296" s="169" t="s">
        <v>688</v>
      </c>
      <c r="F296" s="170" t="s">
        <v>689</v>
      </c>
      <c r="G296" s="171" t="s">
        <v>312</v>
      </c>
      <c r="H296" s="172">
        <v>0.399</v>
      </c>
      <c r="I296" s="173"/>
      <c r="J296" s="174">
        <f>ROUND(I296*H296,2)</f>
        <v>0</v>
      </c>
      <c r="K296" s="170" t="s">
        <v>1</v>
      </c>
      <c r="L296" s="36"/>
      <c r="M296" s="175" t="s">
        <v>1</v>
      </c>
      <c r="N296" s="176" t="s">
        <v>42</v>
      </c>
      <c r="O296" s="58"/>
      <c r="P296" s="177">
        <f>O296*H296</f>
        <v>0</v>
      </c>
      <c r="Q296" s="177">
        <v>0</v>
      </c>
      <c r="R296" s="177">
        <f>Q296*H296</f>
        <v>0</v>
      </c>
      <c r="S296" s="177">
        <v>0</v>
      </c>
      <c r="T296" s="178">
        <f>S296*H296</f>
        <v>0</v>
      </c>
      <c r="AR296" s="15" t="s">
        <v>207</v>
      </c>
      <c r="AT296" s="15" t="s">
        <v>126</v>
      </c>
      <c r="AU296" s="15" t="s">
        <v>131</v>
      </c>
      <c r="AY296" s="15" t="s">
        <v>123</v>
      </c>
      <c r="BE296" s="179">
        <f>IF(N296="základní",J296,0)</f>
        <v>0</v>
      </c>
      <c r="BF296" s="179">
        <f>IF(N296="snížená",J296,0)</f>
        <v>0</v>
      </c>
      <c r="BG296" s="179">
        <f>IF(N296="zákl. přenesená",J296,0)</f>
        <v>0</v>
      </c>
      <c r="BH296" s="179">
        <f>IF(N296="sníž. přenesená",J296,0)</f>
        <v>0</v>
      </c>
      <c r="BI296" s="179">
        <f>IF(N296="nulová",J296,0)</f>
        <v>0</v>
      </c>
      <c r="BJ296" s="15" t="s">
        <v>131</v>
      </c>
      <c r="BK296" s="179">
        <f>ROUND(I296*H296,2)</f>
        <v>0</v>
      </c>
      <c r="BL296" s="15" t="s">
        <v>207</v>
      </c>
      <c r="BM296" s="15" t="s">
        <v>690</v>
      </c>
    </row>
    <row r="297" spans="2:63" s="10" customFormat="1" ht="22.9" customHeight="1">
      <c r="B297" s="152"/>
      <c r="C297" s="153"/>
      <c r="D297" s="154" t="s">
        <v>69</v>
      </c>
      <c r="E297" s="166" t="s">
        <v>691</v>
      </c>
      <c r="F297" s="166" t="s">
        <v>692</v>
      </c>
      <c r="G297" s="153"/>
      <c r="H297" s="153"/>
      <c r="I297" s="156"/>
      <c r="J297" s="167">
        <f>BK297</f>
        <v>0</v>
      </c>
      <c r="K297" s="153"/>
      <c r="L297" s="158"/>
      <c r="M297" s="159"/>
      <c r="N297" s="160"/>
      <c r="O297" s="160"/>
      <c r="P297" s="161">
        <f>SUM(P298:P304)</f>
        <v>0</v>
      </c>
      <c r="Q297" s="160"/>
      <c r="R297" s="161">
        <f>SUM(R298:R304)</f>
        <v>0.009712</v>
      </c>
      <c r="S297" s="160"/>
      <c r="T297" s="162">
        <f>SUM(T298:T304)</f>
        <v>0</v>
      </c>
      <c r="AR297" s="163" t="s">
        <v>131</v>
      </c>
      <c r="AT297" s="164" t="s">
        <v>69</v>
      </c>
      <c r="AU297" s="164" t="s">
        <v>75</v>
      </c>
      <c r="AY297" s="163" t="s">
        <v>123</v>
      </c>
      <c r="BK297" s="165">
        <f>SUM(BK298:BK304)</f>
        <v>0</v>
      </c>
    </row>
    <row r="298" spans="2:65" s="1" customFormat="1" ht="16.5" customHeight="1">
      <c r="B298" s="32"/>
      <c r="C298" s="168" t="s">
        <v>693</v>
      </c>
      <c r="D298" s="168" t="s">
        <v>126</v>
      </c>
      <c r="E298" s="169" t="s">
        <v>694</v>
      </c>
      <c r="F298" s="170" t="s">
        <v>695</v>
      </c>
      <c r="G298" s="171" t="s">
        <v>135</v>
      </c>
      <c r="H298" s="172">
        <v>1.1</v>
      </c>
      <c r="I298" s="173"/>
      <c r="J298" s="174">
        <f>ROUND(I298*H298,2)</f>
        <v>0</v>
      </c>
      <c r="K298" s="170" t="s">
        <v>169</v>
      </c>
      <c r="L298" s="36"/>
      <c r="M298" s="175" t="s">
        <v>1</v>
      </c>
      <c r="N298" s="176" t="s">
        <v>42</v>
      </c>
      <c r="O298" s="58"/>
      <c r="P298" s="177">
        <f>O298*H298</f>
        <v>0</v>
      </c>
      <c r="Q298" s="177">
        <v>0</v>
      </c>
      <c r="R298" s="177">
        <f>Q298*H298</f>
        <v>0</v>
      </c>
      <c r="S298" s="177">
        <v>0</v>
      </c>
      <c r="T298" s="178">
        <f>S298*H298</f>
        <v>0</v>
      </c>
      <c r="AR298" s="15" t="s">
        <v>207</v>
      </c>
      <c r="AT298" s="15" t="s">
        <v>126</v>
      </c>
      <c r="AU298" s="15" t="s">
        <v>131</v>
      </c>
      <c r="AY298" s="15" t="s">
        <v>123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15" t="s">
        <v>131</v>
      </c>
      <c r="BK298" s="179">
        <f>ROUND(I298*H298,2)</f>
        <v>0</v>
      </c>
      <c r="BL298" s="15" t="s">
        <v>207</v>
      </c>
      <c r="BM298" s="15" t="s">
        <v>696</v>
      </c>
    </row>
    <row r="299" spans="2:51" s="12" customFormat="1" ht="11.25">
      <c r="B299" s="192"/>
      <c r="C299" s="193"/>
      <c r="D299" s="182" t="s">
        <v>137</v>
      </c>
      <c r="E299" s="194" t="s">
        <v>1</v>
      </c>
      <c r="F299" s="195" t="s">
        <v>697</v>
      </c>
      <c r="G299" s="193"/>
      <c r="H299" s="194" t="s">
        <v>1</v>
      </c>
      <c r="I299" s="196"/>
      <c r="J299" s="193"/>
      <c r="K299" s="193"/>
      <c r="L299" s="197"/>
      <c r="M299" s="198"/>
      <c r="N299" s="199"/>
      <c r="O299" s="199"/>
      <c r="P299" s="199"/>
      <c r="Q299" s="199"/>
      <c r="R299" s="199"/>
      <c r="S299" s="199"/>
      <c r="T299" s="200"/>
      <c r="AT299" s="201" t="s">
        <v>137</v>
      </c>
      <c r="AU299" s="201" t="s">
        <v>131</v>
      </c>
      <c r="AV299" s="12" t="s">
        <v>75</v>
      </c>
      <c r="AW299" s="12" t="s">
        <v>32</v>
      </c>
      <c r="AX299" s="12" t="s">
        <v>70</v>
      </c>
      <c r="AY299" s="201" t="s">
        <v>123</v>
      </c>
    </row>
    <row r="300" spans="2:51" s="11" customFormat="1" ht="11.25">
      <c r="B300" s="180"/>
      <c r="C300" s="181"/>
      <c r="D300" s="182" t="s">
        <v>137</v>
      </c>
      <c r="E300" s="183" t="s">
        <v>1</v>
      </c>
      <c r="F300" s="184" t="s">
        <v>698</v>
      </c>
      <c r="G300" s="181"/>
      <c r="H300" s="185">
        <v>1.1</v>
      </c>
      <c r="I300" s="186"/>
      <c r="J300" s="181"/>
      <c r="K300" s="181"/>
      <c r="L300" s="187"/>
      <c r="M300" s="188"/>
      <c r="N300" s="189"/>
      <c r="O300" s="189"/>
      <c r="P300" s="189"/>
      <c r="Q300" s="189"/>
      <c r="R300" s="189"/>
      <c r="S300" s="189"/>
      <c r="T300" s="190"/>
      <c r="AT300" s="191" t="s">
        <v>137</v>
      </c>
      <c r="AU300" s="191" t="s">
        <v>131</v>
      </c>
      <c r="AV300" s="11" t="s">
        <v>131</v>
      </c>
      <c r="AW300" s="11" t="s">
        <v>32</v>
      </c>
      <c r="AX300" s="11" t="s">
        <v>75</v>
      </c>
      <c r="AY300" s="191" t="s">
        <v>123</v>
      </c>
    </row>
    <row r="301" spans="2:65" s="1" customFormat="1" ht="16.5" customHeight="1">
      <c r="B301" s="32"/>
      <c r="C301" s="168" t="s">
        <v>699</v>
      </c>
      <c r="D301" s="168" t="s">
        <v>126</v>
      </c>
      <c r="E301" s="169" t="s">
        <v>700</v>
      </c>
      <c r="F301" s="170" t="s">
        <v>701</v>
      </c>
      <c r="G301" s="171" t="s">
        <v>135</v>
      </c>
      <c r="H301" s="172">
        <v>4.4</v>
      </c>
      <c r="I301" s="173"/>
      <c r="J301" s="174">
        <f>ROUND(I301*H301,2)</f>
        <v>0</v>
      </c>
      <c r="K301" s="170" t="s">
        <v>1</v>
      </c>
      <c r="L301" s="36"/>
      <c r="M301" s="175" t="s">
        <v>1</v>
      </c>
      <c r="N301" s="176" t="s">
        <v>42</v>
      </c>
      <c r="O301" s="58"/>
      <c r="P301" s="177">
        <f>O301*H301</f>
        <v>0</v>
      </c>
      <c r="Q301" s="177">
        <v>0.00023</v>
      </c>
      <c r="R301" s="177">
        <f>Q301*H301</f>
        <v>0.001012</v>
      </c>
      <c r="S301" s="177">
        <v>0</v>
      </c>
      <c r="T301" s="178">
        <f>S301*H301</f>
        <v>0</v>
      </c>
      <c r="AR301" s="15" t="s">
        <v>207</v>
      </c>
      <c r="AT301" s="15" t="s">
        <v>126</v>
      </c>
      <c r="AU301" s="15" t="s">
        <v>131</v>
      </c>
      <c r="AY301" s="15" t="s">
        <v>123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15" t="s">
        <v>131</v>
      </c>
      <c r="BK301" s="179">
        <f>ROUND(I301*H301,2)</f>
        <v>0</v>
      </c>
      <c r="BL301" s="15" t="s">
        <v>207</v>
      </c>
      <c r="BM301" s="15" t="s">
        <v>702</v>
      </c>
    </row>
    <row r="302" spans="2:51" s="12" customFormat="1" ht="11.25">
      <c r="B302" s="192"/>
      <c r="C302" s="193"/>
      <c r="D302" s="182" t="s">
        <v>137</v>
      </c>
      <c r="E302" s="194" t="s">
        <v>1</v>
      </c>
      <c r="F302" s="195" t="s">
        <v>703</v>
      </c>
      <c r="G302" s="193"/>
      <c r="H302" s="194" t="s">
        <v>1</v>
      </c>
      <c r="I302" s="196"/>
      <c r="J302" s="193"/>
      <c r="K302" s="193"/>
      <c r="L302" s="197"/>
      <c r="M302" s="198"/>
      <c r="N302" s="199"/>
      <c r="O302" s="199"/>
      <c r="P302" s="199"/>
      <c r="Q302" s="199"/>
      <c r="R302" s="199"/>
      <c r="S302" s="199"/>
      <c r="T302" s="200"/>
      <c r="AT302" s="201" t="s">
        <v>137</v>
      </c>
      <c r="AU302" s="201" t="s">
        <v>131</v>
      </c>
      <c r="AV302" s="12" t="s">
        <v>75</v>
      </c>
      <c r="AW302" s="12" t="s">
        <v>32</v>
      </c>
      <c r="AX302" s="12" t="s">
        <v>70</v>
      </c>
      <c r="AY302" s="201" t="s">
        <v>123</v>
      </c>
    </row>
    <row r="303" spans="2:51" s="11" customFormat="1" ht="11.25">
      <c r="B303" s="180"/>
      <c r="C303" s="181"/>
      <c r="D303" s="182" t="s">
        <v>137</v>
      </c>
      <c r="E303" s="183" t="s">
        <v>1</v>
      </c>
      <c r="F303" s="184" t="s">
        <v>704</v>
      </c>
      <c r="G303" s="181"/>
      <c r="H303" s="185">
        <v>4.4</v>
      </c>
      <c r="I303" s="186"/>
      <c r="J303" s="181"/>
      <c r="K303" s="181"/>
      <c r="L303" s="187"/>
      <c r="M303" s="188"/>
      <c r="N303" s="189"/>
      <c r="O303" s="189"/>
      <c r="P303" s="189"/>
      <c r="Q303" s="189"/>
      <c r="R303" s="189"/>
      <c r="S303" s="189"/>
      <c r="T303" s="190"/>
      <c r="AT303" s="191" t="s">
        <v>137</v>
      </c>
      <c r="AU303" s="191" t="s">
        <v>131</v>
      </c>
      <c r="AV303" s="11" t="s">
        <v>131</v>
      </c>
      <c r="AW303" s="11" t="s">
        <v>32</v>
      </c>
      <c r="AX303" s="11" t="s">
        <v>75</v>
      </c>
      <c r="AY303" s="191" t="s">
        <v>123</v>
      </c>
    </row>
    <row r="304" spans="2:65" s="1" customFormat="1" ht="16.5" customHeight="1">
      <c r="B304" s="32"/>
      <c r="C304" s="168" t="s">
        <v>705</v>
      </c>
      <c r="D304" s="168" t="s">
        <v>126</v>
      </c>
      <c r="E304" s="169" t="s">
        <v>706</v>
      </c>
      <c r="F304" s="170" t="s">
        <v>707</v>
      </c>
      <c r="G304" s="171" t="s">
        <v>135</v>
      </c>
      <c r="H304" s="172">
        <v>15</v>
      </c>
      <c r="I304" s="173"/>
      <c r="J304" s="174">
        <f>ROUND(I304*H304,2)</f>
        <v>0</v>
      </c>
      <c r="K304" s="170" t="s">
        <v>1</v>
      </c>
      <c r="L304" s="36"/>
      <c r="M304" s="175" t="s">
        <v>1</v>
      </c>
      <c r="N304" s="176" t="s">
        <v>42</v>
      </c>
      <c r="O304" s="58"/>
      <c r="P304" s="177">
        <f>O304*H304</f>
        <v>0</v>
      </c>
      <c r="Q304" s="177">
        <v>0.00058</v>
      </c>
      <c r="R304" s="177">
        <f>Q304*H304</f>
        <v>0.0087</v>
      </c>
      <c r="S304" s="177">
        <v>0</v>
      </c>
      <c r="T304" s="178">
        <f>S304*H304</f>
        <v>0</v>
      </c>
      <c r="AR304" s="15" t="s">
        <v>207</v>
      </c>
      <c r="AT304" s="15" t="s">
        <v>126</v>
      </c>
      <c r="AU304" s="15" t="s">
        <v>131</v>
      </c>
      <c r="AY304" s="15" t="s">
        <v>123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15" t="s">
        <v>131</v>
      </c>
      <c r="BK304" s="179">
        <f>ROUND(I304*H304,2)</f>
        <v>0</v>
      </c>
      <c r="BL304" s="15" t="s">
        <v>207</v>
      </c>
      <c r="BM304" s="15" t="s">
        <v>708</v>
      </c>
    </row>
    <row r="305" spans="2:63" s="10" customFormat="1" ht="22.9" customHeight="1">
      <c r="B305" s="152"/>
      <c r="C305" s="153"/>
      <c r="D305" s="154" t="s">
        <v>69</v>
      </c>
      <c r="E305" s="166" t="s">
        <v>709</v>
      </c>
      <c r="F305" s="166" t="s">
        <v>710</v>
      </c>
      <c r="G305" s="153"/>
      <c r="H305" s="153"/>
      <c r="I305" s="156"/>
      <c r="J305" s="167">
        <f>BK305</f>
        <v>0</v>
      </c>
      <c r="K305" s="153"/>
      <c r="L305" s="158"/>
      <c r="M305" s="159"/>
      <c r="N305" s="160"/>
      <c r="O305" s="160"/>
      <c r="P305" s="161">
        <f>SUM(P306:P323)</f>
        <v>0</v>
      </c>
      <c r="Q305" s="160"/>
      <c r="R305" s="161">
        <f>SUM(R306:R323)</f>
        <v>0.043437435999999996</v>
      </c>
      <c r="S305" s="160"/>
      <c r="T305" s="162">
        <f>SUM(T306:T323)</f>
        <v>0.011267399999999999</v>
      </c>
      <c r="AR305" s="163" t="s">
        <v>131</v>
      </c>
      <c r="AT305" s="164" t="s">
        <v>69</v>
      </c>
      <c r="AU305" s="164" t="s">
        <v>75</v>
      </c>
      <c r="AY305" s="163" t="s">
        <v>123</v>
      </c>
      <c r="BK305" s="165">
        <f>SUM(BK306:BK323)</f>
        <v>0</v>
      </c>
    </row>
    <row r="306" spans="2:65" s="1" customFormat="1" ht="16.5" customHeight="1">
      <c r="B306" s="32"/>
      <c r="C306" s="168" t="s">
        <v>711</v>
      </c>
      <c r="D306" s="168" t="s">
        <v>126</v>
      </c>
      <c r="E306" s="169" t="s">
        <v>712</v>
      </c>
      <c r="F306" s="170" t="s">
        <v>713</v>
      </c>
      <c r="G306" s="171" t="s">
        <v>135</v>
      </c>
      <c r="H306" s="172">
        <v>37.558</v>
      </c>
      <c r="I306" s="173"/>
      <c r="J306" s="174">
        <f>ROUND(I306*H306,2)</f>
        <v>0</v>
      </c>
      <c r="K306" s="170" t="s">
        <v>291</v>
      </c>
      <c r="L306" s="36"/>
      <c r="M306" s="175" t="s">
        <v>1</v>
      </c>
      <c r="N306" s="176" t="s">
        <v>42</v>
      </c>
      <c r="O306" s="58"/>
      <c r="P306" s="177">
        <f>O306*H306</f>
        <v>0</v>
      </c>
      <c r="Q306" s="177">
        <v>0</v>
      </c>
      <c r="R306" s="177">
        <f>Q306*H306</f>
        <v>0</v>
      </c>
      <c r="S306" s="177">
        <v>0.00015</v>
      </c>
      <c r="T306" s="178">
        <f>S306*H306</f>
        <v>0.005633699999999999</v>
      </c>
      <c r="AR306" s="15" t="s">
        <v>207</v>
      </c>
      <c r="AT306" s="15" t="s">
        <v>126</v>
      </c>
      <c r="AU306" s="15" t="s">
        <v>131</v>
      </c>
      <c r="AY306" s="15" t="s">
        <v>123</v>
      </c>
      <c r="BE306" s="179">
        <f>IF(N306="základní",J306,0)</f>
        <v>0</v>
      </c>
      <c r="BF306" s="179">
        <f>IF(N306="snížená",J306,0)</f>
        <v>0</v>
      </c>
      <c r="BG306" s="179">
        <f>IF(N306="zákl. přenesená",J306,0)</f>
        <v>0</v>
      </c>
      <c r="BH306" s="179">
        <f>IF(N306="sníž. přenesená",J306,0)</f>
        <v>0</v>
      </c>
      <c r="BI306" s="179">
        <f>IF(N306="nulová",J306,0)</f>
        <v>0</v>
      </c>
      <c r="BJ306" s="15" t="s">
        <v>131</v>
      </c>
      <c r="BK306" s="179">
        <f>ROUND(I306*H306,2)</f>
        <v>0</v>
      </c>
      <c r="BL306" s="15" t="s">
        <v>207</v>
      </c>
      <c r="BM306" s="15" t="s">
        <v>714</v>
      </c>
    </row>
    <row r="307" spans="2:51" s="12" customFormat="1" ht="11.25">
      <c r="B307" s="192"/>
      <c r="C307" s="193"/>
      <c r="D307" s="182" t="s">
        <v>137</v>
      </c>
      <c r="E307" s="194" t="s">
        <v>1</v>
      </c>
      <c r="F307" s="195" t="s">
        <v>715</v>
      </c>
      <c r="G307" s="193"/>
      <c r="H307" s="194" t="s">
        <v>1</v>
      </c>
      <c r="I307" s="196"/>
      <c r="J307" s="193"/>
      <c r="K307" s="193"/>
      <c r="L307" s="197"/>
      <c r="M307" s="198"/>
      <c r="N307" s="199"/>
      <c r="O307" s="199"/>
      <c r="P307" s="199"/>
      <c r="Q307" s="199"/>
      <c r="R307" s="199"/>
      <c r="S307" s="199"/>
      <c r="T307" s="200"/>
      <c r="AT307" s="201" t="s">
        <v>137</v>
      </c>
      <c r="AU307" s="201" t="s">
        <v>131</v>
      </c>
      <c r="AV307" s="12" t="s">
        <v>75</v>
      </c>
      <c r="AW307" s="12" t="s">
        <v>32</v>
      </c>
      <c r="AX307" s="12" t="s">
        <v>70</v>
      </c>
      <c r="AY307" s="201" t="s">
        <v>123</v>
      </c>
    </row>
    <row r="308" spans="2:51" s="11" customFormat="1" ht="11.25">
      <c r="B308" s="180"/>
      <c r="C308" s="181"/>
      <c r="D308" s="182" t="s">
        <v>137</v>
      </c>
      <c r="E308" s="183" t="s">
        <v>1</v>
      </c>
      <c r="F308" s="184" t="s">
        <v>716</v>
      </c>
      <c r="G308" s="181"/>
      <c r="H308" s="185">
        <v>37.558</v>
      </c>
      <c r="I308" s="186"/>
      <c r="J308" s="181"/>
      <c r="K308" s="181"/>
      <c r="L308" s="187"/>
      <c r="M308" s="188"/>
      <c r="N308" s="189"/>
      <c r="O308" s="189"/>
      <c r="P308" s="189"/>
      <c r="Q308" s="189"/>
      <c r="R308" s="189"/>
      <c r="S308" s="189"/>
      <c r="T308" s="190"/>
      <c r="AT308" s="191" t="s">
        <v>137</v>
      </c>
      <c r="AU308" s="191" t="s">
        <v>131</v>
      </c>
      <c r="AV308" s="11" t="s">
        <v>131</v>
      </c>
      <c r="AW308" s="11" t="s">
        <v>32</v>
      </c>
      <c r="AX308" s="11" t="s">
        <v>75</v>
      </c>
      <c r="AY308" s="191" t="s">
        <v>123</v>
      </c>
    </row>
    <row r="309" spans="2:65" s="1" customFormat="1" ht="16.5" customHeight="1">
      <c r="B309" s="32"/>
      <c r="C309" s="168" t="s">
        <v>717</v>
      </c>
      <c r="D309" s="168" t="s">
        <v>126</v>
      </c>
      <c r="E309" s="169" t="s">
        <v>718</v>
      </c>
      <c r="F309" s="170" t="s">
        <v>719</v>
      </c>
      <c r="G309" s="171" t="s">
        <v>135</v>
      </c>
      <c r="H309" s="172">
        <v>37.558</v>
      </c>
      <c r="I309" s="173"/>
      <c r="J309" s="174">
        <f>ROUND(I309*H309,2)</f>
        <v>0</v>
      </c>
      <c r="K309" s="170" t="s">
        <v>291</v>
      </c>
      <c r="L309" s="36"/>
      <c r="M309" s="175" t="s">
        <v>1</v>
      </c>
      <c r="N309" s="176" t="s">
        <v>42</v>
      </c>
      <c r="O309" s="58"/>
      <c r="P309" s="177">
        <f>O309*H309</f>
        <v>0</v>
      </c>
      <c r="Q309" s="177">
        <v>0</v>
      </c>
      <c r="R309" s="177">
        <f>Q309*H309</f>
        <v>0</v>
      </c>
      <c r="S309" s="177">
        <v>0.00015</v>
      </c>
      <c r="T309" s="178">
        <f>S309*H309</f>
        <v>0.005633699999999999</v>
      </c>
      <c r="AR309" s="15" t="s">
        <v>207</v>
      </c>
      <c r="AT309" s="15" t="s">
        <v>126</v>
      </c>
      <c r="AU309" s="15" t="s">
        <v>131</v>
      </c>
      <c r="AY309" s="15" t="s">
        <v>123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15" t="s">
        <v>131</v>
      </c>
      <c r="BK309" s="179">
        <f>ROUND(I309*H309,2)</f>
        <v>0</v>
      </c>
      <c r="BL309" s="15" t="s">
        <v>207</v>
      </c>
      <c r="BM309" s="15" t="s">
        <v>720</v>
      </c>
    </row>
    <row r="310" spans="2:51" s="12" customFormat="1" ht="11.25">
      <c r="B310" s="192"/>
      <c r="C310" s="193"/>
      <c r="D310" s="182" t="s">
        <v>137</v>
      </c>
      <c r="E310" s="194" t="s">
        <v>1</v>
      </c>
      <c r="F310" s="195" t="s">
        <v>715</v>
      </c>
      <c r="G310" s="193"/>
      <c r="H310" s="194" t="s">
        <v>1</v>
      </c>
      <c r="I310" s="196"/>
      <c r="J310" s="193"/>
      <c r="K310" s="193"/>
      <c r="L310" s="197"/>
      <c r="M310" s="198"/>
      <c r="N310" s="199"/>
      <c r="O310" s="199"/>
      <c r="P310" s="199"/>
      <c r="Q310" s="199"/>
      <c r="R310" s="199"/>
      <c r="S310" s="199"/>
      <c r="T310" s="200"/>
      <c r="AT310" s="201" t="s">
        <v>137</v>
      </c>
      <c r="AU310" s="201" t="s">
        <v>131</v>
      </c>
      <c r="AV310" s="12" t="s">
        <v>75</v>
      </c>
      <c r="AW310" s="12" t="s">
        <v>32</v>
      </c>
      <c r="AX310" s="12" t="s">
        <v>70</v>
      </c>
      <c r="AY310" s="201" t="s">
        <v>123</v>
      </c>
    </row>
    <row r="311" spans="2:51" s="11" customFormat="1" ht="11.25">
      <c r="B311" s="180"/>
      <c r="C311" s="181"/>
      <c r="D311" s="182" t="s">
        <v>137</v>
      </c>
      <c r="E311" s="183" t="s">
        <v>1</v>
      </c>
      <c r="F311" s="184" t="s">
        <v>716</v>
      </c>
      <c r="G311" s="181"/>
      <c r="H311" s="185">
        <v>37.558</v>
      </c>
      <c r="I311" s="186"/>
      <c r="J311" s="181"/>
      <c r="K311" s="181"/>
      <c r="L311" s="187"/>
      <c r="M311" s="188"/>
      <c r="N311" s="189"/>
      <c r="O311" s="189"/>
      <c r="P311" s="189"/>
      <c r="Q311" s="189"/>
      <c r="R311" s="189"/>
      <c r="S311" s="189"/>
      <c r="T311" s="190"/>
      <c r="AT311" s="191" t="s">
        <v>137</v>
      </c>
      <c r="AU311" s="191" t="s">
        <v>131</v>
      </c>
      <c r="AV311" s="11" t="s">
        <v>131</v>
      </c>
      <c r="AW311" s="11" t="s">
        <v>32</v>
      </c>
      <c r="AX311" s="11" t="s">
        <v>75</v>
      </c>
      <c r="AY311" s="191" t="s">
        <v>123</v>
      </c>
    </row>
    <row r="312" spans="2:65" s="1" customFormat="1" ht="16.5" customHeight="1">
      <c r="B312" s="32"/>
      <c r="C312" s="168" t="s">
        <v>721</v>
      </c>
      <c r="D312" s="168" t="s">
        <v>126</v>
      </c>
      <c r="E312" s="169" t="s">
        <v>722</v>
      </c>
      <c r="F312" s="170" t="s">
        <v>723</v>
      </c>
      <c r="G312" s="171" t="s">
        <v>135</v>
      </c>
      <c r="H312" s="172">
        <v>6.51</v>
      </c>
      <c r="I312" s="173"/>
      <c r="J312" s="174">
        <f>ROUND(I312*H312,2)</f>
        <v>0</v>
      </c>
      <c r="K312" s="170" t="s">
        <v>169</v>
      </c>
      <c r="L312" s="36"/>
      <c r="M312" s="175" t="s">
        <v>1</v>
      </c>
      <c r="N312" s="176" t="s">
        <v>42</v>
      </c>
      <c r="O312" s="58"/>
      <c r="P312" s="177">
        <f>O312*H312</f>
        <v>0</v>
      </c>
      <c r="Q312" s="177">
        <v>0</v>
      </c>
      <c r="R312" s="177">
        <f>Q312*H312</f>
        <v>0</v>
      </c>
      <c r="S312" s="177">
        <v>0</v>
      </c>
      <c r="T312" s="178">
        <f>S312*H312</f>
        <v>0</v>
      </c>
      <c r="AR312" s="15" t="s">
        <v>207</v>
      </c>
      <c r="AT312" s="15" t="s">
        <v>126</v>
      </c>
      <c r="AU312" s="15" t="s">
        <v>131</v>
      </c>
      <c r="AY312" s="15" t="s">
        <v>123</v>
      </c>
      <c r="BE312" s="179">
        <f>IF(N312="základní",J312,0)</f>
        <v>0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15" t="s">
        <v>131</v>
      </c>
      <c r="BK312" s="179">
        <f>ROUND(I312*H312,2)</f>
        <v>0</v>
      </c>
      <c r="BL312" s="15" t="s">
        <v>207</v>
      </c>
      <c r="BM312" s="15" t="s">
        <v>724</v>
      </c>
    </row>
    <row r="313" spans="2:51" s="11" customFormat="1" ht="11.25">
      <c r="B313" s="180"/>
      <c r="C313" s="181"/>
      <c r="D313" s="182" t="s">
        <v>137</v>
      </c>
      <c r="E313" s="183" t="s">
        <v>1</v>
      </c>
      <c r="F313" s="184" t="s">
        <v>725</v>
      </c>
      <c r="G313" s="181"/>
      <c r="H313" s="185">
        <v>6.51</v>
      </c>
      <c r="I313" s="186"/>
      <c r="J313" s="181"/>
      <c r="K313" s="181"/>
      <c r="L313" s="187"/>
      <c r="M313" s="188"/>
      <c r="N313" s="189"/>
      <c r="O313" s="189"/>
      <c r="P313" s="189"/>
      <c r="Q313" s="189"/>
      <c r="R313" s="189"/>
      <c r="S313" s="189"/>
      <c r="T313" s="190"/>
      <c r="AT313" s="191" t="s">
        <v>137</v>
      </c>
      <c r="AU313" s="191" t="s">
        <v>131</v>
      </c>
      <c r="AV313" s="11" t="s">
        <v>131</v>
      </c>
      <c r="AW313" s="11" t="s">
        <v>32</v>
      </c>
      <c r="AX313" s="11" t="s">
        <v>75</v>
      </c>
      <c r="AY313" s="191" t="s">
        <v>123</v>
      </c>
    </row>
    <row r="314" spans="2:65" s="1" customFormat="1" ht="16.5" customHeight="1">
      <c r="B314" s="32"/>
      <c r="C314" s="213" t="s">
        <v>726</v>
      </c>
      <c r="D314" s="213" t="s">
        <v>199</v>
      </c>
      <c r="E314" s="214" t="s">
        <v>727</v>
      </c>
      <c r="F314" s="215" t="s">
        <v>728</v>
      </c>
      <c r="G314" s="216" t="s">
        <v>135</v>
      </c>
      <c r="H314" s="217">
        <v>6.836</v>
      </c>
      <c r="I314" s="218"/>
      <c r="J314" s="219">
        <f>ROUND(I314*H314,2)</f>
        <v>0</v>
      </c>
      <c r="K314" s="215" t="s">
        <v>1</v>
      </c>
      <c r="L314" s="220"/>
      <c r="M314" s="221" t="s">
        <v>1</v>
      </c>
      <c r="N314" s="222" t="s">
        <v>42</v>
      </c>
      <c r="O314" s="58"/>
      <c r="P314" s="177">
        <f>O314*H314</f>
        <v>0</v>
      </c>
      <c r="Q314" s="177">
        <v>1E-06</v>
      </c>
      <c r="R314" s="177">
        <f>Q314*H314</f>
        <v>6.836E-06</v>
      </c>
      <c r="S314" s="177">
        <v>0</v>
      </c>
      <c r="T314" s="178">
        <f>S314*H314</f>
        <v>0</v>
      </c>
      <c r="AR314" s="15" t="s">
        <v>277</v>
      </c>
      <c r="AT314" s="15" t="s">
        <v>199</v>
      </c>
      <c r="AU314" s="15" t="s">
        <v>131</v>
      </c>
      <c r="AY314" s="15" t="s">
        <v>123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15" t="s">
        <v>131</v>
      </c>
      <c r="BK314" s="179">
        <f>ROUND(I314*H314,2)</f>
        <v>0</v>
      </c>
      <c r="BL314" s="15" t="s">
        <v>207</v>
      </c>
      <c r="BM314" s="15" t="s">
        <v>729</v>
      </c>
    </row>
    <row r="315" spans="2:51" s="11" customFormat="1" ht="11.25">
      <c r="B315" s="180"/>
      <c r="C315" s="181"/>
      <c r="D315" s="182" t="s">
        <v>137</v>
      </c>
      <c r="E315" s="181"/>
      <c r="F315" s="184" t="s">
        <v>730</v>
      </c>
      <c r="G315" s="181"/>
      <c r="H315" s="185">
        <v>6.836</v>
      </c>
      <c r="I315" s="186"/>
      <c r="J315" s="181"/>
      <c r="K315" s="181"/>
      <c r="L315" s="187"/>
      <c r="M315" s="188"/>
      <c r="N315" s="189"/>
      <c r="O315" s="189"/>
      <c r="P315" s="189"/>
      <c r="Q315" s="189"/>
      <c r="R315" s="189"/>
      <c r="S315" s="189"/>
      <c r="T315" s="190"/>
      <c r="AT315" s="191" t="s">
        <v>137</v>
      </c>
      <c r="AU315" s="191" t="s">
        <v>131</v>
      </c>
      <c r="AV315" s="11" t="s">
        <v>131</v>
      </c>
      <c r="AW315" s="11" t="s">
        <v>4</v>
      </c>
      <c r="AX315" s="11" t="s">
        <v>75</v>
      </c>
      <c r="AY315" s="191" t="s">
        <v>123</v>
      </c>
    </row>
    <row r="316" spans="2:65" s="1" customFormat="1" ht="16.5" customHeight="1">
      <c r="B316" s="32"/>
      <c r="C316" s="168" t="s">
        <v>731</v>
      </c>
      <c r="D316" s="168" t="s">
        <v>126</v>
      </c>
      <c r="E316" s="169" t="s">
        <v>732</v>
      </c>
      <c r="F316" s="170" t="s">
        <v>733</v>
      </c>
      <c r="G316" s="171" t="s">
        <v>135</v>
      </c>
      <c r="H316" s="172">
        <v>117.38</v>
      </c>
      <c r="I316" s="173"/>
      <c r="J316" s="174">
        <f>ROUND(I316*H316,2)</f>
        <v>0</v>
      </c>
      <c r="K316" s="170" t="s">
        <v>205</v>
      </c>
      <c r="L316" s="36"/>
      <c r="M316" s="175" t="s">
        <v>1</v>
      </c>
      <c r="N316" s="176" t="s">
        <v>42</v>
      </c>
      <c r="O316" s="58"/>
      <c r="P316" s="177">
        <f>O316*H316</f>
        <v>0</v>
      </c>
      <c r="Q316" s="177">
        <v>0.0002</v>
      </c>
      <c r="R316" s="177">
        <f>Q316*H316</f>
        <v>0.023476</v>
      </c>
      <c r="S316" s="177">
        <v>0</v>
      </c>
      <c r="T316" s="178">
        <f>S316*H316</f>
        <v>0</v>
      </c>
      <c r="AR316" s="15" t="s">
        <v>207</v>
      </c>
      <c r="AT316" s="15" t="s">
        <v>126</v>
      </c>
      <c r="AU316" s="15" t="s">
        <v>131</v>
      </c>
      <c r="AY316" s="15" t="s">
        <v>123</v>
      </c>
      <c r="BE316" s="179">
        <f>IF(N316="základní",J316,0)</f>
        <v>0</v>
      </c>
      <c r="BF316" s="179">
        <f>IF(N316="snížená",J316,0)</f>
        <v>0</v>
      </c>
      <c r="BG316" s="179">
        <f>IF(N316="zákl. přenesená",J316,0)</f>
        <v>0</v>
      </c>
      <c r="BH316" s="179">
        <f>IF(N316="sníž. přenesená",J316,0)</f>
        <v>0</v>
      </c>
      <c r="BI316" s="179">
        <f>IF(N316="nulová",J316,0)</f>
        <v>0</v>
      </c>
      <c r="BJ316" s="15" t="s">
        <v>131</v>
      </c>
      <c r="BK316" s="179">
        <f>ROUND(I316*H316,2)</f>
        <v>0</v>
      </c>
      <c r="BL316" s="15" t="s">
        <v>207</v>
      </c>
      <c r="BM316" s="15" t="s">
        <v>734</v>
      </c>
    </row>
    <row r="317" spans="2:51" s="11" customFormat="1" ht="11.25">
      <c r="B317" s="180"/>
      <c r="C317" s="181"/>
      <c r="D317" s="182" t="s">
        <v>137</v>
      </c>
      <c r="E317" s="183" t="s">
        <v>1</v>
      </c>
      <c r="F317" s="184" t="s">
        <v>735</v>
      </c>
      <c r="G317" s="181"/>
      <c r="H317" s="185">
        <v>117.38</v>
      </c>
      <c r="I317" s="186"/>
      <c r="J317" s="181"/>
      <c r="K317" s="181"/>
      <c r="L317" s="187"/>
      <c r="M317" s="188"/>
      <c r="N317" s="189"/>
      <c r="O317" s="189"/>
      <c r="P317" s="189"/>
      <c r="Q317" s="189"/>
      <c r="R317" s="189"/>
      <c r="S317" s="189"/>
      <c r="T317" s="190"/>
      <c r="AT317" s="191" t="s">
        <v>137</v>
      </c>
      <c r="AU317" s="191" t="s">
        <v>131</v>
      </c>
      <c r="AV317" s="11" t="s">
        <v>131</v>
      </c>
      <c r="AW317" s="11" t="s">
        <v>32</v>
      </c>
      <c r="AX317" s="11" t="s">
        <v>75</v>
      </c>
      <c r="AY317" s="191" t="s">
        <v>123</v>
      </c>
    </row>
    <row r="318" spans="2:65" s="1" customFormat="1" ht="16.5" customHeight="1">
      <c r="B318" s="32"/>
      <c r="C318" s="168" t="s">
        <v>736</v>
      </c>
      <c r="D318" s="168" t="s">
        <v>126</v>
      </c>
      <c r="E318" s="169" t="s">
        <v>737</v>
      </c>
      <c r="F318" s="170" t="s">
        <v>738</v>
      </c>
      <c r="G318" s="171" t="s">
        <v>135</v>
      </c>
      <c r="H318" s="172">
        <v>117.38</v>
      </c>
      <c r="I318" s="173"/>
      <c r="J318" s="174">
        <f>ROUND(I318*H318,2)</f>
        <v>0</v>
      </c>
      <c r="K318" s="170" t="s">
        <v>158</v>
      </c>
      <c r="L318" s="36"/>
      <c r="M318" s="175" t="s">
        <v>1</v>
      </c>
      <c r="N318" s="176" t="s">
        <v>42</v>
      </c>
      <c r="O318" s="58"/>
      <c r="P318" s="177">
        <f>O318*H318</f>
        <v>0</v>
      </c>
      <c r="Q318" s="177">
        <v>0.00017</v>
      </c>
      <c r="R318" s="177">
        <f>Q318*H318</f>
        <v>0.0199546</v>
      </c>
      <c r="S318" s="177">
        <v>0</v>
      </c>
      <c r="T318" s="178">
        <f>S318*H318</f>
        <v>0</v>
      </c>
      <c r="AR318" s="15" t="s">
        <v>207</v>
      </c>
      <c r="AT318" s="15" t="s">
        <v>126</v>
      </c>
      <c r="AU318" s="15" t="s">
        <v>131</v>
      </c>
      <c r="AY318" s="15" t="s">
        <v>123</v>
      </c>
      <c r="BE318" s="179">
        <f>IF(N318="základní",J318,0)</f>
        <v>0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15" t="s">
        <v>131</v>
      </c>
      <c r="BK318" s="179">
        <f>ROUND(I318*H318,2)</f>
        <v>0</v>
      </c>
      <c r="BL318" s="15" t="s">
        <v>207</v>
      </c>
      <c r="BM318" s="15" t="s">
        <v>739</v>
      </c>
    </row>
    <row r="319" spans="2:51" s="11" customFormat="1" ht="11.25">
      <c r="B319" s="180"/>
      <c r="C319" s="181"/>
      <c r="D319" s="182" t="s">
        <v>137</v>
      </c>
      <c r="E319" s="183" t="s">
        <v>1</v>
      </c>
      <c r="F319" s="184" t="s">
        <v>740</v>
      </c>
      <c r="G319" s="181"/>
      <c r="H319" s="185">
        <v>117.38</v>
      </c>
      <c r="I319" s="186"/>
      <c r="J319" s="181"/>
      <c r="K319" s="181"/>
      <c r="L319" s="187"/>
      <c r="M319" s="188"/>
      <c r="N319" s="189"/>
      <c r="O319" s="189"/>
      <c r="P319" s="189"/>
      <c r="Q319" s="189"/>
      <c r="R319" s="189"/>
      <c r="S319" s="189"/>
      <c r="T319" s="190"/>
      <c r="AT319" s="191" t="s">
        <v>137</v>
      </c>
      <c r="AU319" s="191" t="s">
        <v>131</v>
      </c>
      <c r="AV319" s="11" t="s">
        <v>131</v>
      </c>
      <c r="AW319" s="11" t="s">
        <v>32</v>
      </c>
      <c r="AX319" s="11" t="s">
        <v>75</v>
      </c>
      <c r="AY319" s="191" t="s">
        <v>123</v>
      </c>
    </row>
    <row r="320" spans="2:65" s="1" customFormat="1" ht="16.5" customHeight="1">
      <c r="B320" s="32"/>
      <c r="C320" s="168" t="s">
        <v>741</v>
      </c>
      <c r="D320" s="168" t="s">
        <v>126</v>
      </c>
      <c r="E320" s="169" t="s">
        <v>742</v>
      </c>
      <c r="F320" s="170" t="s">
        <v>743</v>
      </c>
      <c r="G320" s="171" t="s">
        <v>135</v>
      </c>
      <c r="H320" s="172">
        <v>60.952</v>
      </c>
      <c r="I320" s="173"/>
      <c r="J320" s="174">
        <f>ROUND(I320*H320,2)</f>
        <v>0</v>
      </c>
      <c r="K320" s="170" t="s">
        <v>1</v>
      </c>
      <c r="L320" s="36"/>
      <c r="M320" s="175" t="s">
        <v>1</v>
      </c>
      <c r="N320" s="176" t="s">
        <v>42</v>
      </c>
      <c r="O320" s="58"/>
      <c r="P320" s="177">
        <f>O320*H320</f>
        <v>0</v>
      </c>
      <c r="Q320" s="177">
        <v>0</v>
      </c>
      <c r="R320" s="177">
        <f>Q320*H320</f>
        <v>0</v>
      </c>
      <c r="S320" s="177">
        <v>0</v>
      </c>
      <c r="T320" s="178">
        <f>S320*H320</f>
        <v>0</v>
      </c>
      <c r="AR320" s="15" t="s">
        <v>207</v>
      </c>
      <c r="AT320" s="15" t="s">
        <v>126</v>
      </c>
      <c r="AU320" s="15" t="s">
        <v>131</v>
      </c>
      <c r="AY320" s="15" t="s">
        <v>123</v>
      </c>
      <c r="BE320" s="179">
        <f>IF(N320="základní",J320,0)</f>
        <v>0</v>
      </c>
      <c r="BF320" s="179">
        <f>IF(N320="snížená",J320,0)</f>
        <v>0</v>
      </c>
      <c r="BG320" s="179">
        <f>IF(N320="zákl. přenesená",J320,0)</f>
        <v>0</v>
      </c>
      <c r="BH320" s="179">
        <f>IF(N320="sníž. přenesená",J320,0)</f>
        <v>0</v>
      </c>
      <c r="BI320" s="179">
        <f>IF(N320="nulová",J320,0)</f>
        <v>0</v>
      </c>
      <c r="BJ320" s="15" t="s">
        <v>131</v>
      </c>
      <c r="BK320" s="179">
        <f>ROUND(I320*H320,2)</f>
        <v>0</v>
      </c>
      <c r="BL320" s="15" t="s">
        <v>207</v>
      </c>
      <c r="BM320" s="15" t="s">
        <v>744</v>
      </c>
    </row>
    <row r="321" spans="2:51" s="11" customFormat="1" ht="11.25">
      <c r="B321" s="180"/>
      <c r="C321" s="181"/>
      <c r="D321" s="182" t="s">
        <v>137</v>
      </c>
      <c r="E321" s="183" t="s">
        <v>1</v>
      </c>
      <c r="F321" s="184" t="s">
        <v>160</v>
      </c>
      <c r="G321" s="181"/>
      <c r="H321" s="185">
        <v>29.55</v>
      </c>
      <c r="I321" s="186"/>
      <c r="J321" s="181"/>
      <c r="K321" s="181"/>
      <c r="L321" s="187"/>
      <c r="M321" s="188"/>
      <c r="N321" s="189"/>
      <c r="O321" s="189"/>
      <c r="P321" s="189"/>
      <c r="Q321" s="189"/>
      <c r="R321" s="189"/>
      <c r="S321" s="189"/>
      <c r="T321" s="190"/>
      <c r="AT321" s="191" t="s">
        <v>137</v>
      </c>
      <c r="AU321" s="191" t="s">
        <v>131</v>
      </c>
      <c r="AV321" s="11" t="s">
        <v>131</v>
      </c>
      <c r="AW321" s="11" t="s">
        <v>32</v>
      </c>
      <c r="AX321" s="11" t="s">
        <v>70</v>
      </c>
      <c r="AY321" s="191" t="s">
        <v>123</v>
      </c>
    </row>
    <row r="322" spans="2:51" s="11" customFormat="1" ht="11.25">
      <c r="B322" s="180"/>
      <c r="C322" s="181"/>
      <c r="D322" s="182" t="s">
        <v>137</v>
      </c>
      <c r="E322" s="183" t="s">
        <v>1</v>
      </c>
      <c r="F322" s="184" t="s">
        <v>745</v>
      </c>
      <c r="G322" s="181"/>
      <c r="H322" s="185">
        <v>31.402</v>
      </c>
      <c r="I322" s="186"/>
      <c r="J322" s="181"/>
      <c r="K322" s="181"/>
      <c r="L322" s="187"/>
      <c r="M322" s="188"/>
      <c r="N322" s="189"/>
      <c r="O322" s="189"/>
      <c r="P322" s="189"/>
      <c r="Q322" s="189"/>
      <c r="R322" s="189"/>
      <c r="S322" s="189"/>
      <c r="T322" s="190"/>
      <c r="AT322" s="191" t="s">
        <v>137</v>
      </c>
      <c r="AU322" s="191" t="s">
        <v>131</v>
      </c>
      <c r="AV322" s="11" t="s">
        <v>131</v>
      </c>
      <c r="AW322" s="11" t="s">
        <v>32</v>
      </c>
      <c r="AX322" s="11" t="s">
        <v>70</v>
      </c>
      <c r="AY322" s="191" t="s">
        <v>123</v>
      </c>
    </row>
    <row r="323" spans="2:51" s="13" customFormat="1" ht="11.25">
      <c r="B323" s="202"/>
      <c r="C323" s="203"/>
      <c r="D323" s="182" t="s">
        <v>137</v>
      </c>
      <c r="E323" s="204" t="s">
        <v>1</v>
      </c>
      <c r="F323" s="205" t="s">
        <v>177</v>
      </c>
      <c r="G323" s="203"/>
      <c r="H323" s="206">
        <v>60.952</v>
      </c>
      <c r="I323" s="207"/>
      <c r="J323" s="203"/>
      <c r="K323" s="203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137</v>
      </c>
      <c r="AU323" s="212" t="s">
        <v>131</v>
      </c>
      <c r="AV323" s="13" t="s">
        <v>130</v>
      </c>
      <c r="AW323" s="13" t="s">
        <v>32</v>
      </c>
      <c r="AX323" s="13" t="s">
        <v>75</v>
      </c>
      <c r="AY323" s="212" t="s">
        <v>123</v>
      </c>
    </row>
    <row r="324" spans="2:63" s="10" customFormat="1" ht="22.9" customHeight="1">
      <c r="B324" s="152"/>
      <c r="C324" s="153"/>
      <c r="D324" s="154" t="s">
        <v>69</v>
      </c>
      <c r="E324" s="166" t="s">
        <v>746</v>
      </c>
      <c r="F324" s="166" t="s">
        <v>747</v>
      </c>
      <c r="G324" s="153"/>
      <c r="H324" s="153"/>
      <c r="I324" s="156"/>
      <c r="J324" s="167">
        <f>BK324</f>
        <v>0</v>
      </c>
      <c r="K324" s="153"/>
      <c r="L324" s="158"/>
      <c r="M324" s="159"/>
      <c r="N324" s="160"/>
      <c r="O324" s="160"/>
      <c r="P324" s="161">
        <f>SUM(P325:P328)</f>
        <v>0</v>
      </c>
      <c r="Q324" s="160"/>
      <c r="R324" s="161">
        <f>SUM(R325:R328)</f>
        <v>0.008463</v>
      </c>
      <c r="S324" s="160"/>
      <c r="T324" s="162">
        <f>SUM(T325:T328)</f>
        <v>0</v>
      </c>
      <c r="AR324" s="163" t="s">
        <v>131</v>
      </c>
      <c r="AT324" s="164" t="s">
        <v>69</v>
      </c>
      <c r="AU324" s="164" t="s">
        <v>75</v>
      </c>
      <c r="AY324" s="163" t="s">
        <v>123</v>
      </c>
      <c r="BK324" s="165">
        <f>SUM(BK325:BK328)</f>
        <v>0</v>
      </c>
    </row>
    <row r="325" spans="2:65" s="1" customFormat="1" ht="16.5" customHeight="1">
      <c r="B325" s="32"/>
      <c r="C325" s="168" t="s">
        <v>748</v>
      </c>
      <c r="D325" s="168" t="s">
        <v>126</v>
      </c>
      <c r="E325" s="169" t="s">
        <v>749</v>
      </c>
      <c r="F325" s="170" t="s">
        <v>750</v>
      </c>
      <c r="G325" s="171" t="s">
        <v>135</v>
      </c>
      <c r="H325" s="172">
        <v>6.51</v>
      </c>
      <c r="I325" s="173"/>
      <c r="J325" s="174">
        <f>ROUND(I325*H325,2)</f>
        <v>0</v>
      </c>
      <c r="K325" s="170" t="s">
        <v>291</v>
      </c>
      <c r="L325" s="36"/>
      <c r="M325" s="175" t="s">
        <v>1</v>
      </c>
      <c r="N325" s="176" t="s">
        <v>42</v>
      </c>
      <c r="O325" s="58"/>
      <c r="P325" s="177">
        <f>O325*H325</f>
        <v>0</v>
      </c>
      <c r="Q325" s="177">
        <v>0</v>
      </c>
      <c r="R325" s="177">
        <f>Q325*H325</f>
        <v>0</v>
      </c>
      <c r="S325" s="177">
        <v>0</v>
      </c>
      <c r="T325" s="178">
        <f>S325*H325</f>
        <v>0</v>
      </c>
      <c r="AR325" s="15" t="s">
        <v>207</v>
      </c>
      <c r="AT325" s="15" t="s">
        <v>126</v>
      </c>
      <c r="AU325" s="15" t="s">
        <v>131</v>
      </c>
      <c r="AY325" s="15" t="s">
        <v>123</v>
      </c>
      <c r="BE325" s="179">
        <f>IF(N325="základní",J325,0)</f>
        <v>0</v>
      </c>
      <c r="BF325" s="179">
        <f>IF(N325="snížená",J325,0)</f>
        <v>0</v>
      </c>
      <c r="BG325" s="179">
        <f>IF(N325="zákl. přenesená",J325,0)</f>
        <v>0</v>
      </c>
      <c r="BH325" s="179">
        <f>IF(N325="sníž. přenesená",J325,0)</f>
        <v>0</v>
      </c>
      <c r="BI325" s="179">
        <f>IF(N325="nulová",J325,0)</f>
        <v>0</v>
      </c>
      <c r="BJ325" s="15" t="s">
        <v>131</v>
      </c>
      <c r="BK325" s="179">
        <f>ROUND(I325*H325,2)</f>
        <v>0</v>
      </c>
      <c r="BL325" s="15" t="s">
        <v>207</v>
      </c>
      <c r="BM325" s="15" t="s">
        <v>751</v>
      </c>
    </row>
    <row r="326" spans="2:51" s="11" customFormat="1" ht="11.25">
      <c r="B326" s="180"/>
      <c r="C326" s="181"/>
      <c r="D326" s="182" t="s">
        <v>137</v>
      </c>
      <c r="E326" s="183" t="s">
        <v>1</v>
      </c>
      <c r="F326" s="184" t="s">
        <v>725</v>
      </c>
      <c r="G326" s="181"/>
      <c r="H326" s="185">
        <v>6.51</v>
      </c>
      <c r="I326" s="186"/>
      <c r="J326" s="181"/>
      <c r="K326" s="181"/>
      <c r="L326" s="187"/>
      <c r="M326" s="188"/>
      <c r="N326" s="189"/>
      <c r="O326" s="189"/>
      <c r="P326" s="189"/>
      <c r="Q326" s="189"/>
      <c r="R326" s="189"/>
      <c r="S326" s="189"/>
      <c r="T326" s="190"/>
      <c r="AT326" s="191" t="s">
        <v>137</v>
      </c>
      <c r="AU326" s="191" t="s">
        <v>131</v>
      </c>
      <c r="AV326" s="11" t="s">
        <v>131</v>
      </c>
      <c r="AW326" s="11" t="s">
        <v>32</v>
      </c>
      <c r="AX326" s="11" t="s">
        <v>75</v>
      </c>
      <c r="AY326" s="191" t="s">
        <v>123</v>
      </c>
    </row>
    <row r="327" spans="2:65" s="1" customFormat="1" ht="16.5" customHeight="1">
      <c r="B327" s="32"/>
      <c r="C327" s="213" t="s">
        <v>752</v>
      </c>
      <c r="D327" s="213" t="s">
        <v>199</v>
      </c>
      <c r="E327" s="214" t="s">
        <v>753</v>
      </c>
      <c r="F327" s="215" t="s">
        <v>754</v>
      </c>
      <c r="G327" s="216" t="s">
        <v>135</v>
      </c>
      <c r="H327" s="217">
        <v>6.51</v>
      </c>
      <c r="I327" s="218"/>
      <c r="J327" s="219">
        <f>ROUND(I327*H327,2)</f>
        <v>0</v>
      </c>
      <c r="K327" s="215" t="s">
        <v>291</v>
      </c>
      <c r="L327" s="220"/>
      <c r="M327" s="221" t="s">
        <v>1</v>
      </c>
      <c r="N327" s="222" t="s">
        <v>42</v>
      </c>
      <c r="O327" s="58"/>
      <c r="P327" s="177">
        <f>O327*H327</f>
        <v>0</v>
      </c>
      <c r="Q327" s="177">
        <v>0.0013</v>
      </c>
      <c r="R327" s="177">
        <f>Q327*H327</f>
        <v>0.008463</v>
      </c>
      <c r="S327" s="177">
        <v>0</v>
      </c>
      <c r="T327" s="178">
        <f>S327*H327</f>
        <v>0</v>
      </c>
      <c r="AR327" s="15" t="s">
        <v>277</v>
      </c>
      <c r="AT327" s="15" t="s">
        <v>199</v>
      </c>
      <c r="AU327" s="15" t="s">
        <v>131</v>
      </c>
      <c r="AY327" s="15" t="s">
        <v>123</v>
      </c>
      <c r="BE327" s="179">
        <f>IF(N327="základní",J327,0)</f>
        <v>0</v>
      </c>
      <c r="BF327" s="179">
        <f>IF(N327="snížená",J327,0)</f>
        <v>0</v>
      </c>
      <c r="BG327" s="179">
        <f>IF(N327="zákl. přenesená",J327,0)</f>
        <v>0</v>
      </c>
      <c r="BH327" s="179">
        <f>IF(N327="sníž. přenesená",J327,0)</f>
        <v>0</v>
      </c>
      <c r="BI327" s="179">
        <f>IF(N327="nulová",J327,0)</f>
        <v>0</v>
      </c>
      <c r="BJ327" s="15" t="s">
        <v>131</v>
      </c>
      <c r="BK327" s="179">
        <f>ROUND(I327*H327,2)</f>
        <v>0</v>
      </c>
      <c r="BL327" s="15" t="s">
        <v>207</v>
      </c>
      <c r="BM327" s="15" t="s">
        <v>755</v>
      </c>
    </row>
    <row r="328" spans="2:65" s="1" customFormat="1" ht="16.5" customHeight="1">
      <c r="B328" s="32"/>
      <c r="C328" s="168" t="s">
        <v>756</v>
      </c>
      <c r="D328" s="168" t="s">
        <v>126</v>
      </c>
      <c r="E328" s="169" t="s">
        <v>757</v>
      </c>
      <c r="F328" s="170" t="s">
        <v>758</v>
      </c>
      <c r="G328" s="171" t="s">
        <v>135</v>
      </c>
      <c r="H328" s="172">
        <v>6.51</v>
      </c>
      <c r="I328" s="173"/>
      <c r="J328" s="174">
        <f>ROUND(I328*H328,2)</f>
        <v>0</v>
      </c>
      <c r="K328" s="170" t="s">
        <v>1</v>
      </c>
      <c r="L328" s="36"/>
      <c r="M328" s="175" t="s">
        <v>1</v>
      </c>
      <c r="N328" s="176" t="s">
        <v>42</v>
      </c>
      <c r="O328" s="58"/>
      <c r="P328" s="177">
        <f>O328*H328</f>
        <v>0</v>
      </c>
      <c r="Q328" s="177">
        <v>0</v>
      </c>
      <c r="R328" s="177">
        <f>Q328*H328</f>
        <v>0</v>
      </c>
      <c r="S328" s="177">
        <v>0</v>
      </c>
      <c r="T328" s="178">
        <f>S328*H328</f>
        <v>0</v>
      </c>
      <c r="AR328" s="15" t="s">
        <v>207</v>
      </c>
      <c r="AT328" s="15" t="s">
        <v>126</v>
      </c>
      <c r="AU328" s="15" t="s">
        <v>131</v>
      </c>
      <c r="AY328" s="15" t="s">
        <v>123</v>
      </c>
      <c r="BE328" s="179">
        <f>IF(N328="základní",J328,0)</f>
        <v>0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15" t="s">
        <v>131</v>
      </c>
      <c r="BK328" s="179">
        <f>ROUND(I328*H328,2)</f>
        <v>0</v>
      </c>
      <c r="BL328" s="15" t="s">
        <v>207</v>
      </c>
      <c r="BM328" s="15" t="s">
        <v>759</v>
      </c>
    </row>
    <row r="329" spans="2:63" s="10" customFormat="1" ht="25.9" customHeight="1">
      <c r="B329" s="152"/>
      <c r="C329" s="153"/>
      <c r="D329" s="154" t="s">
        <v>69</v>
      </c>
      <c r="E329" s="155" t="s">
        <v>199</v>
      </c>
      <c r="F329" s="155" t="s">
        <v>760</v>
      </c>
      <c r="G329" s="153"/>
      <c r="H329" s="153"/>
      <c r="I329" s="156"/>
      <c r="J329" s="157">
        <f>BK329</f>
        <v>0</v>
      </c>
      <c r="K329" s="153"/>
      <c r="L329" s="158"/>
      <c r="M329" s="159"/>
      <c r="N329" s="160"/>
      <c r="O329" s="160"/>
      <c r="P329" s="161">
        <f>P330+P370</f>
        <v>0</v>
      </c>
      <c r="Q329" s="160"/>
      <c r="R329" s="161">
        <f>R330+R370</f>
        <v>0</v>
      </c>
      <c r="S329" s="160"/>
      <c r="T329" s="162">
        <f>T330+T370</f>
        <v>0</v>
      </c>
      <c r="AR329" s="163" t="s">
        <v>124</v>
      </c>
      <c r="AT329" s="164" t="s">
        <v>69</v>
      </c>
      <c r="AU329" s="164" t="s">
        <v>70</v>
      </c>
      <c r="AY329" s="163" t="s">
        <v>123</v>
      </c>
      <c r="BK329" s="165">
        <f>BK330+BK370</f>
        <v>0</v>
      </c>
    </row>
    <row r="330" spans="2:63" s="10" customFormat="1" ht="22.9" customHeight="1">
      <c r="B330" s="152"/>
      <c r="C330" s="153"/>
      <c r="D330" s="154" t="s">
        <v>69</v>
      </c>
      <c r="E330" s="166" t="s">
        <v>761</v>
      </c>
      <c r="F330" s="166" t="s">
        <v>762</v>
      </c>
      <c r="G330" s="153"/>
      <c r="H330" s="153"/>
      <c r="I330" s="156"/>
      <c r="J330" s="167">
        <f>BK330</f>
        <v>0</v>
      </c>
      <c r="K330" s="153"/>
      <c r="L330" s="158"/>
      <c r="M330" s="159"/>
      <c r="N330" s="160"/>
      <c r="O330" s="160"/>
      <c r="P330" s="161">
        <f>SUM(P331:P369)</f>
        <v>0</v>
      </c>
      <c r="Q330" s="160"/>
      <c r="R330" s="161">
        <f>SUM(R331:R369)</f>
        <v>0</v>
      </c>
      <c r="S330" s="160"/>
      <c r="T330" s="162">
        <f>SUM(T331:T369)</f>
        <v>0</v>
      </c>
      <c r="AR330" s="163" t="s">
        <v>124</v>
      </c>
      <c r="AT330" s="164" t="s">
        <v>69</v>
      </c>
      <c r="AU330" s="164" t="s">
        <v>75</v>
      </c>
      <c r="AY330" s="163" t="s">
        <v>123</v>
      </c>
      <c r="BK330" s="165">
        <f>SUM(BK331:BK369)</f>
        <v>0</v>
      </c>
    </row>
    <row r="331" spans="2:65" s="1" customFormat="1" ht="16.5" customHeight="1">
      <c r="B331" s="32"/>
      <c r="C331" s="168" t="s">
        <v>763</v>
      </c>
      <c r="D331" s="168" t="s">
        <v>126</v>
      </c>
      <c r="E331" s="169" t="s">
        <v>764</v>
      </c>
      <c r="F331" s="170" t="s">
        <v>765</v>
      </c>
      <c r="G331" s="171" t="s">
        <v>296</v>
      </c>
      <c r="H331" s="172">
        <v>1</v>
      </c>
      <c r="I331" s="173"/>
      <c r="J331" s="174">
        <f aca="true" t="shared" si="50" ref="J331:J369">ROUND(I331*H331,2)</f>
        <v>0</v>
      </c>
      <c r="K331" s="170" t="s">
        <v>1</v>
      </c>
      <c r="L331" s="36"/>
      <c r="M331" s="175" t="s">
        <v>1</v>
      </c>
      <c r="N331" s="176" t="s">
        <v>42</v>
      </c>
      <c r="O331" s="58"/>
      <c r="P331" s="177">
        <f aca="true" t="shared" si="51" ref="P331:P369">O331*H331</f>
        <v>0</v>
      </c>
      <c r="Q331" s="177">
        <v>0</v>
      </c>
      <c r="R331" s="177">
        <f aca="true" t="shared" si="52" ref="R331:R369">Q331*H331</f>
        <v>0</v>
      </c>
      <c r="S331" s="177">
        <v>0</v>
      </c>
      <c r="T331" s="178">
        <f aca="true" t="shared" si="53" ref="T331:T369">S331*H331</f>
        <v>0</v>
      </c>
      <c r="AR331" s="15" t="s">
        <v>431</v>
      </c>
      <c r="AT331" s="15" t="s">
        <v>126</v>
      </c>
      <c r="AU331" s="15" t="s">
        <v>131</v>
      </c>
      <c r="AY331" s="15" t="s">
        <v>123</v>
      </c>
      <c r="BE331" s="179">
        <f aca="true" t="shared" si="54" ref="BE331:BE369">IF(N331="základní",J331,0)</f>
        <v>0</v>
      </c>
      <c r="BF331" s="179">
        <f aca="true" t="shared" si="55" ref="BF331:BF369">IF(N331="snížená",J331,0)</f>
        <v>0</v>
      </c>
      <c r="BG331" s="179">
        <f aca="true" t="shared" si="56" ref="BG331:BG369">IF(N331="zákl. přenesená",J331,0)</f>
        <v>0</v>
      </c>
      <c r="BH331" s="179">
        <f aca="true" t="shared" si="57" ref="BH331:BH369">IF(N331="sníž. přenesená",J331,0)</f>
        <v>0</v>
      </c>
      <c r="BI331" s="179">
        <f aca="true" t="shared" si="58" ref="BI331:BI369">IF(N331="nulová",J331,0)</f>
        <v>0</v>
      </c>
      <c r="BJ331" s="15" t="s">
        <v>131</v>
      </c>
      <c r="BK331" s="179">
        <f aca="true" t="shared" si="59" ref="BK331:BK369">ROUND(I331*H331,2)</f>
        <v>0</v>
      </c>
      <c r="BL331" s="15" t="s">
        <v>431</v>
      </c>
      <c r="BM331" s="15" t="s">
        <v>766</v>
      </c>
    </row>
    <row r="332" spans="2:65" s="1" customFormat="1" ht="16.5" customHeight="1">
      <c r="B332" s="32"/>
      <c r="C332" s="168" t="s">
        <v>767</v>
      </c>
      <c r="D332" s="168" t="s">
        <v>126</v>
      </c>
      <c r="E332" s="169" t="s">
        <v>768</v>
      </c>
      <c r="F332" s="170" t="s">
        <v>769</v>
      </c>
      <c r="G332" s="171" t="s">
        <v>296</v>
      </c>
      <c r="H332" s="172">
        <v>1</v>
      </c>
      <c r="I332" s="173"/>
      <c r="J332" s="174">
        <f t="shared" si="50"/>
        <v>0</v>
      </c>
      <c r="K332" s="170" t="s">
        <v>1</v>
      </c>
      <c r="L332" s="36"/>
      <c r="M332" s="175" t="s">
        <v>1</v>
      </c>
      <c r="N332" s="176" t="s">
        <v>42</v>
      </c>
      <c r="O332" s="58"/>
      <c r="P332" s="177">
        <f t="shared" si="51"/>
        <v>0</v>
      </c>
      <c r="Q332" s="177">
        <v>0</v>
      </c>
      <c r="R332" s="177">
        <f t="shared" si="52"/>
        <v>0</v>
      </c>
      <c r="S332" s="177">
        <v>0</v>
      </c>
      <c r="T332" s="178">
        <f t="shared" si="53"/>
        <v>0</v>
      </c>
      <c r="AR332" s="15" t="s">
        <v>431</v>
      </c>
      <c r="AT332" s="15" t="s">
        <v>126</v>
      </c>
      <c r="AU332" s="15" t="s">
        <v>131</v>
      </c>
      <c r="AY332" s="15" t="s">
        <v>123</v>
      </c>
      <c r="BE332" s="179">
        <f t="shared" si="54"/>
        <v>0</v>
      </c>
      <c r="BF332" s="179">
        <f t="shared" si="55"/>
        <v>0</v>
      </c>
      <c r="BG332" s="179">
        <f t="shared" si="56"/>
        <v>0</v>
      </c>
      <c r="BH332" s="179">
        <f t="shared" si="57"/>
        <v>0</v>
      </c>
      <c r="BI332" s="179">
        <f t="shared" si="58"/>
        <v>0</v>
      </c>
      <c r="BJ332" s="15" t="s">
        <v>131</v>
      </c>
      <c r="BK332" s="179">
        <f t="shared" si="59"/>
        <v>0</v>
      </c>
      <c r="BL332" s="15" t="s">
        <v>431</v>
      </c>
      <c r="BM332" s="15" t="s">
        <v>770</v>
      </c>
    </row>
    <row r="333" spans="2:65" s="1" customFormat="1" ht="16.5" customHeight="1">
      <c r="B333" s="32"/>
      <c r="C333" s="168" t="s">
        <v>771</v>
      </c>
      <c r="D333" s="168" t="s">
        <v>126</v>
      </c>
      <c r="E333" s="169" t="s">
        <v>772</v>
      </c>
      <c r="F333" s="170" t="s">
        <v>773</v>
      </c>
      <c r="G333" s="171" t="s">
        <v>296</v>
      </c>
      <c r="H333" s="172">
        <v>1</v>
      </c>
      <c r="I333" s="173"/>
      <c r="J333" s="174">
        <f t="shared" si="50"/>
        <v>0</v>
      </c>
      <c r="K333" s="170" t="s">
        <v>1</v>
      </c>
      <c r="L333" s="36"/>
      <c r="M333" s="175" t="s">
        <v>1</v>
      </c>
      <c r="N333" s="176" t="s">
        <v>42</v>
      </c>
      <c r="O333" s="58"/>
      <c r="P333" s="177">
        <f t="shared" si="51"/>
        <v>0</v>
      </c>
      <c r="Q333" s="177">
        <v>0</v>
      </c>
      <c r="R333" s="177">
        <f t="shared" si="52"/>
        <v>0</v>
      </c>
      <c r="S333" s="177">
        <v>0</v>
      </c>
      <c r="T333" s="178">
        <f t="shared" si="53"/>
        <v>0</v>
      </c>
      <c r="AR333" s="15" t="s">
        <v>431</v>
      </c>
      <c r="AT333" s="15" t="s">
        <v>126</v>
      </c>
      <c r="AU333" s="15" t="s">
        <v>131</v>
      </c>
      <c r="AY333" s="15" t="s">
        <v>123</v>
      </c>
      <c r="BE333" s="179">
        <f t="shared" si="54"/>
        <v>0</v>
      </c>
      <c r="BF333" s="179">
        <f t="shared" si="55"/>
        <v>0</v>
      </c>
      <c r="BG333" s="179">
        <f t="shared" si="56"/>
        <v>0</v>
      </c>
      <c r="BH333" s="179">
        <f t="shared" si="57"/>
        <v>0</v>
      </c>
      <c r="BI333" s="179">
        <f t="shared" si="58"/>
        <v>0</v>
      </c>
      <c r="BJ333" s="15" t="s">
        <v>131</v>
      </c>
      <c r="BK333" s="179">
        <f t="shared" si="59"/>
        <v>0</v>
      </c>
      <c r="BL333" s="15" t="s">
        <v>431</v>
      </c>
      <c r="BM333" s="15" t="s">
        <v>774</v>
      </c>
    </row>
    <row r="334" spans="2:65" s="1" customFormat="1" ht="16.5" customHeight="1">
      <c r="B334" s="32"/>
      <c r="C334" s="168" t="s">
        <v>775</v>
      </c>
      <c r="D334" s="168" t="s">
        <v>126</v>
      </c>
      <c r="E334" s="169" t="s">
        <v>776</v>
      </c>
      <c r="F334" s="170" t="s">
        <v>777</v>
      </c>
      <c r="G334" s="171" t="s">
        <v>296</v>
      </c>
      <c r="H334" s="172">
        <v>1</v>
      </c>
      <c r="I334" s="173"/>
      <c r="J334" s="174">
        <f t="shared" si="50"/>
        <v>0</v>
      </c>
      <c r="K334" s="170" t="s">
        <v>1</v>
      </c>
      <c r="L334" s="36"/>
      <c r="M334" s="175" t="s">
        <v>1</v>
      </c>
      <c r="N334" s="176" t="s">
        <v>42</v>
      </c>
      <c r="O334" s="58"/>
      <c r="P334" s="177">
        <f t="shared" si="51"/>
        <v>0</v>
      </c>
      <c r="Q334" s="177">
        <v>0</v>
      </c>
      <c r="R334" s="177">
        <f t="shared" si="52"/>
        <v>0</v>
      </c>
      <c r="S334" s="177">
        <v>0</v>
      </c>
      <c r="T334" s="178">
        <f t="shared" si="53"/>
        <v>0</v>
      </c>
      <c r="AR334" s="15" t="s">
        <v>431</v>
      </c>
      <c r="AT334" s="15" t="s">
        <v>126</v>
      </c>
      <c r="AU334" s="15" t="s">
        <v>131</v>
      </c>
      <c r="AY334" s="15" t="s">
        <v>123</v>
      </c>
      <c r="BE334" s="179">
        <f t="shared" si="54"/>
        <v>0</v>
      </c>
      <c r="BF334" s="179">
        <f t="shared" si="55"/>
        <v>0</v>
      </c>
      <c r="BG334" s="179">
        <f t="shared" si="56"/>
        <v>0</v>
      </c>
      <c r="BH334" s="179">
        <f t="shared" si="57"/>
        <v>0</v>
      </c>
      <c r="BI334" s="179">
        <f t="shared" si="58"/>
        <v>0</v>
      </c>
      <c r="BJ334" s="15" t="s">
        <v>131</v>
      </c>
      <c r="BK334" s="179">
        <f t="shared" si="59"/>
        <v>0</v>
      </c>
      <c r="BL334" s="15" t="s">
        <v>431</v>
      </c>
      <c r="BM334" s="15" t="s">
        <v>778</v>
      </c>
    </row>
    <row r="335" spans="2:65" s="1" customFormat="1" ht="16.5" customHeight="1">
      <c r="B335" s="32"/>
      <c r="C335" s="168" t="s">
        <v>779</v>
      </c>
      <c r="D335" s="168" t="s">
        <v>126</v>
      </c>
      <c r="E335" s="169" t="s">
        <v>780</v>
      </c>
      <c r="F335" s="170" t="s">
        <v>781</v>
      </c>
      <c r="G335" s="171" t="s">
        <v>296</v>
      </c>
      <c r="H335" s="172">
        <v>1</v>
      </c>
      <c r="I335" s="173"/>
      <c r="J335" s="174">
        <f t="shared" si="50"/>
        <v>0</v>
      </c>
      <c r="K335" s="170" t="s">
        <v>1</v>
      </c>
      <c r="L335" s="36"/>
      <c r="M335" s="175" t="s">
        <v>1</v>
      </c>
      <c r="N335" s="176" t="s">
        <v>42</v>
      </c>
      <c r="O335" s="58"/>
      <c r="P335" s="177">
        <f t="shared" si="51"/>
        <v>0</v>
      </c>
      <c r="Q335" s="177">
        <v>0</v>
      </c>
      <c r="R335" s="177">
        <f t="shared" si="52"/>
        <v>0</v>
      </c>
      <c r="S335" s="177">
        <v>0</v>
      </c>
      <c r="T335" s="178">
        <f t="shared" si="53"/>
        <v>0</v>
      </c>
      <c r="AR335" s="15" t="s">
        <v>431</v>
      </c>
      <c r="AT335" s="15" t="s">
        <v>126</v>
      </c>
      <c r="AU335" s="15" t="s">
        <v>131</v>
      </c>
      <c r="AY335" s="15" t="s">
        <v>123</v>
      </c>
      <c r="BE335" s="179">
        <f t="shared" si="54"/>
        <v>0</v>
      </c>
      <c r="BF335" s="179">
        <f t="shared" si="55"/>
        <v>0</v>
      </c>
      <c r="BG335" s="179">
        <f t="shared" si="56"/>
        <v>0</v>
      </c>
      <c r="BH335" s="179">
        <f t="shared" si="57"/>
        <v>0</v>
      </c>
      <c r="BI335" s="179">
        <f t="shared" si="58"/>
        <v>0</v>
      </c>
      <c r="BJ335" s="15" t="s">
        <v>131</v>
      </c>
      <c r="BK335" s="179">
        <f t="shared" si="59"/>
        <v>0</v>
      </c>
      <c r="BL335" s="15" t="s">
        <v>431</v>
      </c>
      <c r="BM335" s="15" t="s">
        <v>782</v>
      </c>
    </row>
    <row r="336" spans="2:65" s="1" customFormat="1" ht="16.5" customHeight="1">
      <c r="B336" s="32"/>
      <c r="C336" s="168" t="s">
        <v>783</v>
      </c>
      <c r="D336" s="168" t="s">
        <v>126</v>
      </c>
      <c r="E336" s="169" t="s">
        <v>784</v>
      </c>
      <c r="F336" s="170" t="s">
        <v>785</v>
      </c>
      <c r="G336" s="171" t="s">
        <v>141</v>
      </c>
      <c r="H336" s="172">
        <v>55</v>
      </c>
      <c r="I336" s="173"/>
      <c r="J336" s="174">
        <f t="shared" si="50"/>
        <v>0</v>
      </c>
      <c r="K336" s="170" t="s">
        <v>1</v>
      </c>
      <c r="L336" s="36"/>
      <c r="M336" s="175" t="s">
        <v>1</v>
      </c>
      <c r="N336" s="176" t="s">
        <v>42</v>
      </c>
      <c r="O336" s="58"/>
      <c r="P336" s="177">
        <f t="shared" si="51"/>
        <v>0</v>
      </c>
      <c r="Q336" s="177">
        <v>0</v>
      </c>
      <c r="R336" s="177">
        <f t="shared" si="52"/>
        <v>0</v>
      </c>
      <c r="S336" s="177">
        <v>0</v>
      </c>
      <c r="T336" s="178">
        <f t="shared" si="53"/>
        <v>0</v>
      </c>
      <c r="AR336" s="15" t="s">
        <v>431</v>
      </c>
      <c r="AT336" s="15" t="s">
        <v>126</v>
      </c>
      <c r="AU336" s="15" t="s">
        <v>131</v>
      </c>
      <c r="AY336" s="15" t="s">
        <v>123</v>
      </c>
      <c r="BE336" s="179">
        <f t="shared" si="54"/>
        <v>0</v>
      </c>
      <c r="BF336" s="179">
        <f t="shared" si="55"/>
        <v>0</v>
      </c>
      <c r="BG336" s="179">
        <f t="shared" si="56"/>
        <v>0</v>
      </c>
      <c r="BH336" s="179">
        <f t="shared" si="57"/>
        <v>0</v>
      </c>
      <c r="BI336" s="179">
        <f t="shared" si="58"/>
        <v>0</v>
      </c>
      <c r="BJ336" s="15" t="s">
        <v>131</v>
      </c>
      <c r="BK336" s="179">
        <f t="shared" si="59"/>
        <v>0</v>
      </c>
      <c r="BL336" s="15" t="s">
        <v>431</v>
      </c>
      <c r="BM336" s="15" t="s">
        <v>786</v>
      </c>
    </row>
    <row r="337" spans="2:65" s="1" customFormat="1" ht="16.5" customHeight="1">
      <c r="B337" s="32"/>
      <c r="C337" s="168" t="s">
        <v>787</v>
      </c>
      <c r="D337" s="168" t="s">
        <v>126</v>
      </c>
      <c r="E337" s="169" t="s">
        <v>788</v>
      </c>
      <c r="F337" s="170" t="s">
        <v>789</v>
      </c>
      <c r="G337" s="171" t="s">
        <v>141</v>
      </c>
      <c r="H337" s="172">
        <v>105</v>
      </c>
      <c r="I337" s="173"/>
      <c r="J337" s="174">
        <f t="shared" si="50"/>
        <v>0</v>
      </c>
      <c r="K337" s="170" t="s">
        <v>1</v>
      </c>
      <c r="L337" s="36"/>
      <c r="M337" s="175" t="s">
        <v>1</v>
      </c>
      <c r="N337" s="176" t="s">
        <v>42</v>
      </c>
      <c r="O337" s="58"/>
      <c r="P337" s="177">
        <f t="shared" si="51"/>
        <v>0</v>
      </c>
      <c r="Q337" s="177">
        <v>0</v>
      </c>
      <c r="R337" s="177">
        <f t="shared" si="52"/>
        <v>0</v>
      </c>
      <c r="S337" s="177">
        <v>0</v>
      </c>
      <c r="T337" s="178">
        <f t="shared" si="53"/>
        <v>0</v>
      </c>
      <c r="AR337" s="15" t="s">
        <v>431</v>
      </c>
      <c r="AT337" s="15" t="s">
        <v>126</v>
      </c>
      <c r="AU337" s="15" t="s">
        <v>131</v>
      </c>
      <c r="AY337" s="15" t="s">
        <v>123</v>
      </c>
      <c r="BE337" s="179">
        <f t="shared" si="54"/>
        <v>0</v>
      </c>
      <c r="BF337" s="179">
        <f t="shared" si="55"/>
        <v>0</v>
      </c>
      <c r="BG337" s="179">
        <f t="shared" si="56"/>
        <v>0</v>
      </c>
      <c r="BH337" s="179">
        <f t="shared" si="57"/>
        <v>0</v>
      </c>
      <c r="BI337" s="179">
        <f t="shared" si="58"/>
        <v>0</v>
      </c>
      <c r="BJ337" s="15" t="s">
        <v>131</v>
      </c>
      <c r="BK337" s="179">
        <f t="shared" si="59"/>
        <v>0</v>
      </c>
      <c r="BL337" s="15" t="s">
        <v>431</v>
      </c>
      <c r="BM337" s="15" t="s">
        <v>790</v>
      </c>
    </row>
    <row r="338" spans="2:65" s="1" customFormat="1" ht="16.5" customHeight="1">
      <c r="B338" s="32"/>
      <c r="C338" s="168" t="s">
        <v>791</v>
      </c>
      <c r="D338" s="168" t="s">
        <v>126</v>
      </c>
      <c r="E338" s="169" t="s">
        <v>792</v>
      </c>
      <c r="F338" s="170" t="s">
        <v>793</v>
      </c>
      <c r="G338" s="171" t="s">
        <v>141</v>
      </c>
      <c r="H338" s="172">
        <v>15</v>
      </c>
      <c r="I338" s="173"/>
      <c r="J338" s="174">
        <f t="shared" si="50"/>
        <v>0</v>
      </c>
      <c r="K338" s="170" t="s">
        <v>1</v>
      </c>
      <c r="L338" s="36"/>
      <c r="M338" s="175" t="s">
        <v>1</v>
      </c>
      <c r="N338" s="176" t="s">
        <v>42</v>
      </c>
      <c r="O338" s="58"/>
      <c r="P338" s="177">
        <f t="shared" si="51"/>
        <v>0</v>
      </c>
      <c r="Q338" s="177">
        <v>0</v>
      </c>
      <c r="R338" s="177">
        <f t="shared" si="52"/>
        <v>0</v>
      </c>
      <c r="S338" s="177">
        <v>0</v>
      </c>
      <c r="T338" s="178">
        <f t="shared" si="53"/>
        <v>0</v>
      </c>
      <c r="AR338" s="15" t="s">
        <v>431</v>
      </c>
      <c r="AT338" s="15" t="s">
        <v>126</v>
      </c>
      <c r="AU338" s="15" t="s">
        <v>131</v>
      </c>
      <c r="AY338" s="15" t="s">
        <v>123</v>
      </c>
      <c r="BE338" s="179">
        <f t="shared" si="54"/>
        <v>0</v>
      </c>
      <c r="BF338" s="179">
        <f t="shared" si="55"/>
        <v>0</v>
      </c>
      <c r="BG338" s="179">
        <f t="shared" si="56"/>
        <v>0</v>
      </c>
      <c r="BH338" s="179">
        <f t="shared" si="57"/>
        <v>0</v>
      </c>
      <c r="BI338" s="179">
        <f t="shared" si="58"/>
        <v>0</v>
      </c>
      <c r="BJ338" s="15" t="s">
        <v>131</v>
      </c>
      <c r="BK338" s="179">
        <f t="shared" si="59"/>
        <v>0</v>
      </c>
      <c r="BL338" s="15" t="s">
        <v>431</v>
      </c>
      <c r="BM338" s="15" t="s">
        <v>794</v>
      </c>
    </row>
    <row r="339" spans="2:65" s="1" customFormat="1" ht="16.5" customHeight="1">
      <c r="B339" s="32"/>
      <c r="C339" s="168" t="s">
        <v>795</v>
      </c>
      <c r="D339" s="168" t="s">
        <v>126</v>
      </c>
      <c r="E339" s="169" t="s">
        <v>796</v>
      </c>
      <c r="F339" s="170" t="s">
        <v>797</v>
      </c>
      <c r="G339" s="171" t="s">
        <v>141</v>
      </c>
      <c r="H339" s="172">
        <v>25</v>
      </c>
      <c r="I339" s="173"/>
      <c r="J339" s="174">
        <f t="shared" si="50"/>
        <v>0</v>
      </c>
      <c r="K339" s="170" t="s">
        <v>1</v>
      </c>
      <c r="L339" s="36"/>
      <c r="M339" s="175" t="s">
        <v>1</v>
      </c>
      <c r="N339" s="176" t="s">
        <v>42</v>
      </c>
      <c r="O339" s="58"/>
      <c r="P339" s="177">
        <f t="shared" si="51"/>
        <v>0</v>
      </c>
      <c r="Q339" s="177">
        <v>0</v>
      </c>
      <c r="R339" s="177">
        <f t="shared" si="52"/>
        <v>0</v>
      </c>
      <c r="S339" s="177">
        <v>0</v>
      </c>
      <c r="T339" s="178">
        <f t="shared" si="53"/>
        <v>0</v>
      </c>
      <c r="AR339" s="15" t="s">
        <v>431</v>
      </c>
      <c r="AT339" s="15" t="s">
        <v>126</v>
      </c>
      <c r="AU339" s="15" t="s">
        <v>131</v>
      </c>
      <c r="AY339" s="15" t="s">
        <v>123</v>
      </c>
      <c r="BE339" s="179">
        <f t="shared" si="54"/>
        <v>0</v>
      </c>
      <c r="BF339" s="179">
        <f t="shared" si="55"/>
        <v>0</v>
      </c>
      <c r="BG339" s="179">
        <f t="shared" si="56"/>
        <v>0</v>
      </c>
      <c r="BH339" s="179">
        <f t="shared" si="57"/>
        <v>0</v>
      </c>
      <c r="BI339" s="179">
        <f t="shared" si="58"/>
        <v>0</v>
      </c>
      <c r="BJ339" s="15" t="s">
        <v>131</v>
      </c>
      <c r="BK339" s="179">
        <f t="shared" si="59"/>
        <v>0</v>
      </c>
      <c r="BL339" s="15" t="s">
        <v>431</v>
      </c>
      <c r="BM339" s="15" t="s">
        <v>798</v>
      </c>
    </row>
    <row r="340" spans="2:65" s="1" customFormat="1" ht="16.5" customHeight="1">
      <c r="B340" s="32"/>
      <c r="C340" s="168" t="s">
        <v>799</v>
      </c>
      <c r="D340" s="168" t="s">
        <v>126</v>
      </c>
      <c r="E340" s="169" t="s">
        <v>800</v>
      </c>
      <c r="F340" s="170" t="s">
        <v>801</v>
      </c>
      <c r="G340" s="171" t="s">
        <v>141</v>
      </c>
      <c r="H340" s="172">
        <v>6</v>
      </c>
      <c r="I340" s="173"/>
      <c r="J340" s="174">
        <f t="shared" si="50"/>
        <v>0</v>
      </c>
      <c r="K340" s="170" t="s">
        <v>1</v>
      </c>
      <c r="L340" s="36"/>
      <c r="M340" s="175" t="s">
        <v>1</v>
      </c>
      <c r="N340" s="176" t="s">
        <v>42</v>
      </c>
      <c r="O340" s="58"/>
      <c r="P340" s="177">
        <f t="shared" si="51"/>
        <v>0</v>
      </c>
      <c r="Q340" s="177">
        <v>0</v>
      </c>
      <c r="R340" s="177">
        <f t="shared" si="52"/>
        <v>0</v>
      </c>
      <c r="S340" s="177">
        <v>0</v>
      </c>
      <c r="T340" s="178">
        <f t="shared" si="53"/>
        <v>0</v>
      </c>
      <c r="AR340" s="15" t="s">
        <v>431</v>
      </c>
      <c r="AT340" s="15" t="s">
        <v>126</v>
      </c>
      <c r="AU340" s="15" t="s">
        <v>131</v>
      </c>
      <c r="AY340" s="15" t="s">
        <v>123</v>
      </c>
      <c r="BE340" s="179">
        <f t="shared" si="54"/>
        <v>0</v>
      </c>
      <c r="BF340" s="179">
        <f t="shared" si="55"/>
        <v>0</v>
      </c>
      <c r="BG340" s="179">
        <f t="shared" si="56"/>
        <v>0</v>
      </c>
      <c r="BH340" s="179">
        <f t="shared" si="57"/>
        <v>0</v>
      </c>
      <c r="BI340" s="179">
        <f t="shared" si="58"/>
        <v>0</v>
      </c>
      <c r="BJ340" s="15" t="s">
        <v>131</v>
      </c>
      <c r="BK340" s="179">
        <f t="shared" si="59"/>
        <v>0</v>
      </c>
      <c r="BL340" s="15" t="s">
        <v>431</v>
      </c>
      <c r="BM340" s="15" t="s">
        <v>802</v>
      </c>
    </row>
    <row r="341" spans="2:65" s="1" customFormat="1" ht="16.5" customHeight="1">
      <c r="B341" s="32"/>
      <c r="C341" s="168" t="s">
        <v>803</v>
      </c>
      <c r="D341" s="168" t="s">
        <v>126</v>
      </c>
      <c r="E341" s="169" t="s">
        <v>804</v>
      </c>
      <c r="F341" s="170" t="s">
        <v>805</v>
      </c>
      <c r="G341" s="171" t="s">
        <v>141</v>
      </c>
      <c r="H341" s="172">
        <v>10</v>
      </c>
      <c r="I341" s="173"/>
      <c r="J341" s="174">
        <f t="shared" si="50"/>
        <v>0</v>
      </c>
      <c r="K341" s="170" t="s">
        <v>1</v>
      </c>
      <c r="L341" s="36"/>
      <c r="M341" s="175" t="s">
        <v>1</v>
      </c>
      <c r="N341" s="176" t="s">
        <v>42</v>
      </c>
      <c r="O341" s="58"/>
      <c r="P341" s="177">
        <f t="shared" si="51"/>
        <v>0</v>
      </c>
      <c r="Q341" s="177">
        <v>0</v>
      </c>
      <c r="R341" s="177">
        <f t="shared" si="52"/>
        <v>0</v>
      </c>
      <c r="S341" s="177">
        <v>0</v>
      </c>
      <c r="T341" s="178">
        <f t="shared" si="53"/>
        <v>0</v>
      </c>
      <c r="AR341" s="15" t="s">
        <v>431</v>
      </c>
      <c r="AT341" s="15" t="s">
        <v>126</v>
      </c>
      <c r="AU341" s="15" t="s">
        <v>131</v>
      </c>
      <c r="AY341" s="15" t="s">
        <v>123</v>
      </c>
      <c r="BE341" s="179">
        <f t="shared" si="54"/>
        <v>0</v>
      </c>
      <c r="BF341" s="179">
        <f t="shared" si="55"/>
        <v>0</v>
      </c>
      <c r="BG341" s="179">
        <f t="shared" si="56"/>
        <v>0</v>
      </c>
      <c r="BH341" s="179">
        <f t="shared" si="57"/>
        <v>0</v>
      </c>
      <c r="BI341" s="179">
        <f t="shared" si="58"/>
        <v>0</v>
      </c>
      <c r="BJ341" s="15" t="s">
        <v>131</v>
      </c>
      <c r="BK341" s="179">
        <f t="shared" si="59"/>
        <v>0</v>
      </c>
      <c r="BL341" s="15" t="s">
        <v>431</v>
      </c>
      <c r="BM341" s="15" t="s">
        <v>806</v>
      </c>
    </row>
    <row r="342" spans="2:65" s="1" customFormat="1" ht="16.5" customHeight="1">
      <c r="B342" s="32"/>
      <c r="C342" s="168" t="s">
        <v>807</v>
      </c>
      <c r="D342" s="168" t="s">
        <v>126</v>
      </c>
      <c r="E342" s="169" t="s">
        <v>808</v>
      </c>
      <c r="F342" s="170" t="s">
        <v>809</v>
      </c>
      <c r="G342" s="171" t="s">
        <v>141</v>
      </c>
      <c r="H342" s="172">
        <v>10</v>
      </c>
      <c r="I342" s="173"/>
      <c r="J342" s="174">
        <f t="shared" si="50"/>
        <v>0</v>
      </c>
      <c r="K342" s="170" t="s">
        <v>1</v>
      </c>
      <c r="L342" s="36"/>
      <c r="M342" s="175" t="s">
        <v>1</v>
      </c>
      <c r="N342" s="176" t="s">
        <v>42</v>
      </c>
      <c r="O342" s="58"/>
      <c r="P342" s="177">
        <f t="shared" si="51"/>
        <v>0</v>
      </c>
      <c r="Q342" s="177">
        <v>0</v>
      </c>
      <c r="R342" s="177">
        <f t="shared" si="52"/>
        <v>0</v>
      </c>
      <c r="S342" s="177">
        <v>0</v>
      </c>
      <c r="T342" s="178">
        <f t="shared" si="53"/>
        <v>0</v>
      </c>
      <c r="AR342" s="15" t="s">
        <v>431</v>
      </c>
      <c r="AT342" s="15" t="s">
        <v>126</v>
      </c>
      <c r="AU342" s="15" t="s">
        <v>131</v>
      </c>
      <c r="AY342" s="15" t="s">
        <v>123</v>
      </c>
      <c r="BE342" s="179">
        <f t="shared" si="54"/>
        <v>0</v>
      </c>
      <c r="BF342" s="179">
        <f t="shared" si="55"/>
        <v>0</v>
      </c>
      <c r="BG342" s="179">
        <f t="shared" si="56"/>
        <v>0</v>
      </c>
      <c r="BH342" s="179">
        <f t="shared" si="57"/>
        <v>0</v>
      </c>
      <c r="BI342" s="179">
        <f t="shared" si="58"/>
        <v>0</v>
      </c>
      <c r="BJ342" s="15" t="s">
        <v>131</v>
      </c>
      <c r="BK342" s="179">
        <f t="shared" si="59"/>
        <v>0</v>
      </c>
      <c r="BL342" s="15" t="s">
        <v>431</v>
      </c>
      <c r="BM342" s="15" t="s">
        <v>810</v>
      </c>
    </row>
    <row r="343" spans="2:65" s="1" customFormat="1" ht="16.5" customHeight="1">
      <c r="B343" s="32"/>
      <c r="C343" s="168" t="s">
        <v>811</v>
      </c>
      <c r="D343" s="168" t="s">
        <v>126</v>
      </c>
      <c r="E343" s="169" t="s">
        <v>812</v>
      </c>
      <c r="F343" s="170" t="s">
        <v>813</v>
      </c>
      <c r="G343" s="171" t="s">
        <v>141</v>
      </c>
      <c r="H343" s="172">
        <v>30</v>
      </c>
      <c r="I343" s="173"/>
      <c r="J343" s="174">
        <f t="shared" si="50"/>
        <v>0</v>
      </c>
      <c r="K343" s="170" t="s">
        <v>1</v>
      </c>
      <c r="L343" s="36"/>
      <c r="M343" s="175" t="s">
        <v>1</v>
      </c>
      <c r="N343" s="176" t="s">
        <v>42</v>
      </c>
      <c r="O343" s="58"/>
      <c r="P343" s="177">
        <f t="shared" si="51"/>
        <v>0</v>
      </c>
      <c r="Q343" s="177">
        <v>0</v>
      </c>
      <c r="R343" s="177">
        <f t="shared" si="52"/>
        <v>0</v>
      </c>
      <c r="S343" s="177">
        <v>0</v>
      </c>
      <c r="T343" s="178">
        <f t="shared" si="53"/>
        <v>0</v>
      </c>
      <c r="AR343" s="15" t="s">
        <v>431</v>
      </c>
      <c r="AT343" s="15" t="s">
        <v>126</v>
      </c>
      <c r="AU343" s="15" t="s">
        <v>131</v>
      </c>
      <c r="AY343" s="15" t="s">
        <v>123</v>
      </c>
      <c r="BE343" s="179">
        <f t="shared" si="54"/>
        <v>0</v>
      </c>
      <c r="BF343" s="179">
        <f t="shared" si="55"/>
        <v>0</v>
      </c>
      <c r="BG343" s="179">
        <f t="shared" si="56"/>
        <v>0</v>
      </c>
      <c r="BH343" s="179">
        <f t="shared" si="57"/>
        <v>0</v>
      </c>
      <c r="BI343" s="179">
        <f t="shared" si="58"/>
        <v>0</v>
      </c>
      <c r="BJ343" s="15" t="s">
        <v>131</v>
      </c>
      <c r="BK343" s="179">
        <f t="shared" si="59"/>
        <v>0</v>
      </c>
      <c r="BL343" s="15" t="s">
        <v>431</v>
      </c>
      <c r="BM343" s="15" t="s">
        <v>814</v>
      </c>
    </row>
    <row r="344" spans="2:65" s="1" customFormat="1" ht="16.5" customHeight="1">
      <c r="B344" s="32"/>
      <c r="C344" s="168" t="s">
        <v>815</v>
      </c>
      <c r="D344" s="168" t="s">
        <v>126</v>
      </c>
      <c r="E344" s="169" t="s">
        <v>816</v>
      </c>
      <c r="F344" s="170" t="s">
        <v>817</v>
      </c>
      <c r="G344" s="171" t="s">
        <v>141</v>
      </c>
      <c r="H344" s="172">
        <v>20</v>
      </c>
      <c r="I344" s="173"/>
      <c r="J344" s="174">
        <f t="shared" si="50"/>
        <v>0</v>
      </c>
      <c r="K344" s="170" t="s">
        <v>1</v>
      </c>
      <c r="L344" s="36"/>
      <c r="M344" s="175" t="s">
        <v>1</v>
      </c>
      <c r="N344" s="176" t="s">
        <v>42</v>
      </c>
      <c r="O344" s="58"/>
      <c r="P344" s="177">
        <f t="shared" si="51"/>
        <v>0</v>
      </c>
      <c r="Q344" s="177">
        <v>0</v>
      </c>
      <c r="R344" s="177">
        <f t="shared" si="52"/>
        <v>0</v>
      </c>
      <c r="S344" s="177">
        <v>0</v>
      </c>
      <c r="T344" s="178">
        <f t="shared" si="53"/>
        <v>0</v>
      </c>
      <c r="AR344" s="15" t="s">
        <v>431</v>
      </c>
      <c r="AT344" s="15" t="s">
        <v>126</v>
      </c>
      <c r="AU344" s="15" t="s">
        <v>131</v>
      </c>
      <c r="AY344" s="15" t="s">
        <v>123</v>
      </c>
      <c r="BE344" s="179">
        <f t="shared" si="54"/>
        <v>0</v>
      </c>
      <c r="BF344" s="179">
        <f t="shared" si="55"/>
        <v>0</v>
      </c>
      <c r="BG344" s="179">
        <f t="shared" si="56"/>
        <v>0</v>
      </c>
      <c r="BH344" s="179">
        <f t="shared" si="57"/>
        <v>0</v>
      </c>
      <c r="BI344" s="179">
        <f t="shared" si="58"/>
        <v>0</v>
      </c>
      <c r="BJ344" s="15" t="s">
        <v>131</v>
      </c>
      <c r="BK344" s="179">
        <f t="shared" si="59"/>
        <v>0</v>
      </c>
      <c r="BL344" s="15" t="s">
        <v>431</v>
      </c>
      <c r="BM344" s="15" t="s">
        <v>818</v>
      </c>
    </row>
    <row r="345" spans="2:65" s="1" customFormat="1" ht="16.5" customHeight="1">
      <c r="B345" s="32"/>
      <c r="C345" s="168" t="s">
        <v>819</v>
      </c>
      <c r="D345" s="168" t="s">
        <v>126</v>
      </c>
      <c r="E345" s="169" t="s">
        <v>820</v>
      </c>
      <c r="F345" s="170" t="s">
        <v>821</v>
      </c>
      <c r="G345" s="171" t="s">
        <v>296</v>
      </c>
      <c r="H345" s="172">
        <v>1</v>
      </c>
      <c r="I345" s="173"/>
      <c r="J345" s="174">
        <f t="shared" si="50"/>
        <v>0</v>
      </c>
      <c r="K345" s="170" t="s">
        <v>1</v>
      </c>
      <c r="L345" s="36"/>
      <c r="M345" s="175" t="s">
        <v>1</v>
      </c>
      <c r="N345" s="176" t="s">
        <v>42</v>
      </c>
      <c r="O345" s="58"/>
      <c r="P345" s="177">
        <f t="shared" si="51"/>
        <v>0</v>
      </c>
      <c r="Q345" s="177">
        <v>0</v>
      </c>
      <c r="R345" s="177">
        <f t="shared" si="52"/>
        <v>0</v>
      </c>
      <c r="S345" s="177">
        <v>0</v>
      </c>
      <c r="T345" s="178">
        <f t="shared" si="53"/>
        <v>0</v>
      </c>
      <c r="AR345" s="15" t="s">
        <v>431</v>
      </c>
      <c r="AT345" s="15" t="s">
        <v>126</v>
      </c>
      <c r="AU345" s="15" t="s">
        <v>131</v>
      </c>
      <c r="AY345" s="15" t="s">
        <v>123</v>
      </c>
      <c r="BE345" s="179">
        <f t="shared" si="54"/>
        <v>0</v>
      </c>
      <c r="BF345" s="179">
        <f t="shared" si="55"/>
        <v>0</v>
      </c>
      <c r="BG345" s="179">
        <f t="shared" si="56"/>
        <v>0</v>
      </c>
      <c r="BH345" s="179">
        <f t="shared" si="57"/>
        <v>0</v>
      </c>
      <c r="BI345" s="179">
        <f t="shared" si="58"/>
        <v>0</v>
      </c>
      <c r="BJ345" s="15" t="s">
        <v>131</v>
      </c>
      <c r="BK345" s="179">
        <f t="shared" si="59"/>
        <v>0</v>
      </c>
      <c r="BL345" s="15" t="s">
        <v>431</v>
      </c>
      <c r="BM345" s="15" t="s">
        <v>822</v>
      </c>
    </row>
    <row r="346" spans="2:65" s="1" customFormat="1" ht="16.5" customHeight="1">
      <c r="B346" s="32"/>
      <c r="C346" s="168" t="s">
        <v>823</v>
      </c>
      <c r="D346" s="168" t="s">
        <v>126</v>
      </c>
      <c r="E346" s="169" t="s">
        <v>824</v>
      </c>
      <c r="F346" s="170" t="s">
        <v>825</v>
      </c>
      <c r="G346" s="171" t="s">
        <v>296</v>
      </c>
      <c r="H346" s="172">
        <v>1</v>
      </c>
      <c r="I346" s="173"/>
      <c r="J346" s="174">
        <f t="shared" si="50"/>
        <v>0</v>
      </c>
      <c r="K346" s="170" t="s">
        <v>1</v>
      </c>
      <c r="L346" s="36"/>
      <c r="M346" s="175" t="s">
        <v>1</v>
      </c>
      <c r="N346" s="176" t="s">
        <v>42</v>
      </c>
      <c r="O346" s="58"/>
      <c r="P346" s="177">
        <f t="shared" si="51"/>
        <v>0</v>
      </c>
      <c r="Q346" s="177">
        <v>0</v>
      </c>
      <c r="R346" s="177">
        <f t="shared" si="52"/>
        <v>0</v>
      </c>
      <c r="S346" s="177">
        <v>0</v>
      </c>
      <c r="T346" s="178">
        <f t="shared" si="53"/>
        <v>0</v>
      </c>
      <c r="AR346" s="15" t="s">
        <v>431</v>
      </c>
      <c r="AT346" s="15" t="s">
        <v>126</v>
      </c>
      <c r="AU346" s="15" t="s">
        <v>131</v>
      </c>
      <c r="AY346" s="15" t="s">
        <v>123</v>
      </c>
      <c r="BE346" s="179">
        <f t="shared" si="54"/>
        <v>0</v>
      </c>
      <c r="BF346" s="179">
        <f t="shared" si="55"/>
        <v>0</v>
      </c>
      <c r="BG346" s="179">
        <f t="shared" si="56"/>
        <v>0</v>
      </c>
      <c r="BH346" s="179">
        <f t="shared" si="57"/>
        <v>0</v>
      </c>
      <c r="BI346" s="179">
        <f t="shared" si="58"/>
        <v>0</v>
      </c>
      <c r="BJ346" s="15" t="s">
        <v>131</v>
      </c>
      <c r="BK346" s="179">
        <f t="shared" si="59"/>
        <v>0</v>
      </c>
      <c r="BL346" s="15" t="s">
        <v>431</v>
      </c>
      <c r="BM346" s="15" t="s">
        <v>826</v>
      </c>
    </row>
    <row r="347" spans="2:65" s="1" customFormat="1" ht="16.5" customHeight="1">
      <c r="B347" s="32"/>
      <c r="C347" s="168" t="s">
        <v>827</v>
      </c>
      <c r="D347" s="168" t="s">
        <v>126</v>
      </c>
      <c r="E347" s="169" t="s">
        <v>828</v>
      </c>
      <c r="F347" s="170" t="s">
        <v>829</v>
      </c>
      <c r="G347" s="171" t="s">
        <v>296</v>
      </c>
      <c r="H347" s="172">
        <v>2</v>
      </c>
      <c r="I347" s="173"/>
      <c r="J347" s="174">
        <f t="shared" si="50"/>
        <v>0</v>
      </c>
      <c r="K347" s="170" t="s">
        <v>1</v>
      </c>
      <c r="L347" s="36"/>
      <c r="M347" s="175" t="s">
        <v>1</v>
      </c>
      <c r="N347" s="176" t="s">
        <v>42</v>
      </c>
      <c r="O347" s="58"/>
      <c r="P347" s="177">
        <f t="shared" si="51"/>
        <v>0</v>
      </c>
      <c r="Q347" s="177">
        <v>0</v>
      </c>
      <c r="R347" s="177">
        <f t="shared" si="52"/>
        <v>0</v>
      </c>
      <c r="S347" s="177">
        <v>0</v>
      </c>
      <c r="T347" s="178">
        <f t="shared" si="53"/>
        <v>0</v>
      </c>
      <c r="AR347" s="15" t="s">
        <v>431</v>
      </c>
      <c r="AT347" s="15" t="s">
        <v>126</v>
      </c>
      <c r="AU347" s="15" t="s">
        <v>131</v>
      </c>
      <c r="AY347" s="15" t="s">
        <v>123</v>
      </c>
      <c r="BE347" s="179">
        <f t="shared" si="54"/>
        <v>0</v>
      </c>
      <c r="BF347" s="179">
        <f t="shared" si="55"/>
        <v>0</v>
      </c>
      <c r="BG347" s="179">
        <f t="shared" si="56"/>
        <v>0</v>
      </c>
      <c r="BH347" s="179">
        <f t="shared" si="57"/>
        <v>0</v>
      </c>
      <c r="BI347" s="179">
        <f t="shared" si="58"/>
        <v>0</v>
      </c>
      <c r="BJ347" s="15" t="s">
        <v>131</v>
      </c>
      <c r="BK347" s="179">
        <f t="shared" si="59"/>
        <v>0</v>
      </c>
      <c r="BL347" s="15" t="s">
        <v>431</v>
      </c>
      <c r="BM347" s="15" t="s">
        <v>830</v>
      </c>
    </row>
    <row r="348" spans="2:65" s="1" customFormat="1" ht="16.5" customHeight="1">
      <c r="B348" s="32"/>
      <c r="C348" s="168" t="s">
        <v>831</v>
      </c>
      <c r="D348" s="168" t="s">
        <v>126</v>
      </c>
      <c r="E348" s="169" t="s">
        <v>832</v>
      </c>
      <c r="F348" s="170" t="s">
        <v>833</v>
      </c>
      <c r="G348" s="171" t="s">
        <v>296</v>
      </c>
      <c r="H348" s="172">
        <v>9</v>
      </c>
      <c r="I348" s="173"/>
      <c r="J348" s="174">
        <f t="shared" si="50"/>
        <v>0</v>
      </c>
      <c r="K348" s="170" t="s">
        <v>1</v>
      </c>
      <c r="L348" s="36"/>
      <c r="M348" s="175" t="s">
        <v>1</v>
      </c>
      <c r="N348" s="176" t="s">
        <v>42</v>
      </c>
      <c r="O348" s="58"/>
      <c r="P348" s="177">
        <f t="shared" si="51"/>
        <v>0</v>
      </c>
      <c r="Q348" s="177">
        <v>0</v>
      </c>
      <c r="R348" s="177">
        <f t="shared" si="52"/>
        <v>0</v>
      </c>
      <c r="S348" s="177">
        <v>0</v>
      </c>
      <c r="T348" s="178">
        <f t="shared" si="53"/>
        <v>0</v>
      </c>
      <c r="AR348" s="15" t="s">
        <v>431</v>
      </c>
      <c r="AT348" s="15" t="s">
        <v>126</v>
      </c>
      <c r="AU348" s="15" t="s">
        <v>131</v>
      </c>
      <c r="AY348" s="15" t="s">
        <v>123</v>
      </c>
      <c r="BE348" s="179">
        <f t="shared" si="54"/>
        <v>0</v>
      </c>
      <c r="BF348" s="179">
        <f t="shared" si="55"/>
        <v>0</v>
      </c>
      <c r="BG348" s="179">
        <f t="shared" si="56"/>
        <v>0</v>
      </c>
      <c r="BH348" s="179">
        <f t="shared" si="57"/>
        <v>0</v>
      </c>
      <c r="BI348" s="179">
        <f t="shared" si="58"/>
        <v>0</v>
      </c>
      <c r="BJ348" s="15" t="s">
        <v>131</v>
      </c>
      <c r="BK348" s="179">
        <f t="shared" si="59"/>
        <v>0</v>
      </c>
      <c r="BL348" s="15" t="s">
        <v>431</v>
      </c>
      <c r="BM348" s="15" t="s">
        <v>834</v>
      </c>
    </row>
    <row r="349" spans="2:65" s="1" customFormat="1" ht="16.5" customHeight="1">
      <c r="B349" s="32"/>
      <c r="C349" s="168" t="s">
        <v>835</v>
      </c>
      <c r="D349" s="168" t="s">
        <v>126</v>
      </c>
      <c r="E349" s="169" t="s">
        <v>836</v>
      </c>
      <c r="F349" s="170" t="s">
        <v>837</v>
      </c>
      <c r="G349" s="171" t="s">
        <v>296</v>
      </c>
      <c r="H349" s="172">
        <v>4</v>
      </c>
      <c r="I349" s="173"/>
      <c r="J349" s="174">
        <f t="shared" si="50"/>
        <v>0</v>
      </c>
      <c r="K349" s="170" t="s">
        <v>1</v>
      </c>
      <c r="L349" s="36"/>
      <c r="M349" s="175" t="s">
        <v>1</v>
      </c>
      <c r="N349" s="176" t="s">
        <v>42</v>
      </c>
      <c r="O349" s="58"/>
      <c r="P349" s="177">
        <f t="shared" si="51"/>
        <v>0</v>
      </c>
      <c r="Q349" s="177">
        <v>0</v>
      </c>
      <c r="R349" s="177">
        <f t="shared" si="52"/>
        <v>0</v>
      </c>
      <c r="S349" s="177">
        <v>0</v>
      </c>
      <c r="T349" s="178">
        <f t="shared" si="53"/>
        <v>0</v>
      </c>
      <c r="AR349" s="15" t="s">
        <v>431</v>
      </c>
      <c r="AT349" s="15" t="s">
        <v>126</v>
      </c>
      <c r="AU349" s="15" t="s">
        <v>131</v>
      </c>
      <c r="AY349" s="15" t="s">
        <v>123</v>
      </c>
      <c r="BE349" s="179">
        <f t="shared" si="54"/>
        <v>0</v>
      </c>
      <c r="BF349" s="179">
        <f t="shared" si="55"/>
        <v>0</v>
      </c>
      <c r="BG349" s="179">
        <f t="shared" si="56"/>
        <v>0</v>
      </c>
      <c r="BH349" s="179">
        <f t="shared" si="57"/>
        <v>0</v>
      </c>
      <c r="BI349" s="179">
        <f t="shared" si="58"/>
        <v>0</v>
      </c>
      <c r="BJ349" s="15" t="s">
        <v>131</v>
      </c>
      <c r="BK349" s="179">
        <f t="shared" si="59"/>
        <v>0</v>
      </c>
      <c r="BL349" s="15" t="s">
        <v>431</v>
      </c>
      <c r="BM349" s="15" t="s">
        <v>838</v>
      </c>
    </row>
    <row r="350" spans="2:65" s="1" customFormat="1" ht="16.5" customHeight="1">
      <c r="B350" s="32"/>
      <c r="C350" s="168" t="s">
        <v>839</v>
      </c>
      <c r="D350" s="168" t="s">
        <v>126</v>
      </c>
      <c r="E350" s="169" t="s">
        <v>840</v>
      </c>
      <c r="F350" s="170" t="s">
        <v>841</v>
      </c>
      <c r="G350" s="171" t="s">
        <v>296</v>
      </c>
      <c r="H350" s="172">
        <v>2</v>
      </c>
      <c r="I350" s="173"/>
      <c r="J350" s="174">
        <f t="shared" si="50"/>
        <v>0</v>
      </c>
      <c r="K350" s="170" t="s">
        <v>1</v>
      </c>
      <c r="L350" s="36"/>
      <c r="M350" s="175" t="s">
        <v>1</v>
      </c>
      <c r="N350" s="176" t="s">
        <v>42</v>
      </c>
      <c r="O350" s="58"/>
      <c r="P350" s="177">
        <f t="shared" si="51"/>
        <v>0</v>
      </c>
      <c r="Q350" s="177">
        <v>0</v>
      </c>
      <c r="R350" s="177">
        <f t="shared" si="52"/>
        <v>0</v>
      </c>
      <c r="S350" s="177">
        <v>0</v>
      </c>
      <c r="T350" s="178">
        <f t="shared" si="53"/>
        <v>0</v>
      </c>
      <c r="AR350" s="15" t="s">
        <v>431</v>
      </c>
      <c r="AT350" s="15" t="s">
        <v>126</v>
      </c>
      <c r="AU350" s="15" t="s">
        <v>131</v>
      </c>
      <c r="AY350" s="15" t="s">
        <v>123</v>
      </c>
      <c r="BE350" s="179">
        <f t="shared" si="54"/>
        <v>0</v>
      </c>
      <c r="BF350" s="179">
        <f t="shared" si="55"/>
        <v>0</v>
      </c>
      <c r="BG350" s="179">
        <f t="shared" si="56"/>
        <v>0</v>
      </c>
      <c r="BH350" s="179">
        <f t="shared" si="57"/>
        <v>0</v>
      </c>
      <c r="BI350" s="179">
        <f t="shared" si="58"/>
        <v>0</v>
      </c>
      <c r="BJ350" s="15" t="s">
        <v>131</v>
      </c>
      <c r="BK350" s="179">
        <f t="shared" si="59"/>
        <v>0</v>
      </c>
      <c r="BL350" s="15" t="s">
        <v>431</v>
      </c>
      <c r="BM350" s="15" t="s">
        <v>842</v>
      </c>
    </row>
    <row r="351" spans="2:65" s="1" customFormat="1" ht="16.5" customHeight="1">
      <c r="B351" s="32"/>
      <c r="C351" s="168" t="s">
        <v>843</v>
      </c>
      <c r="D351" s="168" t="s">
        <v>126</v>
      </c>
      <c r="E351" s="169" t="s">
        <v>844</v>
      </c>
      <c r="F351" s="170" t="s">
        <v>845</v>
      </c>
      <c r="G351" s="171" t="s">
        <v>296</v>
      </c>
      <c r="H351" s="172">
        <v>12</v>
      </c>
      <c r="I351" s="173"/>
      <c r="J351" s="174">
        <f t="shared" si="50"/>
        <v>0</v>
      </c>
      <c r="K351" s="170" t="s">
        <v>1</v>
      </c>
      <c r="L351" s="36"/>
      <c r="M351" s="175" t="s">
        <v>1</v>
      </c>
      <c r="N351" s="176" t="s">
        <v>42</v>
      </c>
      <c r="O351" s="58"/>
      <c r="P351" s="177">
        <f t="shared" si="51"/>
        <v>0</v>
      </c>
      <c r="Q351" s="177">
        <v>0</v>
      </c>
      <c r="R351" s="177">
        <f t="shared" si="52"/>
        <v>0</v>
      </c>
      <c r="S351" s="177">
        <v>0</v>
      </c>
      <c r="T351" s="178">
        <f t="shared" si="53"/>
        <v>0</v>
      </c>
      <c r="AR351" s="15" t="s">
        <v>431</v>
      </c>
      <c r="AT351" s="15" t="s">
        <v>126</v>
      </c>
      <c r="AU351" s="15" t="s">
        <v>131</v>
      </c>
      <c r="AY351" s="15" t="s">
        <v>123</v>
      </c>
      <c r="BE351" s="179">
        <f t="shared" si="54"/>
        <v>0</v>
      </c>
      <c r="BF351" s="179">
        <f t="shared" si="55"/>
        <v>0</v>
      </c>
      <c r="BG351" s="179">
        <f t="shared" si="56"/>
        <v>0</v>
      </c>
      <c r="BH351" s="179">
        <f t="shared" si="57"/>
        <v>0</v>
      </c>
      <c r="BI351" s="179">
        <f t="shared" si="58"/>
        <v>0</v>
      </c>
      <c r="BJ351" s="15" t="s">
        <v>131</v>
      </c>
      <c r="BK351" s="179">
        <f t="shared" si="59"/>
        <v>0</v>
      </c>
      <c r="BL351" s="15" t="s">
        <v>431</v>
      </c>
      <c r="BM351" s="15" t="s">
        <v>846</v>
      </c>
    </row>
    <row r="352" spans="2:65" s="1" customFormat="1" ht="16.5" customHeight="1">
      <c r="B352" s="32"/>
      <c r="C352" s="168" t="s">
        <v>847</v>
      </c>
      <c r="D352" s="168" t="s">
        <v>126</v>
      </c>
      <c r="E352" s="169" t="s">
        <v>848</v>
      </c>
      <c r="F352" s="170" t="s">
        <v>849</v>
      </c>
      <c r="G352" s="171" t="s">
        <v>296</v>
      </c>
      <c r="H352" s="172">
        <v>1</v>
      </c>
      <c r="I352" s="173"/>
      <c r="J352" s="174">
        <f t="shared" si="50"/>
        <v>0</v>
      </c>
      <c r="K352" s="170" t="s">
        <v>1</v>
      </c>
      <c r="L352" s="36"/>
      <c r="M352" s="175" t="s">
        <v>1</v>
      </c>
      <c r="N352" s="176" t="s">
        <v>42</v>
      </c>
      <c r="O352" s="58"/>
      <c r="P352" s="177">
        <f t="shared" si="51"/>
        <v>0</v>
      </c>
      <c r="Q352" s="177">
        <v>0</v>
      </c>
      <c r="R352" s="177">
        <f t="shared" si="52"/>
        <v>0</v>
      </c>
      <c r="S352" s="177">
        <v>0</v>
      </c>
      <c r="T352" s="178">
        <f t="shared" si="53"/>
        <v>0</v>
      </c>
      <c r="AR352" s="15" t="s">
        <v>431</v>
      </c>
      <c r="AT352" s="15" t="s">
        <v>126</v>
      </c>
      <c r="AU352" s="15" t="s">
        <v>131</v>
      </c>
      <c r="AY352" s="15" t="s">
        <v>123</v>
      </c>
      <c r="BE352" s="179">
        <f t="shared" si="54"/>
        <v>0</v>
      </c>
      <c r="BF352" s="179">
        <f t="shared" si="55"/>
        <v>0</v>
      </c>
      <c r="BG352" s="179">
        <f t="shared" si="56"/>
        <v>0</v>
      </c>
      <c r="BH352" s="179">
        <f t="shared" si="57"/>
        <v>0</v>
      </c>
      <c r="BI352" s="179">
        <f t="shared" si="58"/>
        <v>0</v>
      </c>
      <c r="BJ352" s="15" t="s">
        <v>131</v>
      </c>
      <c r="BK352" s="179">
        <f t="shared" si="59"/>
        <v>0</v>
      </c>
      <c r="BL352" s="15" t="s">
        <v>431</v>
      </c>
      <c r="BM352" s="15" t="s">
        <v>850</v>
      </c>
    </row>
    <row r="353" spans="2:65" s="1" customFormat="1" ht="16.5" customHeight="1">
      <c r="B353" s="32"/>
      <c r="C353" s="168" t="s">
        <v>851</v>
      </c>
      <c r="D353" s="168" t="s">
        <v>126</v>
      </c>
      <c r="E353" s="169" t="s">
        <v>852</v>
      </c>
      <c r="F353" s="170" t="s">
        <v>853</v>
      </c>
      <c r="G353" s="171" t="s">
        <v>296</v>
      </c>
      <c r="H353" s="172">
        <v>8</v>
      </c>
      <c r="I353" s="173"/>
      <c r="J353" s="174">
        <f t="shared" si="50"/>
        <v>0</v>
      </c>
      <c r="K353" s="170" t="s">
        <v>1</v>
      </c>
      <c r="L353" s="36"/>
      <c r="M353" s="175" t="s">
        <v>1</v>
      </c>
      <c r="N353" s="176" t="s">
        <v>42</v>
      </c>
      <c r="O353" s="58"/>
      <c r="P353" s="177">
        <f t="shared" si="51"/>
        <v>0</v>
      </c>
      <c r="Q353" s="177">
        <v>0</v>
      </c>
      <c r="R353" s="177">
        <f t="shared" si="52"/>
        <v>0</v>
      </c>
      <c r="S353" s="177">
        <v>0</v>
      </c>
      <c r="T353" s="178">
        <f t="shared" si="53"/>
        <v>0</v>
      </c>
      <c r="AR353" s="15" t="s">
        <v>431</v>
      </c>
      <c r="AT353" s="15" t="s">
        <v>126</v>
      </c>
      <c r="AU353" s="15" t="s">
        <v>131</v>
      </c>
      <c r="AY353" s="15" t="s">
        <v>123</v>
      </c>
      <c r="BE353" s="179">
        <f t="shared" si="54"/>
        <v>0</v>
      </c>
      <c r="BF353" s="179">
        <f t="shared" si="55"/>
        <v>0</v>
      </c>
      <c r="BG353" s="179">
        <f t="shared" si="56"/>
        <v>0</v>
      </c>
      <c r="BH353" s="179">
        <f t="shared" si="57"/>
        <v>0</v>
      </c>
      <c r="BI353" s="179">
        <f t="shared" si="58"/>
        <v>0</v>
      </c>
      <c r="BJ353" s="15" t="s">
        <v>131</v>
      </c>
      <c r="BK353" s="179">
        <f t="shared" si="59"/>
        <v>0</v>
      </c>
      <c r="BL353" s="15" t="s">
        <v>431</v>
      </c>
      <c r="BM353" s="15" t="s">
        <v>854</v>
      </c>
    </row>
    <row r="354" spans="2:65" s="1" customFormat="1" ht="16.5" customHeight="1">
      <c r="B354" s="32"/>
      <c r="C354" s="168" t="s">
        <v>855</v>
      </c>
      <c r="D354" s="168" t="s">
        <v>126</v>
      </c>
      <c r="E354" s="169" t="s">
        <v>856</v>
      </c>
      <c r="F354" s="170" t="s">
        <v>857</v>
      </c>
      <c r="G354" s="171" t="s">
        <v>296</v>
      </c>
      <c r="H354" s="172">
        <v>1</v>
      </c>
      <c r="I354" s="173"/>
      <c r="J354" s="174">
        <f t="shared" si="50"/>
        <v>0</v>
      </c>
      <c r="K354" s="170" t="s">
        <v>1</v>
      </c>
      <c r="L354" s="36"/>
      <c r="M354" s="175" t="s">
        <v>1</v>
      </c>
      <c r="N354" s="176" t="s">
        <v>42</v>
      </c>
      <c r="O354" s="58"/>
      <c r="P354" s="177">
        <f t="shared" si="51"/>
        <v>0</v>
      </c>
      <c r="Q354" s="177">
        <v>0</v>
      </c>
      <c r="R354" s="177">
        <f t="shared" si="52"/>
        <v>0</v>
      </c>
      <c r="S354" s="177">
        <v>0</v>
      </c>
      <c r="T354" s="178">
        <f t="shared" si="53"/>
        <v>0</v>
      </c>
      <c r="AR354" s="15" t="s">
        <v>431</v>
      </c>
      <c r="AT354" s="15" t="s">
        <v>126</v>
      </c>
      <c r="AU354" s="15" t="s">
        <v>131</v>
      </c>
      <c r="AY354" s="15" t="s">
        <v>123</v>
      </c>
      <c r="BE354" s="179">
        <f t="shared" si="54"/>
        <v>0</v>
      </c>
      <c r="BF354" s="179">
        <f t="shared" si="55"/>
        <v>0</v>
      </c>
      <c r="BG354" s="179">
        <f t="shared" si="56"/>
        <v>0</v>
      </c>
      <c r="BH354" s="179">
        <f t="shared" si="57"/>
        <v>0</v>
      </c>
      <c r="BI354" s="179">
        <f t="shared" si="58"/>
        <v>0</v>
      </c>
      <c r="BJ354" s="15" t="s">
        <v>131</v>
      </c>
      <c r="BK354" s="179">
        <f t="shared" si="59"/>
        <v>0</v>
      </c>
      <c r="BL354" s="15" t="s">
        <v>431</v>
      </c>
      <c r="BM354" s="15" t="s">
        <v>858</v>
      </c>
    </row>
    <row r="355" spans="2:65" s="1" customFormat="1" ht="16.5" customHeight="1">
      <c r="B355" s="32"/>
      <c r="C355" s="168" t="s">
        <v>859</v>
      </c>
      <c r="D355" s="168" t="s">
        <v>126</v>
      </c>
      <c r="E355" s="169" t="s">
        <v>860</v>
      </c>
      <c r="F355" s="170" t="s">
        <v>861</v>
      </c>
      <c r="G355" s="171" t="s">
        <v>296</v>
      </c>
      <c r="H355" s="172">
        <v>1</v>
      </c>
      <c r="I355" s="173"/>
      <c r="J355" s="174">
        <f t="shared" si="50"/>
        <v>0</v>
      </c>
      <c r="K355" s="170" t="s">
        <v>1</v>
      </c>
      <c r="L355" s="36"/>
      <c r="M355" s="175" t="s">
        <v>1</v>
      </c>
      <c r="N355" s="176" t="s">
        <v>42</v>
      </c>
      <c r="O355" s="58"/>
      <c r="P355" s="177">
        <f t="shared" si="51"/>
        <v>0</v>
      </c>
      <c r="Q355" s="177">
        <v>0</v>
      </c>
      <c r="R355" s="177">
        <f t="shared" si="52"/>
        <v>0</v>
      </c>
      <c r="S355" s="177">
        <v>0</v>
      </c>
      <c r="T355" s="178">
        <f t="shared" si="53"/>
        <v>0</v>
      </c>
      <c r="AR355" s="15" t="s">
        <v>431</v>
      </c>
      <c r="AT355" s="15" t="s">
        <v>126</v>
      </c>
      <c r="AU355" s="15" t="s">
        <v>131</v>
      </c>
      <c r="AY355" s="15" t="s">
        <v>123</v>
      </c>
      <c r="BE355" s="179">
        <f t="shared" si="54"/>
        <v>0</v>
      </c>
      <c r="BF355" s="179">
        <f t="shared" si="55"/>
        <v>0</v>
      </c>
      <c r="BG355" s="179">
        <f t="shared" si="56"/>
        <v>0</v>
      </c>
      <c r="BH355" s="179">
        <f t="shared" si="57"/>
        <v>0</v>
      </c>
      <c r="BI355" s="179">
        <f t="shared" si="58"/>
        <v>0</v>
      </c>
      <c r="BJ355" s="15" t="s">
        <v>131</v>
      </c>
      <c r="BK355" s="179">
        <f t="shared" si="59"/>
        <v>0</v>
      </c>
      <c r="BL355" s="15" t="s">
        <v>431</v>
      </c>
      <c r="BM355" s="15" t="s">
        <v>862</v>
      </c>
    </row>
    <row r="356" spans="2:65" s="1" customFormat="1" ht="16.5" customHeight="1">
      <c r="B356" s="32"/>
      <c r="C356" s="168" t="s">
        <v>863</v>
      </c>
      <c r="D356" s="168" t="s">
        <v>126</v>
      </c>
      <c r="E356" s="169" t="s">
        <v>864</v>
      </c>
      <c r="F356" s="170" t="s">
        <v>865</v>
      </c>
      <c r="G356" s="171" t="s">
        <v>296</v>
      </c>
      <c r="H356" s="172">
        <v>1</v>
      </c>
      <c r="I356" s="173"/>
      <c r="J356" s="174">
        <f t="shared" si="50"/>
        <v>0</v>
      </c>
      <c r="K356" s="170" t="s">
        <v>1</v>
      </c>
      <c r="L356" s="36"/>
      <c r="M356" s="175" t="s">
        <v>1</v>
      </c>
      <c r="N356" s="176" t="s">
        <v>42</v>
      </c>
      <c r="O356" s="58"/>
      <c r="P356" s="177">
        <f t="shared" si="51"/>
        <v>0</v>
      </c>
      <c r="Q356" s="177">
        <v>0</v>
      </c>
      <c r="R356" s="177">
        <f t="shared" si="52"/>
        <v>0</v>
      </c>
      <c r="S356" s="177">
        <v>0</v>
      </c>
      <c r="T356" s="178">
        <f t="shared" si="53"/>
        <v>0</v>
      </c>
      <c r="AR356" s="15" t="s">
        <v>431</v>
      </c>
      <c r="AT356" s="15" t="s">
        <v>126</v>
      </c>
      <c r="AU356" s="15" t="s">
        <v>131</v>
      </c>
      <c r="AY356" s="15" t="s">
        <v>123</v>
      </c>
      <c r="BE356" s="179">
        <f t="shared" si="54"/>
        <v>0</v>
      </c>
      <c r="BF356" s="179">
        <f t="shared" si="55"/>
        <v>0</v>
      </c>
      <c r="BG356" s="179">
        <f t="shared" si="56"/>
        <v>0</v>
      </c>
      <c r="BH356" s="179">
        <f t="shared" si="57"/>
        <v>0</v>
      </c>
      <c r="BI356" s="179">
        <f t="shared" si="58"/>
        <v>0</v>
      </c>
      <c r="BJ356" s="15" t="s">
        <v>131</v>
      </c>
      <c r="BK356" s="179">
        <f t="shared" si="59"/>
        <v>0</v>
      </c>
      <c r="BL356" s="15" t="s">
        <v>431</v>
      </c>
      <c r="BM356" s="15" t="s">
        <v>866</v>
      </c>
    </row>
    <row r="357" spans="2:65" s="1" customFormat="1" ht="16.5" customHeight="1">
      <c r="B357" s="32"/>
      <c r="C357" s="168" t="s">
        <v>867</v>
      </c>
      <c r="D357" s="168" t="s">
        <v>126</v>
      </c>
      <c r="E357" s="169" t="s">
        <v>868</v>
      </c>
      <c r="F357" s="170" t="s">
        <v>869</v>
      </c>
      <c r="G357" s="171" t="s">
        <v>296</v>
      </c>
      <c r="H357" s="172">
        <v>1</v>
      </c>
      <c r="I357" s="173"/>
      <c r="J357" s="174">
        <f t="shared" si="50"/>
        <v>0</v>
      </c>
      <c r="K357" s="170" t="s">
        <v>1</v>
      </c>
      <c r="L357" s="36"/>
      <c r="M357" s="175" t="s">
        <v>1</v>
      </c>
      <c r="N357" s="176" t="s">
        <v>42</v>
      </c>
      <c r="O357" s="58"/>
      <c r="P357" s="177">
        <f t="shared" si="51"/>
        <v>0</v>
      </c>
      <c r="Q357" s="177">
        <v>0</v>
      </c>
      <c r="R357" s="177">
        <f t="shared" si="52"/>
        <v>0</v>
      </c>
      <c r="S357" s="177">
        <v>0</v>
      </c>
      <c r="T357" s="178">
        <f t="shared" si="53"/>
        <v>0</v>
      </c>
      <c r="AR357" s="15" t="s">
        <v>431</v>
      </c>
      <c r="AT357" s="15" t="s">
        <v>126</v>
      </c>
      <c r="AU357" s="15" t="s">
        <v>131</v>
      </c>
      <c r="AY357" s="15" t="s">
        <v>123</v>
      </c>
      <c r="BE357" s="179">
        <f t="shared" si="54"/>
        <v>0</v>
      </c>
      <c r="BF357" s="179">
        <f t="shared" si="55"/>
        <v>0</v>
      </c>
      <c r="BG357" s="179">
        <f t="shared" si="56"/>
        <v>0</v>
      </c>
      <c r="BH357" s="179">
        <f t="shared" si="57"/>
        <v>0</v>
      </c>
      <c r="BI357" s="179">
        <f t="shared" si="58"/>
        <v>0</v>
      </c>
      <c r="BJ357" s="15" t="s">
        <v>131</v>
      </c>
      <c r="BK357" s="179">
        <f t="shared" si="59"/>
        <v>0</v>
      </c>
      <c r="BL357" s="15" t="s">
        <v>431</v>
      </c>
      <c r="BM357" s="15" t="s">
        <v>870</v>
      </c>
    </row>
    <row r="358" spans="2:65" s="1" customFormat="1" ht="16.5" customHeight="1">
      <c r="B358" s="32"/>
      <c r="C358" s="168" t="s">
        <v>871</v>
      </c>
      <c r="D358" s="168" t="s">
        <v>126</v>
      </c>
      <c r="E358" s="169" t="s">
        <v>872</v>
      </c>
      <c r="F358" s="170" t="s">
        <v>873</v>
      </c>
      <c r="G358" s="171" t="s">
        <v>296</v>
      </c>
      <c r="H358" s="172">
        <v>3</v>
      </c>
      <c r="I358" s="173"/>
      <c r="J358" s="174">
        <f t="shared" si="50"/>
        <v>0</v>
      </c>
      <c r="K358" s="170" t="s">
        <v>1</v>
      </c>
      <c r="L358" s="36"/>
      <c r="M358" s="175" t="s">
        <v>1</v>
      </c>
      <c r="N358" s="176" t="s">
        <v>42</v>
      </c>
      <c r="O358" s="58"/>
      <c r="P358" s="177">
        <f t="shared" si="51"/>
        <v>0</v>
      </c>
      <c r="Q358" s="177">
        <v>0</v>
      </c>
      <c r="R358" s="177">
        <f t="shared" si="52"/>
        <v>0</v>
      </c>
      <c r="S358" s="177">
        <v>0</v>
      </c>
      <c r="T358" s="178">
        <f t="shared" si="53"/>
        <v>0</v>
      </c>
      <c r="AR358" s="15" t="s">
        <v>431</v>
      </c>
      <c r="AT358" s="15" t="s">
        <v>126</v>
      </c>
      <c r="AU358" s="15" t="s">
        <v>131</v>
      </c>
      <c r="AY358" s="15" t="s">
        <v>123</v>
      </c>
      <c r="BE358" s="179">
        <f t="shared" si="54"/>
        <v>0</v>
      </c>
      <c r="BF358" s="179">
        <f t="shared" si="55"/>
        <v>0</v>
      </c>
      <c r="BG358" s="179">
        <f t="shared" si="56"/>
        <v>0</v>
      </c>
      <c r="BH358" s="179">
        <f t="shared" si="57"/>
        <v>0</v>
      </c>
      <c r="BI358" s="179">
        <f t="shared" si="58"/>
        <v>0</v>
      </c>
      <c r="BJ358" s="15" t="s">
        <v>131</v>
      </c>
      <c r="BK358" s="179">
        <f t="shared" si="59"/>
        <v>0</v>
      </c>
      <c r="BL358" s="15" t="s">
        <v>431</v>
      </c>
      <c r="BM358" s="15" t="s">
        <v>874</v>
      </c>
    </row>
    <row r="359" spans="2:65" s="1" customFormat="1" ht="16.5" customHeight="1">
      <c r="B359" s="32"/>
      <c r="C359" s="168" t="s">
        <v>875</v>
      </c>
      <c r="D359" s="168" t="s">
        <v>126</v>
      </c>
      <c r="E359" s="169" t="s">
        <v>876</v>
      </c>
      <c r="F359" s="170" t="s">
        <v>877</v>
      </c>
      <c r="G359" s="171" t="s">
        <v>296</v>
      </c>
      <c r="H359" s="172">
        <v>11</v>
      </c>
      <c r="I359" s="173"/>
      <c r="J359" s="174">
        <f t="shared" si="50"/>
        <v>0</v>
      </c>
      <c r="K359" s="170" t="s">
        <v>1</v>
      </c>
      <c r="L359" s="36"/>
      <c r="M359" s="175" t="s">
        <v>1</v>
      </c>
      <c r="N359" s="176" t="s">
        <v>42</v>
      </c>
      <c r="O359" s="58"/>
      <c r="P359" s="177">
        <f t="shared" si="51"/>
        <v>0</v>
      </c>
      <c r="Q359" s="177">
        <v>0</v>
      </c>
      <c r="R359" s="177">
        <f t="shared" si="52"/>
        <v>0</v>
      </c>
      <c r="S359" s="177">
        <v>0</v>
      </c>
      <c r="T359" s="178">
        <f t="shared" si="53"/>
        <v>0</v>
      </c>
      <c r="AR359" s="15" t="s">
        <v>431</v>
      </c>
      <c r="AT359" s="15" t="s">
        <v>126</v>
      </c>
      <c r="AU359" s="15" t="s">
        <v>131</v>
      </c>
      <c r="AY359" s="15" t="s">
        <v>123</v>
      </c>
      <c r="BE359" s="179">
        <f t="shared" si="54"/>
        <v>0</v>
      </c>
      <c r="BF359" s="179">
        <f t="shared" si="55"/>
        <v>0</v>
      </c>
      <c r="BG359" s="179">
        <f t="shared" si="56"/>
        <v>0</v>
      </c>
      <c r="BH359" s="179">
        <f t="shared" si="57"/>
        <v>0</v>
      </c>
      <c r="BI359" s="179">
        <f t="shared" si="58"/>
        <v>0</v>
      </c>
      <c r="BJ359" s="15" t="s">
        <v>131</v>
      </c>
      <c r="BK359" s="179">
        <f t="shared" si="59"/>
        <v>0</v>
      </c>
      <c r="BL359" s="15" t="s">
        <v>431</v>
      </c>
      <c r="BM359" s="15" t="s">
        <v>878</v>
      </c>
    </row>
    <row r="360" spans="2:65" s="1" customFormat="1" ht="16.5" customHeight="1">
      <c r="B360" s="32"/>
      <c r="C360" s="168" t="s">
        <v>879</v>
      </c>
      <c r="D360" s="168" t="s">
        <v>126</v>
      </c>
      <c r="E360" s="169" t="s">
        <v>880</v>
      </c>
      <c r="F360" s="170" t="s">
        <v>881</v>
      </c>
      <c r="G360" s="171" t="s">
        <v>296</v>
      </c>
      <c r="H360" s="172">
        <v>14</v>
      </c>
      <c r="I360" s="173"/>
      <c r="J360" s="174">
        <f t="shared" si="50"/>
        <v>0</v>
      </c>
      <c r="K360" s="170" t="s">
        <v>1</v>
      </c>
      <c r="L360" s="36"/>
      <c r="M360" s="175" t="s">
        <v>1</v>
      </c>
      <c r="N360" s="176" t="s">
        <v>42</v>
      </c>
      <c r="O360" s="58"/>
      <c r="P360" s="177">
        <f t="shared" si="51"/>
        <v>0</v>
      </c>
      <c r="Q360" s="177">
        <v>0</v>
      </c>
      <c r="R360" s="177">
        <f t="shared" si="52"/>
        <v>0</v>
      </c>
      <c r="S360" s="177">
        <v>0</v>
      </c>
      <c r="T360" s="178">
        <f t="shared" si="53"/>
        <v>0</v>
      </c>
      <c r="AR360" s="15" t="s">
        <v>431</v>
      </c>
      <c r="AT360" s="15" t="s">
        <v>126</v>
      </c>
      <c r="AU360" s="15" t="s">
        <v>131</v>
      </c>
      <c r="AY360" s="15" t="s">
        <v>123</v>
      </c>
      <c r="BE360" s="179">
        <f t="shared" si="54"/>
        <v>0</v>
      </c>
      <c r="BF360" s="179">
        <f t="shared" si="55"/>
        <v>0</v>
      </c>
      <c r="BG360" s="179">
        <f t="shared" si="56"/>
        <v>0</v>
      </c>
      <c r="BH360" s="179">
        <f t="shared" si="57"/>
        <v>0</v>
      </c>
      <c r="BI360" s="179">
        <f t="shared" si="58"/>
        <v>0</v>
      </c>
      <c r="BJ360" s="15" t="s">
        <v>131</v>
      </c>
      <c r="BK360" s="179">
        <f t="shared" si="59"/>
        <v>0</v>
      </c>
      <c r="BL360" s="15" t="s">
        <v>431</v>
      </c>
      <c r="BM360" s="15" t="s">
        <v>882</v>
      </c>
    </row>
    <row r="361" spans="2:65" s="1" customFormat="1" ht="16.5" customHeight="1">
      <c r="B361" s="32"/>
      <c r="C361" s="168" t="s">
        <v>883</v>
      </c>
      <c r="D361" s="168" t="s">
        <v>126</v>
      </c>
      <c r="E361" s="169" t="s">
        <v>884</v>
      </c>
      <c r="F361" s="170" t="s">
        <v>885</v>
      </c>
      <c r="G361" s="171" t="s">
        <v>129</v>
      </c>
      <c r="H361" s="172">
        <v>3</v>
      </c>
      <c r="I361" s="173"/>
      <c r="J361" s="174">
        <f t="shared" si="50"/>
        <v>0</v>
      </c>
      <c r="K361" s="170" t="s">
        <v>1</v>
      </c>
      <c r="L361" s="36"/>
      <c r="M361" s="175" t="s">
        <v>1</v>
      </c>
      <c r="N361" s="176" t="s">
        <v>42</v>
      </c>
      <c r="O361" s="58"/>
      <c r="P361" s="177">
        <f t="shared" si="51"/>
        <v>0</v>
      </c>
      <c r="Q361" s="177">
        <v>0</v>
      </c>
      <c r="R361" s="177">
        <f t="shared" si="52"/>
        <v>0</v>
      </c>
      <c r="S361" s="177">
        <v>0</v>
      </c>
      <c r="T361" s="178">
        <f t="shared" si="53"/>
        <v>0</v>
      </c>
      <c r="AR361" s="15" t="s">
        <v>431</v>
      </c>
      <c r="AT361" s="15" t="s">
        <v>126</v>
      </c>
      <c r="AU361" s="15" t="s">
        <v>131</v>
      </c>
      <c r="AY361" s="15" t="s">
        <v>123</v>
      </c>
      <c r="BE361" s="179">
        <f t="shared" si="54"/>
        <v>0</v>
      </c>
      <c r="BF361" s="179">
        <f t="shared" si="55"/>
        <v>0</v>
      </c>
      <c r="BG361" s="179">
        <f t="shared" si="56"/>
        <v>0</v>
      </c>
      <c r="BH361" s="179">
        <f t="shared" si="57"/>
        <v>0</v>
      </c>
      <c r="BI361" s="179">
        <f t="shared" si="58"/>
        <v>0</v>
      </c>
      <c r="BJ361" s="15" t="s">
        <v>131</v>
      </c>
      <c r="BK361" s="179">
        <f t="shared" si="59"/>
        <v>0</v>
      </c>
      <c r="BL361" s="15" t="s">
        <v>431</v>
      </c>
      <c r="BM361" s="15" t="s">
        <v>886</v>
      </c>
    </row>
    <row r="362" spans="2:65" s="1" customFormat="1" ht="16.5" customHeight="1">
      <c r="B362" s="32"/>
      <c r="C362" s="168" t="s">
        <v>887</v>
      </c>
      <c r="D362" s="168" t="s">
        <v>126</v>
      </c>
      <c r="E362" s="169" t="s">
        <v>888</v>
      </c>
      <c r="F362" s="170" t="s">
        <v>889</v>
      </c>
      <c r="G362" s="171" t="s">
        <v>129</v>
      </c>
      <c r="H362" s="172">
        <v>1</v>
      </c>
      <c r="I362" s="173"/>
      <c r="J362" s="174">
        <f t="shared" si="50"/>
        <v>0</v>
      </c>
      <c r="K362" s="170" t="s">
        <v>1</v>
      </c>
      <c r="L362" s="36"/>
      <c r="M362" s="175" t="s">
        <v>1</v>
      </c>
      <c r="N362" s="176" t="s">
        <v>42</v>
      </c>
      <c r="O362" s="58"/>
      <c r="P362" s="177">
        <f t="shared" si="51"/>
        <v>0</v>
      </c>
      <c r="Q362" s="177">
        <v>0</v>
      </c>
      <c r="R362" s="177">
        <f t="shared" si="52"/>
        <v>0</v>
      </c>
      <c r="S362" s="177">
        <v>0</v>
      </c>
      <c r="T362" s="178">
        <f t="shared" si="53"/>
        <v>0</v>
      </c>
      <c r="AR362" s="15" t="s">
        <v>431</v>
      </c>
      <c r="AT362" s="15" t="s">
        <v>126</v>
      </c>
      <c r="AU362" s="15" t="s">
        <v>131</v>
      </c>
      <c r="AY362" s="15" t="s">
        <v>123</v>
      </c>
      <c r="BE362" s="179">
        <f t="shared" si="54"/>
        <v>0</v>
      </c>
      <c r="BF362" s="179">
        <f t="shared" si="55"/>
        <v>0</v>
      </c>
      <c r="BG362" s="179">
        <f t="shared" si="56"/>
        <v>0</v>
      </c>
      <c r="BH362" s="179">
        <f t="shared" si="57"/>
        <v>0</v>
      </c>
      <c r="BI362" s="179">
        <f t="shared" si="58"/>
        <v>0</v>
      </c>
      <c r="BJ362" s="15" t="s">
        <v>131</v>
      </c>
      <c r="BK362" s="179">
        <f t="shared" si="59"/>
        <v>0</v>
      </c>
      <c r="BL362" s="15" t="s">
        <v>431</v>
      </c>
      <c r="BM362" s="15" t="s">
        <v>890</v>
      </c>
    </row>
    <row r="363" spans="2:65" s="1" customFormat="1" ht="16.5" customHeight="1">
      <c r="B363" s="32"/>
      <c r="C363" s="168" t="s">
        <v>891</v>
      </c>
      <c r="D363" s="168" t="s">
        <v>126</v>
      </c>
      <c r="E363" s="169" t="s">
        <v>892</v>
      </c>
      <c r="F363" s="170" t="s">
        <v>893</v>
      </c>
      <c r="G363" s="171" t="s">
        <v>129</v>
      </c>
      <c r="H363" s="172">
        <v>1</v>
      </c>
      <c r="I363" s="173"/>
      <c r="J363" s="174">
        <f t="shared" si="50"/>
        <v>0</v>
      </c>
      <c r="K363" s="170" t="s">
        <v>1</v>
      </c>
      <c r="L363" s="36"/>
      <c r="M363" s="175" t="s">
        <v>1</v>
      </c>
      <c r="N363" s="176" t="s">
        <v>42</v>
      </c>
      <c r="O363" s="58"/>
      <c r="P363" s="177">
        <f t="shared" si="51"/>
        <v>0</v>
      </c>
      <c r="Q363" s="177">
        <v>0</v>
      </c>
      <c r="R363" s="177">
        <f t="shared" si="52"/>
        <v>0</v>
      </c>
      <c r="S363" s="177">
        <v>0</v>
      </c>
      <c r="T363" s="178">
        <f t="shared" si="53"/>
        <v>0</v>
      </c>
      <c r="AR363" s="15" t="s">
        <v>431</v>
      </c>
      <c r="AT363" s="15" t="s">
        <v>126</v>
      </c>
      <c r="AU363" s="15" t="s">
        <v>131</v>
      </c>
      <c r="AY363" s="15" t="s">
        <v>123</v>
      </c>
      <c r="BE363" s="179">
        <f t="shared" si="54"/>
        <v>0</v>
      </c>
      <c r="BF363" s="179">
        <f t="shared" si="55"/>
        <v>0</v>
      </c>
      <c r="BG363" s="179">
        <f t="shared" si="56"/>
        <v>0</v>
      </c>
      <c r="BH363" s="179">
        <f t="shared" si="57"/>
        <v>0</v>
      </c>
      <c r="BI363" s="179">
        <f t="shared" si="58"/>
        <v>0</v>
      </c>
      <c r="BJ363" s="15" t="s">
        <v>131</v>
      </c>
      <c r="BK363" s="179">
        <f t="shared" si="59"/>
        <v>0</v>
      </c>
      <c r="BL363" s="15" t="s">
        <v>431</v>
      </c>
      <c r="BM363" s="15" t="s">
        <v>894</v>
      </c>
    </row>
    <row r="364" spans="2:65" s="1" customFormat="1" ht="16.5" customHeight="1">
      <c r="B364" s="32"/>
      <c r="C364" s="168" t="s">
        <v>895</v>
      </c>
      <c r="D364" s="168" t="s">
        <v>126</v>
      </c>
      <c r="E364" s="169" t="s">
        <v>896</v>
      </c>
      <c r="F364" s="170" t="s">
        <v>897</v>
      </c>
      <c r="G364" s="171" t="s">
        <v>129</v>
      </c>
      <c r="H364" s="172">
        <v>1</v>
      </c>
      <c r="I364" s="173"/>
      <c r="J364" s="174">
        <f t="shared" si="50"/>
        <v>0</v>
      </c>
      <c r="K364" s="170" t="s">
        <v>1</v>
      </c>
      <c r="L364" s="36"/>
      <c r="M364" s="175" t="s">
        <v>1</v>
      </c>
      <c r="N364" s="176" t="s">
        <v>42</v>
      </c>
      <c r="O364" s="58"/>
      <c r="P364" s="177">
        <f t="shared" si="51"/>
        <v>0</v>
      </c>
      <c r="Q364" s="177">
        <v>0</v>
      </c>
      <c r="R364" s="177">
        <f t="shared" si="52"/>
        <v>0</v>
      </c>
      <c r="S364" s="177">
        <v>0</v>
      </c>
      <c r="T364" s="178">
        <f t="shared" si="53"/>
        <v>0</v>
      </c>
      <c r="AR364" s="15" t="s">
        <v>431</v>
      </c>
      <c r="AT364" s="15" t="s">
        <v>126</v>
      </c>
      <c r="AU364" s="15" t="s">
        <v>131</v>
      </c>
      <c r="AY364" s="15" t="s">
        <v>123</v>
      </c>
      <c r="BE364" s="179">
        <f t="shared" si="54"/>
        <v>0</v>
      </c>
      <c r="BF364" s="179">
        <f t="shared" si="55"/>
        <v>0</v>
      </c>
      <c r="BG364" s="179">
        <f t="shared" si="56"/>
        <v>0</v>
      </c>
      <c r="BH364" s="179">
        <f t="shared" si="57"/>
        <v>0</v>
      </c>
      <c r="BI364" s="179">
        <f t="shared" si="58"/>
        <v>0</v>
      </c>
      <c r="BJ364" s="15" t="s">
        <v>131</v>
      </c>
      <c r="BK364" s="179">
        <f t="shared" si="59"/>
        <v>0</v>
      </c>
      <c r="BL364" s="15" t="s">
        <v>431</v>
      </c>
      <c r="BM364" s="15" t="s">
        <v>898</v>
      </c>
    </row>
    <row r="365" spans="2:65" s="1" customFormat="1" ht="16.5" customHeight="1">
      <c r="B365" s="32"/>
      <c r="C365" s="168" t="s">
        <v>899</v>
      </c>
      <c r="D365" s="168" t="s">
        <v>126</v>
      </c>
      <c r="E365" s="169" t="s">
        <v>900</v>
      </c>
      <c r="F365" s="170" t="s">
        <v>901</v>
      </c>
      <c r="G365" s="171" t="s">
        <v>296</v>
      </c>
      <c r="H365" s="172">
        <v>1</v>
      </c>
      <c r="I365" s="173"/>
      <c r="J365" s="174">
        <f t="shared" si="50"/>
        <v>0</v>
      </c>
      <c r="K365" s="170" t="s">
        <v>1</v>
      </c>
      <c r="L365" s="36"/>
      <c r="M365" s="175" t="s">
        <v>1</v>
      </c>
      <c r="N365" s="176" t="s">
        <v>42</v>
      </c>
      <c r="O365" s="58"/>
      <c r="P365" s="177">
        <f t="shared" si="51"/>
        <v>0</v>
      </c>
      <c r="Q365" s="177">
        <v>0</v>
      </c>
      <c r="R365" s="177">
        <f t="shared" si="52"/>
        <v>0</v>
      </c>
      <c r="S365" s="177">
        <v>0</v>
      </c>
      <c r="T365" s="178">
        <f t="shared" si="53"/>
        <v>0</v>
      </c>
      <c r="AR365" s="15" t="s">
        <v>431</v>
      </c>
      <c r="AT365" s="15" t="s">
        <v>126</v>
      </c>
      <c r="AU365" s="15" t="s">
        <v>131</v>
      </c>
      <c r="AY365" s="15" t="s">
        <v>123</v>
      </c>
      <c r="BE365" s="179">
        <f t="shared" si="54"/>
        <v>0</v>
      </c>
      <c r="BF365" s="179">
        <f t="shared" si="55"/>
        <v>0</v>
      </c>
      <c r="BG365" s="179">
        <f t="shared" si="56"/>
        <v>0</v>
      </c>
      <c r="BH365" s="179">
        <f t="shared" si="57"/>
        <v>0</v>
      </c>
      <c r="BI365" s="179">
        <f t="shared" si="58"/>
        <v>0</v>
      </c>
      <c r="BJ365" s="15" t="s">
        <v>131</v>
      </c>
      <c r="BK365" s="179">
        <f t="shared" si="59"/>
        <v>0</v>
      </c>
      <c r="BL365" s="15" t="s">
        <v>431</v>
      </c>
      <c r="BM365" s="15" t="s">
        <v>902</v>
      </c>
    </row>
    <row r="366" spans="2:65" s="1" customFormat="1" ht="16.5" customHeight="1">
      <c r="B366" s="32"/>
      <c r="C366" s="168" t="s">
        <v>903</v>
      </c>
      <c r="D366" s="168" t="s">
        <v>126</v>
      </c>
      <c r="E366" s="169" t="s">
        <v>904</v>
      </c>
      <c r="F366" s="170" t="s">
        <v>905</v>
      </c>
      <c r="G366" s="171" t="s">
        <v>296</v>
      </c>
      <c r="H366" s="172">
        <v>1</v>
      </c>
      <c r="I366" s="173"/>
      <c r="J366" s="174">
        <f t="shared" si="50"/>
        <v>0</v>
      </c>
      <c r="K366" s="170" t="s">
        <v>1</v>
      </c>
      <c r="L366" s="36"/>
      <c r="M366" s="175" t="s">
        <v>1</v>
      </c>
      <c r="N366" s="176" t="s">
        <v>42</v>
      </c>
      <c r="O366" s="58"/>
      <c r="P366" s="177">
        <f t="shared" si="51"/>
        <v>0</v>
      </c>
      <c r="Q366" s="177">
        <v>0</v>
      </c>
      <c r="R366" s="177">
        <f t="shared" si="52"/>
        <v>0</v>
      </c>
      <c r="S366" s="177">
        <v>0</v>
      </c>
      <c r="T366" s="178">
        <f t="shared" si="53"/>
        <v>0</v>
      </c>
      <c r="AR366" s="15" t="s">
        <v>431</v>
      </c>
      <c r="AT366" s="15" t="s">
        <v>126</v>
      </c>
      <c r="AU366" s="15" t="s">
        <v>131</v>
      </c>
      <c r="AY366" s="15" t="s">
        <v>123</v>
      </c>
      <c r="BE366" s="179">
        <f t="shared" si="54"/>
        <v>0</v>
      </c>
      <c r="BF366" s="179">
        <f t="shared" si="55"/>
        <v>0</v>
      </c>
      <c r="BG366" s="179">
        <f t="shared" si="56"/>
        <v>0</v>
      </c>
      <c r="BH366" s="179">
        <f t="shared" si="57"/>
        <v>0</v>
      </c>
      <c r="BI366" s="179">
        <f t="shared" si="58"/>
        <v>0</v>
      </c>
      <c r="BJ366" s="15" t="s">
        <v>131</v>
      </c>
      <c r="BK366" s="179">
        <f t="shared" si="59"/>
        <v>0</v>
      </c>
      <c r="BL366" s="15" t="s">
        <v>431</v>
      </c>
      <c r="BM366" s="15" t="s">
        <v>906</v>
      </c>
    </row>
    <row r="367" spans="2:65" s="1" customFormat="1" ht="16.5" customHeight="1">
      <c r="B367" s="32"/>
      <c r="C367" s="168" t="s">
        <v>907</v>
      </c>
      <c r="D367" s="168" t="s">
        <v>126</v>
      </c>
      <c r="E367" s="169" t="s">
        <v>908</v>
      </c>
      <c r="F367" s="170" t="s">
        <v>909</v>
      </c>
      <c r="G367" s="171" t="s">
        <v>296</v>
      </c>
      <c r="H367" s="172">
        <v>1</v>
      </c>
      <c r="I367" s="173"/>
      <c r="J367" s="174">
        <f t="shared" si="50"/>
        <v>0</v>
      </c>
      <c r="K367" s="170" t="s">
        <v>1</v>
      </c>
      <c r="L367" s="36"/>
      <c r="M367" s="175" t="s">
        <v>1</v>
      </c>
      <c r="N367" s="176" t="s">
        <v>42</v>
      </c>
      <c r="O367" s="58"/>
      <c r="P367" s="177">
        <f t="shared" si="51"/>
        <v>0</v>
      </c>
      <c r="Q367" s="177">
        <v>0</v>
      </c>
      <c r="R367" s="177">
        <f t="shared" si="52"/>
        <v>0</v>
      </c>
      <c r="S367" s="177">
        <v>0</v>
      </c>
      <c r="T367" s="178">
        <f t="shared" si="53"/>
        <v>0</v>
      </c>
      <c r="AR367" s="15" t="s">
        <v>431</v>
      </c>
      <c r="AT367" s="15" t="s">
        <v>126</v>
      </c>
      <c r="AU367" s="15" t="s">
        <v>131</v>
      </c>
      <c r="AY367" s="15" t="s">
        <v>123</v>
      </c>
      <c r="BE367" s="179">
        <f t="shared" si="54"/>
        <v>0</v>
      </c>
      <c r="BF367" s="179">
        <f t="shared" si="55"/>
        <v>0</v>
      </c>
      <c r="BG367" s="179">
        <f t="shared" si="56"/>
        <v>0</v>
      </c>
      <c r="BH367" s="179">
        <f t="shared" si="57"/>
        <v>0</v>
      </c>
      <c r="BI367" s="179">
        <f t="shared" si="58"/>
        <v>0</v>
      </c>
      <c r="BJ367" s="15" t="s">
        <v>131</v>
      </c>
      <c r="BK367" s="179">
        <f t="shared" si="59"/>
        <v>0</v>
      </c>
      <c r="BL367" s="15" t="s">
        <v>431</v>
      </c>
      <c r="BM367" s="15" t="s">
        <v>910</v>
      </c>
    </row>
    <row r="368" spans="2:65" s="1" customFormat="1" ht="16.5" customHeight="1">
      <c r="B368" s="32"/>
      <c r="C368" s="168" t="s">
        <v>911</v>
      </c>
      <c r="D368" s="168" t="s">
        <v>126</v>
      </c>
      <c r="E368" s="169" t="s">
        <v>912</v>
      </c>
      <c r="F368" s="170" t="s">
        <v>913</v>
      </c>
      <c r="G368" s="171" t="s">
        <v>296</v>
      </c>
      <c r="H368" s="172">
        <v>1</v>
      </c>
      <c r="I368" s="173"/>
      <c r="J368" s="174">
        <f t="shared" si="50"/>
        <v>0</v>
      </c>
      <c r="K368" s="170" t="s">
        <v>1</v>
      </c>
      <c r="L368" s="36"/>
      <c r="M368" s="175" t="s">
        <v>1</v>
      </c>
      <c r="N368" s="176" t="s">
        <v>42</v>
      </c>
      <c r="O368" s="58"/>
      <c r="P368" s="177">
        <f t="shared" si="51"/>
        <v>0</v>
      </c>
      <c r="Q368" s="177">
        <v>0</v>
      </c>
      <c r="R368" s="177">
        <f t="shared" si="52"/>
        <v>0</v>
      </c>
      <c r="S368" s="177">
        <v>0</v>
      </c>
      <c r="T368" s="178">
        <f t="shared" si="53"/>
        <v>0</v>
      </c>
      <c r="AR368" s="15" t="s">
        <v>431</v>
      </c>
      <c r="AT368" s="15" t="s">
        <v>126</v>
      </c>
      <c r="AU368" s="15" t="s">
        <v>131</v>
      </c>
      <c r="AY368" s="15" t="s">
        <v>123</v>
      </c>
      <c r="BE368" s="179">
        <f t="shared" si="54"/>
        <v>0</v>
      </c>
      <c r="BF368" s="179">
        <f t="shared" si="55"/>
        <v>0</v>
      </c>
      <c r="BG368" s="179">
        <f t="shared" si="56"/>
        <v>0</v>
      </c>
      <c r="BH368" s="179">
        <f t="shared" si="57"/>
        <v>0</v>
      </c>
      <c r="BI368" s="179">
        <f t="shared" si="58"/>
        <v>0</v>
      </c>
      <c r="BJ368" s="15" t="s">
        <v>131</v>
      </c>
      <c r="BK368" s="179">
        <f t="shared" si="59"/>
        <v>0</v>
      </c>
      <c r="BL368" s="15" t="s">
        <v>431</v>
      </c>
      <c r="BM368" s="15" t="s">
        <v>914</v>
      </c>
    </row>
    <row r="369" spans="2:65" s="1" customFormat="1" ht="16.5" customHeight="1">
      <c r="B369" s="32"/>
      <c r="C369" s="168" t="s">
        <v>915</v>
      </c>
      <c r="D369" s="168" t="s">
        <v>126</v>
      </c>
      <c r="E369" s="169" t="s">
        <v>916</v>
      </c>
      <c r="F369" s="170" t="s">
        <v>917</v>
      </c>
      <c r="G369" s="171" t="s">
        <v>296</v>
      </c>
      <c r="H369" s="172">
        <v>1</v>
      </c>
      <c r="I369" s="173"/>
      <c r="J369" s="174">
        <f t="shared" si="50"/>
        <v>0</v>
      </c>
      <c r="K369" s="170" t="s">
        <v>1</v>
      </c>
      <c r="L369" s="36"/>
      <c r="M369" s="175" t="s">
        <v>1</v>
      </c>
      <c r="N369" s="176" t="s">
        <v>42</v>
      </c>
      <c r="O369" s="58"/>
      <c r="P369" s="177">
        <f t="shared" si="51"/>
        <v>0</v>
      </c>
      <c r="Q369" s="177">
        <v>0</v>
      </c>
      <c r="R369" s="177">
        <f t="shared" si="52"/>
        <v>0</v>
      </c>
      <c r="S369" s="177">
        <v>0</v>
      </c>
      <c r="T369" s="178">
        <f t="shared" si="53"/>
        <v>0</v>
      </c>
      <c r="AR369" s="15" t="s">
        <v>431</v>
      </c>
      <c r="AT369" s="15" t="s">
        <v>126</v>
      </c>
      <c r="AU369" s="15" t="s">
        <v>131</v>
      </c>
      <c r="AY369" s="15" t="s">
        <v>123</v>
      </c>
      <c r="BE369" s="179">
        <f t="shared" si="54"/>
        <v>0</v>
      </c>
      <c r="BF369" s="179">
        <f t="shared" si="55"/>
        <v>0</v>
      </c>
      <c r="BG369" s="179">
        <f t="shared" si="56"/>
        <v>0</v>
      </c>
      <c r="BH369" s="179">
        <f t="shared" si="57"/>
        <v>0</v>
      </c>
      <c r="BI369" s="179">
        <f t="shared" si="58"/>
        <v>0</v>
      </c>
      <c r="BJ369" s="15" t="s">
        <v>131</v>
      </c>
      <c r="BK369" s="179">
        <f t="shared" si="59"/>
        <v>0</v>
      </c>
      <c r="BL369" s="15" t="s">
        <v>431</v>
      </c>
      <c r="BM369" s="15" t="s">
        <v>918</v>
      </c>
    </row>
    <row r="370" spans="2:63" s="10" customFormat="1" ht="22.9" customHeight="1">
      <c r="B370" s="152"/>
      <c r="C370" s="153"/>
      <c r="D370" s="154" t="s">
        <v>69</v>
      </c>
      <c r="E370" s="166" t="s">
        <v>919</v>
      </c>
      <c r="F370" s="166" t="s">
        <v>920</v>
      </c>
      <c r="G370" s="153"/>
      <c r="H370" s="153"/>
      <c r="I370" s="156"/>
      <c r="J370" s="167">
        <f>BK370</f>
        <v>0</v>
      </c>
      <c r="K370" s="153"/>
      <c r="L370" s="158"/>
      <c r="M370" s="159"/>
      <c r="N370" s="160"/>
      <c r="O370" s="160"/>
      <c r="P370" s="161">
        <f>SUM(P371:P374)</f>
        <v>0</v>
      </c>
      <c r="Q370" s="160"/>
      <c r="R370" s="161">
        <f>SUM(R371:R374)</f>
        <v>0</v>
      </c>
      <c r="S370" s="160"/>
      <c r="T370" s="162">
        <f>SUM(T371:T374)</f>
        <v>0</v>
      </c>
      <c r="AR370" s="163" t="s">
        <v>124</v>
      </c>
      <c r="AT370" s="164" t="s">
        <v>69</v>
      </c>
      <c r="AU370" s="164" t="s">
        <v>75</v>
      </c>
      <c r="AY370" s="163" t="s">
        <v>123</v>
      </c>
      <c r="BK370" s="165">
        <f>SUM(BK371:BK374)</f>
        <v>0</v>
      </c>
    </row>
    <row r="371" spans="2:65" s="1" customFormat="1" ht="16.5" customHeight="1">
      <c r="B371" s="32"/>
      <c r="C371" s="168" t="s">
        <v>921</v>
      </c>
      <c r="D371" s="168" t="s">
        <v>126</v>
      </c>
      <c r="E371" s="169" t="s">
        <v>922</v>
      </c>
      <c r="F371" s="170" t="s">
        <v>923</v>
      </c>
      <c r="G371" s="171" t="s">
        <v>129</v>
      </c>
      <c r="H371" s="172">
        <v>1</v>
      </c>
      <c r="I371" s="173"/>
      <c r="J371" s="174">
        <f>ROUND(I371*H371,2)</f>
        <v>0</v>
      </c>
      <c r="K371" s="170" t="s">
        <v>1</v>
      </c>
      <c r="L371" s="36"/>
      <c r="M371" s="175" t="s">
        <v>1</v>
      </c>
      <c r="N371" s="176" t="s">
        <v>42</v>
      </c>
      <c r="O371" s="58"/>
      <c r="P371" s="177">
        <f>O371*H371</f>
        <v>0</v>
      </c>
      <c r="Q371" s="177">
        <v>0</v>
      </c>
      <c r="R371" s="177">
        <f>Q371*H371</f>
        <v>0</v>
      </c>
      <c r="S371" s="177">
        <v>0</v>
      </c>
      <c r="T371" s="178">
        <f>S371*H371</f>
        <v>0</v>
      </c>
      <c r="AR371" s="15" t="s">
        <v>431</v>
      </c>
      <c r="AT371" s="15" t="s">
        <v>126</v>
      </c>
      <c r="AU371" s="15" t="s">
        <v>131</v>
      </c>
      <c r="AY371" s="15" t="s">
        <v>123</v>
      </c>
      <c r="BE371" s="179">
        <f>IF(N371="základní",J371,0)</f>
        <v>0</v>
      </c>
      <c r="BF371" s="179">
        <f>IF(N371="snížená",J371,0)</f>
        <v>0</v>
      </c>
      <c r="BG371" s="179">
        <f>IF(N371="zákl. přenesená",J371,0)</f>
        <v>0</v>
      </c>
      <c r="BH371" s="179">
        <f>IF(N371="sníž. přenesená",J371,0)</f>
        <v>0</v>
      </c>
      <c r="BI371" s="179">
        <f>IF(N371="nulová",J371,0)</f>
        <v>0</v>
      </c>
      <c r="BJ371" s="15" t="s">
        <v>131</v>
      </c>
      <c r="BK371" s="179">
        <f>ROUND(I371*H371,2)</f>
        <v>0</v>
      </c>
      <c r="BL371" s="15" t="s">
        <v>431</v>
      </c>
      <c r="BM371" s="15" t="s">
        <v>924</v>
      </c>
    </row>
    <row r="372" spans="2:65" s="1" customFormat="1" ht="16.5" customHeight="1">
      <c r="B372" s="32"/>
      <c r="C372" s="168" t="s">
        <v>925</v>
      </c>
      <c r="D372" s="168" t="s">
        <v>126</v>
      </c>
      <c r="E372" s="169" t="s">
        <v>926</v>
      </c>
      <c r="F372" s="170" t="s">
        <v>927</v>
      </c>
      <c r="G372" s="171" t="s">
        <v>129</v>
      </c>
      <c r="H372" s="172">
        <v>1</v>
      </c>
      <c r="I372" s="173"/>
      <c r="J372" s="174">
        <f>ROUND(I372*H372,2)</f>
        <v>0</v>
      </c>
      <c r="K372" s="170" t="s">
        <v>1</v>
      </c>
      <c r="L372" s="36"/>
      <c r="M372" s="175" t="s">
        <v>1</v>
      </c>
      <c r="N372" s="176" t="s">
        <v>42</v>
      </c>
      <c r="O372" s="58"/>
      <c r="P372" s="177">
        <f>O372*H372</f>
        <v>0</v>
      </c>
      <c r="Q372" s="177">
        <v>0</v>
      </c>
      <c r="R372" s="177">
        <f>Q372*H372</f>
        <v>0</v>
      </c>
      <c r="S372" s="177">
        <v>0</v>
      </c>
      <c r="T372" s="178">
        <f>S372*H372</f>
        <v>0</v>
      </c>
      <c r="AR372" s="15" t="s">
        <v>431</v>
      </c>
      <c r="AT372" s="15" t="s">
        <v>126</v>
      </c>
      <c r="AU372" s="15" t="s">
        <v>131</v>
      </c>
      <c r="AY372" s="15" t="s">
        <v>123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15" t="s">
        <v>131</v>
      </c>
      <c r="BK372" s="179">
        <f>ROUND(I372*H372,2)</f>
        <v>0</v>
      </c>
      <c r="BL372" s="15" t="s">
        <v>431</v>
      </c>
      <c r="BM372" s="15" t="s">
        <v>928</v>
      </c>
    </row>
    <row r="373" spans="2:65" s="1" customFormat="1" ht="16.5" customHeight="1">
      <c r="B373" s="32"/>
      <c r="C373" s="168" t="s">
        <v>929</v>
      </c>
      <c r="D373" s="168" t="s">
        <v>126</v>
      </c>
      <c r="E373" s="169" t="s">
        <v>930</v>
      </c>
      <c r="F373" s="170" t="s">
        <v>931</v>
      </c>
      <c r="G373" s="171" t="s">
        <v>141</v>
      </c>
      <c r="H373" s="172">
        <v>1.5</v>
      </c>
      <c r="I373" s="173"/>
      <c r="J373" s="174">
        <f>ROUND(I373*H373,2)</f>
        <v>0</v>
      </c>
      <c r="K373" s="170" t="s">
        <v>1</v>
      </c>
      <c r="L373" s="36"/>
      <c r="M373" s="175" t="s">
        <v>1</v>
      </c>
      <c r="N373" s="176" t="s">
        <v>42</v>
      </c>
      <c r="O373" s="58"/>
      <c r="P373" s="177">
        <f>O373*H373</f>
        <v>0</v>
      </c>
      <c r="Q373" s="177">
        <v>0</v>
      </c>
      <c r="R373" s="177">
        <f>Q373*H373</f>
        <v>0</v>
      </c>
      <c r="S373" s="177">
        <v>0</v>
      </c>
      <c r="T373" s="178">
        <f>S373*H373</f>
        <v>0</v>
      </c>
      <c r="AR373" s="15" t="s">
        <v>431</v>
      </c>
      <c r="AT373" s="15" t="s">
        <v>126</v>
      </c>
      <c r="AU373" s="15" t="s">
        <v>131</v>
      </c>
      <c r="AY373" s="15" t="s">
        <v>123</v>
      </c>
      <c r="BE373" s="179">
        <f>IF(N373="základní",J373,0)</f>
        <v>0</v>
      </c>
      <c r="BF373" s="179">
        <f>IF(N373="snížená",J373,0)</f>
        <v>0</v>
      </c>
      <c r="BG373" s="179">
        <f>IF(N373="zákl. přenesená",J373,0)</f>
        <v>0</v>
      </c>
      <c r="BH373" s="179">
        <f>IF(N373="sníž. přenesená",J373,0)</f>
        <v>0</v>
      </c>
      <c r="BI373" s="179">
        <f>IF(N373="nulová",J373,0)</f>
        <v>0</v>
      </c>
      <c r="BJ373" s="15" t="s">
        <v>131</v>
      </c>
      <c r="BK373" s="179">
        <f>ROUND(I373*H373,2)</f>
        <v>0</v>
      </c>
      <c r="BL373" s="15" t="s">
        <v>431</v>
      </c>
      <c r="BM373" s="15" t="s">
        <v>932</v>
      </c>
    </row>
    <row r="374" spans="2:65" s="1" customFormat="1" ht="16.5" customHeight="1">
      <c r="B374" s="32"/>
      <c r="C374" s="168" t="s">
        <v>933</v>
      </c>
      <c r="D374" s="168" t="s">
        <v>126</v>
      </c>
      <c r="E374" s="169" t="s">
        <v>934</v>
      </c>
      <c r="F374" s="170" t="s">
        <v>935</v>
      </c>
      <c r="G374" s="171" t="s">
        <v>129</v>
      </c>
      <c r="H374" s="172">
        <v>1</v>
      </c>
      <c r="I374" s="173"/>
      <c r="J374" s="174">
        <f>ROUND(I374*H374,2)</f>
        <v>0</v>
      </c>
      <c r="K374" s="170" t="s">
        <v>1</v>
      </c>
      <c r="L374" s="36"/>
      <c r="M374" s="223" t="s">
        <v>1</v>
      </c>
      <c r="N374" s="224" t="s">
        <v>42</v>
      </c>
      <c r="O374" s="225"/>
      <c r="P374" s="226">
        <f>O374*H374</f>
        <v>0</v>
      </c>
      <c r="Q374" s="226">
        <v>0</v>
      </c>
      <c r="R374" s="226">
        <f>Q374*H374</f>
        <v>0</v>
      </c>
      <c r="S374" s="226">
        <v>0</v>
      </c>
      <c r="T374" s="227">
        <f>S374*H374</f>
        <v>0</v>
      </c>
      <c r="AR374" s="15" t="s">
        <v>431</v>
      </c>
      <c r="AT374" s="15" t="s">
        <v>126</v>
      </c>
      <c r="AU374" s="15" t="s">
        <v>131</v>
      </c>
      <c r="AY374" s="15" t="s">
        <v>123</v>
      </c>
      <c r="BE374" s="179">
        <f>IF(N374="základní",J374,0)</f>
        <v>0</v>
      </c>
      <c r="BF374" s="179">
        <f>IF(N374="snížená",J374,0)</f>
        <v>0</v>
      </c>
      <c r="BG374" s="179">
        <f>IF(N374="zákl. přenesená",J374,0)</f>
        <v>0</v>
      </c>
      <c r="BH374" s="179">
        <f>IF(N374="sníž. přenesená",J374,0)</f>
        <v>0</v>
      </c>
      <c r="BI374" s="179">
        <f>IF(N374="nulová",J374,0)</f>
        <v>0</v>
      </c>
      <c r="BJ374" s="15" t="s">
        <v>131</v>
      </c>
      <c r="BK374" s="179">
        <f>ROUND(I374*H374,2)</f>
        <v>0</v>
      </c>
      <c r="BL374" s="15" t="s">
        <v>431</v>
      </c>
      <c r="BM374" s="15" t="s">
        <v>936</v>
      </c>
    </row>
    <row r="375" spans="2:12" s="1" customFormat="1" ht="6.95" customHeight="1">
      <c r="B375" s="44"/>
      <c r="C375" s="45"/>
      <c r="D375" s="45"/>
      <c r="E375" s="45"/>
      <c r="F375" s="45"/>
      <c r="G375" s="45"/>
      <c r="H375" s="45"/>
      <c r="I375" s="118"/>
      <c r="J375" s="45"/>
      <c r="K375" s="45"/>
      <c r="L375" s="36"/>
    </row>
  </sheetData>
  <sheetProtection algorithmName="SHA-512" hashValue="xFmSICLsdasgwAL7Pe2QiD47/cjndFMpbESSKYx9fzKXfo1qWY6oy5POo3YBLFpJ46lYpA3wmbfaMCwfRc5GVA==" saltValue="LzK8ZbGesU5NXQmkMCeEIZLKuJa9EjD3+q9ELatLyiU7NOogzzcNzvuO3BLP47j8qn2tNLuj/3uhGQuekB2d0w==" spinCount="100000" sheet="1" objects="1" scenarios="1" formatColumns="0" formatRows="0" autoFilter="0"/>
  <autoFilter ref="C97:K374"/>
  <mergeCells count="6">
    <mergeCell ref="L2:V2"/>
    <mergeCell ref="E7:H7"/>
    <mergeCell ref="E16:H16"/>
    <mergeCell ref="E25:H25"/>
    <mergeCell ref="E46:H46"/>
    <mergeCell ref="E90:H9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David</cp:lastModifiedBy>
  <cp:lastPrinted>2019-11-21T12:49:25Z</cp:lastPrinted>
  <dcterms:created xsi:type="dcterms:W3CDTF">2019-11-20T20:37:21Z</dcterms:created>
  <dcterms:modified xsi:type="dcterms:W3CDTF">2019-11-21T12:49:30Z</dcterms:modified>
  <cp:category/>
  <cp:version/>
  <cp:contentType/>
  <cp:contentStatus/>
</cp:coreProperties>
</file>