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130"/>
  <workbookPr/>
  <bookViews>
    <workbookView xWindow="885" yWindow="65416" windowWidth="28035" windowHeight="16440" activeTab="0"/>
  </bookViews>
  <sheets>
    <sheet name="Rekapitulace stavby" sheetId="1" r:id="rId1"/>
    <sheet name="Byt - Stavební úpravy byt..." sheetId="2" r:id="rId2"/>
  </sheets>
  <definedNames>
    <definedName name="_xlnm._FilterDatabase" localSheetId="1" hidden="1">'Byt - Stavební úpravy byt...'!$C$97:$K$384</definedName>
    <definedName name="_xlnm.Print_Area" localSheetId="1">'Byt - Stavební úpravy byt...'!$C$4:$J$37,'Byt - Stavební úpravy byt...'!$C$43:$J$81,'Byt - Stavební úpravy byt...'!$C$87:$K$384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'Byt - Stavební úpravy byt...'!$97:$97</definedName>
  </definedNames>
  <calcPr calcId="191029"/>
  <extLst/>
</workbook>
</file>

<file path=xl/sharedStrings.xml><?xml version="1.0" encoding="utf-8"?>
<sst xmlns="http://schemas.openxmlformats.org/spreadsheetml/2006/main" count="3832" uniqueCount="951">
  <si>
    <t>Export Komplet</t>
  </si>
  <si>
    <t/>
  </si>
  <si>
    <t>2.0</t>
  </si>
  <si>
    <t>ZAMOK</t>
  </si>
  <si>
    <t>False</t>
  </si>
  <si>
    <t>{766b31eb-64fd-49b2-8ec3-b8cb24f81cfa}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</si>
  <si>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</si>
  <si>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</si>
  <si>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</si>
  <si>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</si>
  <si>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</si>
  <si>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</si>
  <si>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</si>
  <si>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</si>
  <si>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</si>
  <si>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</si>
  <si>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</si>
  <si>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Bazovského 1119,  byt č. 5</t>
  </si>
  <si>
    <t>KSO:</t>
  </si>
  <si>
    <t>CC-CZ:</t>
  </si>
  <si>
    <t>Místo:</t>
  </si>
  <si>
    <t>Bazovského 1119, Praha 17</t>
  </si>
  <si>
    <t>Datum:</t>
  </si>
  <si>
    <t>19. 11. 2019</t>
  </si>
  <si>
    <t>Zadavatel:</t>
  </si>
  <si>
    <t>IČ:</t>
  </si>
  <si>
    <t>Městská část Praha 17, Praha 17 - Řepy</t>
  </si>
  <si>
    <t>DIČ:</t>
  </si>
  <si>
    <t>Uchazeč:</t>
  </si>
  <si>
    <t>Vyplň údaj</t>
  </si>
  <si>
    <t>Projektant:</t>
  </si>
  <si>
    <t>ing. 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</si>
  <si>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</si>
  <si>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</si>
  <si>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</si>
  <si>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</si>
  <si>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</si>
  <si>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</si>
  <si>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</si>
  <si>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</si>
  <si>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</si>
  <si>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</si>
  <si>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</si>
  <si>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</si>
  <si>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</si>
  <si>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</si>
  <si>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</si>
  <si>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</si>
  <si>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</si>
  <si>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</si>
  <si>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</si>
  <si>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</si>
  <si>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</si>
  <si>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</si>
  <si>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</si>
  <si>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</si>
  <si>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</si>
  <si>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</si>
  <si>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</si>
  <si>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</si>
  <si>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</si>
  <si>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</si>
  <si>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</si>
  <si>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</si>
  <si>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</si>
  <si>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</si>
  <si>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</si>
  <si>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</si>
  <si>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</si>
  <si>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</si>
  <si>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</si>
  <si>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</si>
  <si>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</si>
  <si>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</si>
  <si>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</si>
  <si>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</si>
  <si>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</si>
  <si>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</si>
  <si>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</si>
  <si>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</si>
  <si>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</si>
  <si>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</si>
  <si>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</si>
  <si>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</si>
  <si>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</si>
  <si>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</si>
  <si>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</si>
  <si>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</si>
  <si>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</si>
  <si>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</si>
  <si>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</si>
  <si>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</si>
  <si>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</si>
  <si>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</si>
  <si>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</si>
  <si>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 M+D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</si>
  <si>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</si>
  <si>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</si>
  <si>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</si>
  <si>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</si>
  <si>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</si>
  <si>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</si>
  <si>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</si>
  <si>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</si>
  <si>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</si>
  <si>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</si>
  <si>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</si>
  <si>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 /montáž vč. dodávky/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</si>
  <si>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</si>
  <si>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</si>
  <si>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</si>
  <si>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</si>
  <si>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</si>
  <si>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</si>
  <si>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</si>
  <si>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</si>
  <si>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</si>
  <si>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</si>
  <si>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</si>
  <si>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</si>
  <si>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</si>
  <si>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</si>
  <si>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</si>
  <si>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</si>
  <si>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</si>
  <si>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</si>
  <si>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</si>
  <si>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317142221</t>
  </si>
  <si>
    <t>Překlady nenosné přímé z pórobetonu Ytong v příčkách tl 100 mm pro světlost otvoru do 1010 mm</t>
  </si>
  <si>
    <t>kus</t>
  </si>
  <si>
    <t>4</t>
  </si>
  <si>
    <t>2</t>
  </si>
  <si>
    <t>-387032515</t>
  </si>
  <si>
    <t>342272225</t>
  </si>
  <si>
    <t>Příčka z pórobetonových hladkých tvárnic na tenkovrstvou maltu tl 100 mm</t>
  </si>
  <si>
    <t>m2</t>
  </si>
  <si>
    <t>CS ÚRS 2019 01</t>
  </si>
  <si>
    <t>416975923</t>
  </si>
  <si>
    <t>VV</t>
  </si>
  <si>
    <t>(2,3+2,36+1,9)*2,6-0,6*2*2</t>
  </si>
  <si>
    <t>342291111</t>
  </si>
  <si>
    <t>Ukotvení příček montážní polyuretanovou pěnou tl příčky do 100 mm</t>
  </si>
  <si>
    <t>m</t>
  </si>
  <si>
    <t>-1933028326</t>
  </si>
  <si>
    <t>" ke stropu"</t>
  </si>
  <si>
    <t>2,3+2,36+1,9</t>
  </si>
  <si>
    <t>342291131</t>
  </si>
  <si>
    <t>Ukotvení příček k betonovým konstrukcím plochými kotvami</t>
  </si>
  <si>
    <t>-1620978524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</si>
  <si>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</si>
  <si>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</si>
  <si>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</si>
  <si>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</si>
  <si>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</si>
  <si>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-1809887588</t>
  </si>
  <si>
    <t>6</t>
  </si>
  <si>
    <t>Úpravy povrchů, podlahy a osazování výplní</t>
  </si>
  <si>
    <t>611311131</t>
  </si>
  <si>
    <t>Potažení vnitřních rovných stropů vápenným štukem tloušťky do 3 mm</t>
  </si>
  <si>
    <t>CS ÚRS 2017 02</t>
  </si>
  <si>
    <t>-43455823</t>
  </si>
  <si>
    <t>42,8-3,6</t>
  </si>
  <si>
    <t>7</t>
  </si>
  <si>
    <t>611321141</t>
  </si>
  <si>
    <t>Vápenocementová omítka štuková dvouvrstvá vnitřních stropů rovných nanášená ručně</t>
  </si>
  <si>
    <t>-113372915</t>
  </si>
  <si>
    <t>2,4+1,2</t>
  </si>
  <si>
    <t>8</t>
  </si>
  <si>
    <t>611325411</t>
  </si>
  <si>
    <t>Oprava vnitřní vápenocementové hladké omítky stropů v rozsahu plochy do 10%</t>
  </si>
  <si>
    <t>CS ÚRS 2014 01</t>
  </si>
  <si>
    <t>-377317520</t>
  </si>
  <si>
    <t>9</t>
  </si>
  <si>
    <t>612142001</t>
  </si>
  <si>
    <t>Potažení vnitřních stěn sklovláknitým pletivem vtlačeným do tenkovrstvé hmoty</t>
  </si>
  <si>
    <t>-1012733937</t>
  </si>
  <si>
    <t>(2,3+2,36)*2,6-0,6*2*2</t>
  </si>
  <si>
    <t>(1,9*2+1,25*2+1,25*2+0,95*2)*0,6 "nad obkladem</t>
  </si>
  <si>
    <t>Součet</t>
  </si>
  <si>
    <t>10</t>
  </si>
  <si>
    <t>612311131</t>
  </si>
  <si>
    <t>Potažení vnitřních stěn vápenným štukem tloušťky do 3 mm</t>
  </si>
  <si>
    <t>1876439732</t>
  </si>
  <si>
    <t>16,136+104,151</t>
  </si>
  <si>
    <t>11</t>
  </si>
  <si>
    <t>612325412</t>
  </si>
  <si>
    <t>Oprava vnitřní vápenocementové hladké omítky stěn v rozsahu plochy do 30%</t>
  </si>
  <si>
    <t>-1131629329</t>
  </si>
  <si>
    <t>(3,56+2,6+1,2+0,975+1,65)*2,6-(0,8*2*3)</t>
  </si>
  <si>
    <t>(2,6*2+4,06*2)*2,6-(1,8*1,5+0,8*2)</t>
  </si>
  <si>
    <t>(3,15+7,7+2,1+0,6+0,05+1,58+5,34)*2,6-(1,8*1,55+0,8*2)</t>
  </si>
  <si>
    <t>(1,25+0,56+1,9)*0,6</t>
  </si>
  <si>
    <t>(1,8*2+1,55*4)*0,15</t>
  </si>
  <si>
    <t>12</t>
  </si>
  <si>
    <t>632451031</t>
  </si>
  <si>
    <t>Vyrovnávací potěr tl do 20 mm  provedený v ploše</t>
  </si>
  <si>
    <t>-224561594</t>
  </si>
  <si>
    <t>13</t>
  </si>
  <si>
    <t>642942111</t>
  </si>
  <si>
    <t>Osazování zárubní nebo rámů dveřních kovových do 2,5 m2 na MC</t>
  </si>
  <si>
    <t>21740792</t>
  </si>
  <si>
    <t>14</t>
  </si>
  <si>
    <t>M</t>
  </si>
  <si>
    <t>553313460</t>
  </si>
  <si>
    <t>zárubeň ocelová pro porobeton YH 100 600 L/P</t>
  </si>
  <si>
    <t>1671191305</t>
  </si>
  <si>
    <t>642945111</t>
  </si>
  <si>
    <t>Osazování protipožárních nebo protiplynových zárubní dveří jednokřídlových do 2,5 m2</t>
  </si>
  <si>
    <t>CS ÚRS 2016 02</t>
  </si>
  <si>
    <t>288170988</t>
  </si>
  <si>
    <t>16</t>
  </si>
  <si>
    <t>553311041</t>
  </si>
  <si>
    <t>zárubeň ocelová pro dveře protipožární  800 L/P</t>
  </si>
  <si>
    <t>-1149169476</t>
  </si>
  <si>
    <t>17</t>
  </si>
  <si>
    <t>644941119</t>
  </si>
  <si>
    <t>Montáž a dodávka instalačních dvířek 800x800 mm</t>
  </si>
  <si>
    <t>994266573</t>
  </si>
  <si>
    <t>Ostatní konstrukce a práce-bourání</t>
  </si>
  <si>
    <t>18</t>
  </si>
  <si>
    <t>725110811</t>
  </si>
  <si>
    <t>Demontáž klozetů splachovací s nádrží</t>
  </si>
  <si>
    <t>soubor</t>
  </si>
  <si>
    <t>1408965234</t>
  </si>
  <si>
    <t>19</t>
  </si>
  <si>
    <t>725210821</t>
  </si>
  <si>
    <t>Demontáž umyvadel bez výtokových armatur</t>
  </si>
  <si>
    <t>722114513</t>
  </si>
  <si>
    <t>20</t>
  </si>
  <si>
    <t>725220832</t>
  </si>
  <si>
    <t>Demontáž vaniček</t>
  </si>
  <si>
    <t>1056773915</t>
  </si>
  <si>
    <t>725310823</t>
  </si>
  <si>
    <t>Demontáž dřez jednoduchý vestavěný v kuchyňských sestavách bez výtokových armatur</t>
  </si>
  <si>
    <t>-1611157170</t>
  </si>
  <si>
    <t>22</t>
  </si>
  <si>
    <t>725820801</t>
  </si>
  <si>
    <t>Demontáž baterie nástěnné do G 3 / 4</t>
  </si>
  <si>
    <t>1224628716</t>
  </si>
  <si>
    <t>23</t>
  </si>
  <si>
    <t>725840850</t>
  </si>
  <si>
    <t>Demontáž baterie vanové</t>
  </si>
  <si>
    <t>-1914567818</t>
  </si>
  <si>
    <t>24</t>
  </si>
  <si>
    <t>763251812</t>
  </si>
  <si>
    <t>Demontáž podlah bytového jádra</t>
  </si>
  <si>
    <t>-1252812434</t>
  </si>
  <si>
    <t>1,9*2,3-0,6*0,9</t>
  </si>
  <si>
    <t>25</t>
  </si>
  <si>
    <t>766691914</t>
  </si>
  <si>
    <t>Vyvěšení nebo zavěšení dřevěných křídel dveří pl do 2 m2</t>
  </si>
  <si>
    <t>570114742</t>
  </si>
  <si>
    <t>26</t>
  </si>
  <si>
    <t>766812840</t>
  </si>
  <si>
    <t>Demontáž kuchyňských linek dřevěných nebo kovových délky do 2,1 m</t>
  </si>
  <si>
    <t>844374510</t>
  </si>
  <si>
    <t>27</t>
  </si>
  <si>
    <t>766825811</t>
  </si>
  <si>
    <t>Demontáž truhlářských vestavěných skříní jednokřídlových</t>
  </si>
  <si>
    <t>CS ÚRS 2017 01</t>
  </si>
  <si>
    <t>1002055931</t>
  </si>
  <si>
    <t>28</t>
  </si>
  <si>
    <t>776201811</t>
  </si>
  <si>
    <t>Demontáž lepených povlakových podlah bez podložky ručně</t>
  </si>
  <si>
    <t>-159683718</t>
  </si>
  <si>
    <t>7,4*2+10,6+16,9*2+5,1+2+1</t>
  </si>
  <si>
    <t>29</t>
  </si>
  <si>
    <t>776401800</t>
  </si>
  <si>
    <t>Odstranění soklíků a lišt pryžových nebo plastových</t>
  </si>
  <si>
    <t>-539600287</t>
  </si>
  <si>
    <t>(2,6*2+4,07*2)-0,8</t>
  </si>
  <si>
    <t>(3,15*2+7,7*2+0,6*2)-0,8</t>
  </si>
  <si>
    <t>30</t>
  </si>
  <si>
    <t>776991821</t>
  </si>
  <si>
    <t>Odstranění lepidla ručně z podlah</t>
  </si>
  <si>
    <t>-649128581</t>
  </si>
  <si>
    <t>7,4+10,6+16,9+5,1+2+1</t>
  </si>
  <si>
    <t>31</t>
  </si>
  <si>
    <t>952901111</t>
  </si>
  <si>
    <t>Vyčištění budov bytové a občanské výstavby při výšce podlaží do 4 m</t>
  </si>
  <si>
    <t>-988276518</t>
  </si>
  <si>
    <t>32</t>
  </si>
  <si>
    <t>962084131</t>
  </si>
  <si>
    <t>Bourání příček deskových umakartových tl do 100 mm vč.stropu</t>
  </si>
  <si>
    <t>-1690451008</t>
  </si>
  <si>
    <t>(2,3*2+1,73*3+0,98)*2,6</t>
  </si>
  <si>
    <t>33</t>
  </si>
  <si>
    <t>965042131</t>
  </si>
  <si>
    <t>Bourání podkladů pod dlažby nebo mazanin betonových nebo z litého asfaltu tl do 100 mm pl do 4 m2</t>
  </si>
  <si>
    <t>m3</t>
  </si>
  <si>
    <t>-1045886197</t>
  </si>
  <si>
    <t>(2+1)*0,05</t>
  </si>
  <si>
    <t>34</t>
  </si>
  <si>
    <t>968072455</t>
  </si>
  <si>
    <t>Vybourání kovových dveřních zárubní pl do 2 m2</t>
  </si>
  <si>
    <t>-1528064133</t>
  </si>
  <si>
    <t>0,6*2*2+0,8*3</t>
  </si>
  <si>
    <t>35</t>
  </si>
  <si>
    <t>969011120</t>
  </si>
  <si>
    <t>Demontáž potrubí ZTI+VZT+ rozvody elektro</t>
  </si>
  <si>
    <t>soub</t>
  </si>
  <si>
    <t>-281229811</t>
  </si>
  <si>
    <t>36</t>
  </si>
  <si>
    <t>969011121</t>
  </si>
  <si>
    <t>Zaslepení vývodů instalací</t>
  </si>
  <si>
    <t>568826254</t>
  </si>
  <si>
    <t>37</t>
  </si>
  <si>
    <t>969011122</t>
  </si>
  <si>
    <t>Demontáž garnýže</t>
  </si>
  <si>
    <t>-1315581149</t>
  </si>
  <si>
    <t>38</t>
  </si>
  <si>
    <t>978059511</t>
  </si>
  <si>
    <t>Odsekání a odebrání obkladů stěn z vnitřních obkládaček plochy do 1 m2</t>
  </si>
  <si>
    <t>-1736488356</t>
  </si>
  <si>
    <t>0,6*0,45</t>
  </si>
  <si>
    <t>99</t>
  </si>
  <si>
    <t>Přesun hmot</t>
  </si>
  <si>
    <t>39</t>
  </si>
  <si>
    <t>997013215</t>
  </si>
  <si>
    <t>Vnitrostaveništní doprava suti a vybouraných hmot pro budovy v do 18 m ručně</t>
  </si>
  <si>
    <t>t</t>
  </si>
  <si>
    <t>-70908545</t>
  </si>
  <si>
    <t>40</t>
  </si>
  <si>
    <t>997013501</t>
  </si>
  <si>
    <t>Odvoz suti na skládku a vybouraných hmot nebo meziskládku do 1 km se složením</t>
  </si>
  <si>
    <t>1882265407</t>
  </si>
  <si>
    <t>41</t>
  </si>
  <si>
    <t>997013509</t>
  </si>
  <si>
    <t>Příplatek k odvozu suti a vybouraných hmot na skládku ZKD 1 km přes 1 km</t>
  </si>
  <si>
    <t>-556144814</t>
  </si>
  <si>
    <t>6,034*10 'Přepočtené koeficientem množství</t>
  </si>
  <si>
    <t>42</t>
  </si>
  <si>
    <t>997013831</t>
  </si>
  <si>
    <t>Poplatek za uložení stavebního směsného odpadu na skládce (skládkovné)</t>
  </si>
  <si>
    <t>-510486917</t>
  </si>
  <si>
    <t>998</t>
  </si>
  <si>
    <t>43</t>
  </si>
  <si>
    <t>998018002</t>
  </si>
  <si>
    <t>Přesun hmot ruční pro budovy v do 12 m</t>
  </si>
  <si>
    <t>135169530</t>
  </si>
  <si>
    <t>PSV</t>
  </si>
  <si>
    <t>Práce a dodávky PSV</t>
  </si>
  <si>
    <t>711</t>
  </si>
  <si>
    <t>Izolace proti vodě, vlhkosti a plynům</t>
  </si>
  <si>
    <t>44</t>
  </si>
  <si>
    <t>711493110</t>
  </si>
  <si>
    <t xml:space="preserve">Izolace proti  vodě vodorovná těsnicí stěrkou </t>
  </si>
  <si>
    <t>210963980</t>
  </si>
  <si>
    <t>45</t>
  </si>
  <si>
    <t>711493120</t>
  </si>
  <si>
    <t>Izolace proti  vodě svislá  těsnicí stěrkou</t>
  </si>
  <si>
    <t>-1843209327</t>
  </si>
  <si>
    <t>(1,25+0,7*2)*0,7</t>
  </si>
  <si>
    <t>(1,25+1,75*2+1,1*2+0,95*2)*0,3</t>
  </si>
  <si>
    <t>46</t>
  </si>
  <si>
    <t>711493130</t>
  </si>
  <si>
    <t>Těsnící rohová páska</t>
  </si>
  <si>
    <t>-1234814119</t>
  </si>
  <si>
    <t>(1,75*2+1,25*2+1,1*2+0,95*2)-0,6*2</t>
  </si>
  <si>
    <t>47</t>
  </si>
  <si>
    <t>998711102</t>
  </si>
  <si>
    <t>Přesun hmot tonážní pro izolace proti vodě, vlhkosti a plynům v objektech výšky do 12 m</t>
  </si>
  <si>
    <t>213143486</t>
  </si>
  <si>
    <t>713</t>
  </si>
  <si>
    <t>Izolace tepelné</t>
  </si>
  <si>
    <t>48</t>
  </si>
  <si>
    <t>713121111</t>
  </si>
  <si>
    <t>Montáž izolace tepelné podlah volně kladenými rohožemi, pásy, dílci, deskami 1 vrstva</t>
  </si>
  <si>
    <t>1578306790</t>
  </si>
  <si>
    <t>49</t>
  </si>
  <si>
    <t>631414301</t>
  </si>
  <si>
    <t>deska izolační podlahová 15 mm</t>
  </si>
  <si>
    <t>-1437077155</t>
  </si>
  <si>
    <t>3,6*1,02 'Přepočtené koeficientem množství</t>
  </si>
  <si>
    <t>50</t>
  </si>
  <si>
    <t>713121129</t>
  </si>
  <si>
    <t>Protipožární ucpávky kolem stoupaček</t>
  </si>
  <si>
    <t>1326991020</t>
  </si>
  <si>
    <t>721</t>
  </si>
  <si>
    <t>Zdravotechnika - vnitřní kanalizace</t>
  </si>
  <si>
    <t>51</t>
  </si>
  <si>
    <t>721173401</t>
  </si>
  <si>
    <t>Potrubí kanalizační plastové svodné systém KG DN 100</t>
  </si>
  <si>
    <t>1419894943</t>
  </si>
  <si>
    <t>52</t>
  </si>
  <si>
    <t>721174042</t>
  </si>
  <si>
    <t>Potrubí kanalizační z PP připojovací systém HT DN 40</t>
  </si>
  <si>
    <t>2008468837</t>
  </si>
  <si>
    <t>53</t>
  </si>
  <si>
    <t>721174043</t>
  </si>
  <si>
    <t>Potrubí kanalizační z PP připojovací systém HT DN 50</t>
  </si>
  <si>
    <t>431361695</t>
  </si>
  <si>
    <t>54</t>
  </si>
  <si>
    <t>721226510</t>
  </si>
  <si>
    <t>Zápachová uzávěrka umyvadlo DN 40</t>
  </si>
  <si>
    <t>1998527533</t>
  </si>
  <si>
    <t>55</t>
  </si>
  <si>
    <t>721226520</t>
  </si>
  <si>
    <t>Zápachová uzávěrka dřez DN 50</t>
  </si>
  <si>
    <t>463732864</t>
  </si>
  <si>
    <t>56</t>
  </si>
  <si>
    <t>721290111</t>
  </si>
  <si>
    <t>Zkouška těsnosti potrubí kanalizace vodou do DN 125</t>
  </si>
  <si>
    <t>-1300756417</t>
  </si>
  <si>
    <t>3,5+1,1+1</t>
  </si>
  <si>
    <t>57</t>
  </si>
  <si>
    <t>721290191</t>
  </si>
  <si>
    <t>Drobný instalační materiál</t>
  </si>
  <si>
    <t>-1518721984</t>
  </si>
  <si>
    <t>58</t>
  </si>
  <si>
    <t>721290192</t>
  </si>
  <si>
    <t>Stavební přípomoce</t>
  </si>
  <si>
    <t>1673610155</t>
  </si>
  <si>
    <t>59</t>
  </si>
  <si>
    <t>998721101</t>
  </si>
  <si>
    <t>Přesun hmot tonážní pro vnitřní kanalizace v objektech v do 6 m</t>
  </si>
  <si>
    <t>-633191293</t>
  </si>
  <si>
    <t>722</t>
  </si>
  <si>
    <t>Zdravotechnika - vnitřní vodovod</t>
  </si>
  <si>
    <t>60</t>
  </si>
  <si>
    <t>722174001</t>
  </si>
  <si>
    <t>Potrubí vodovodní plastové PPR svar polyfuze PN 16 D 16 x 2,2 mm</t>
  </si>
  <si>
    <t>-1235187027</t>
  </si>
  <si>
    <t>61</t>
  </si>
  <si>
    <t>722181221</t>
  </si>
  <si>
    <t>Ochrana vodovodního potrubí přilepenými tepelně izolačními trubicemi z PE tl do 10 mm DN do 22 mm</t>
  </si>
  <si>
    <t>1313782184</t>
  </si>
  <si>
    <t>62</t>
  </si>
  <si>
    <t>722181231</t>
  </si>
  <si>
    <t>Ochrana vodovodního potrubí přilepenými tepelně izolačními trubicemi z PE tl do 15 mm DN do 22 mm</t>
  </si>
  <si>
    <t>-634989469</t>
  </si>
  <si>
    <t>63</t>
  </si>
  <si>
    <t>722240121</t>
  </si>
  <si>
    <t>Kohout kulový plastový PPR DN 16</t>
  </si>
  <si>
    <t>-2061184977</t>
  </si>
  <si>
    <t>64</t>
  </si>
  <si>
    <t>722290215</t>
  </si>
  <si>
    <t>Zkouška těsnosti vodovodního potrubí hrdlového nebo přírubového do DN 100</t>
  </si>
  <si>
    <t>-942365843</t>
  </si>
  <si>
    <t>65</t>
  </si>
  <si>
    <t>722290234</t>
  </si>
  <si>
    <t>Proplach a dezinfekce vodovodního potrubí do DN 80</t>
  </si>
  <si>
    <t>807872915</t>
  </si>
  <si>
    <t>66</t>
  </si>
  <si>
    <t>722290291</t>
  </si>
  <si>
    <t>854274177</t>
  </si>
  <si>
    <t>67</t>
  </si>
  <si>
    <t>722290292</t>
  </si>
  <si>
    <t>Drobý instalační materiál</t>
  </si>
  <si>
    <t>1413877169</t>
  </si>
  <si>
    <t>68</t>
  </si>
  <si>
    <t>998722102</t>
  </si>
  <si>
    <t>Přesun hmot tonážní tonážní pro vnitřní vodovod v objektech v do 12 m</t>
  </si>
  <si>
    <t>-6210674</t>
  </si>
  <si>
    <t>725</t>
  </si>
  <si>
    <t>Zdravotechnika - zařizovací předměty M+D</t>
  </si>
  <si>
    <t>69</t>
  </si>
  <si>
    <t>725112171</t>
  </si>
  <si>
    <t xml:space="preserve">Kombi klozet </t>
  </si>
  <si>
    <t>-821049463</t>
  </si>
  <si>
    <t>70</t>
  </si>
  <si>
    <t>725211621</t>
  </si>
  <si>
    <t>Umyvadlo keram</t>
  </si>
  <si>
    <t>2048952156</t>
  </si>
  <si>
    <t>71</t>
  </si>
  <si>
    <t>725311121</t>
  </si>
  <si>
    <t>Drez nerez</t>
  </si>
  <si>
    <t>1861776634</t>
  </si>
  <si>
    <t>72</t>
  </si>
  <si>
    <t>725813112</t>
  </si>
  <si>
    <t xml:space="preserve">rohový uzávěr  DN 15 </t>
  </si>
  <si>
    <t>1740639230</t>
  </si>
  <si>
    <t>73</t>
  </si>
  <si>
    <t>725813113</t>
  </si>
  <si>
    <t>Výtokový ventil T212-DN15</t>
  </si>
  <si>
    <t>112024813</t>
  </si>
  <si>
    <t>74</t>
  </si>
  <si>
    <t>725821325</t>
  </si>
  <si>
    <t>Baterie drezová</t>
  </si>
  <si>
    <t>-904734394</t>
  </si>
  <si>
    <t>75</t>
  </si>
  <si>
    <t>725822612</t>
  </si>
  <si>
    <t>Baterie umyv stoj páka+výpust</t>
  </si>
  <si>
    <t>767362022</t>
  </si>
  <si>
    <t>76</t>
  </si>
  <si>
    <t>725841311</t>
  </si>
  <si>
    <t>Baterie sprchová nástěnná</t>
  </si>
  <si>
    <t>1187999727</t>
  </si>
  <si>
    <t>77</t>
  </si>
  <si>
    <t>725860202</t>
  </si>
  <si>
    <t>Sifon dřezový HL100G</t>
  </si>
  <si>
    <t>-1950207523</t>
  </si>
  <si>
    <t>78</t>
  </si>
  <si>
    <t>725860203</t>
  </si>
  <si>
    <t>Sifon sprchový  HL 522</t>
  </si>
  <si>
    <t>575166163</t>
  </si>
  <si>
    <t>79</t>
  </si>
  <si>
    <t>725860212</t>
  </si>
  <si>
    <t>Sifon umyvadlový HL134.0 pod omítku</t>
  </si>
  <si>
    <t>-1574615380</t>
  </si>
  <si>
    <t>80</t>
  </si>
  <si>
    <t>725901</t>
  </si>
  <si>
    <t>Sporák se sklokeramickou deskou - DODÁVKA+MONTÁŽ</t>
  </si>
  <si>
    <t>1103411814</t>
  </si>
  <si>
    <t>81</t>
  </si>
  <si>
    <t>725902</t>
  </si>
  <si>
    <t>Sprchová vanička - polyban akrylát vč- zástěny 120/140</t>
  </si>
  <si>
    <t>1882125539</t>
  </si>
  <si>
    <t>82</t>
  </si>
  <si>
    <t>Pol5</t>
  </si>
  <si>
    <t>Sifon stěnový -  HL400</t>
  </si>
  <si>
    <t>1842647649</t>
  </si>
  <si>
    <t>83</t>
  </si>
  <si>
    <t>Pol7</t>
  </si>
  <si>
    <t>topný žebřík 960/450 mm- DODÁVKA+MONTÁŽ (koupelna)</t>
  </si>
  <si>
    <t>-781523148</t>
  </si>
  <si>
    <t>84</t>
  </si>
  <si>
    <t>Pol8</t>
  </si>
  <si>
    <t>Zrcadlo s poličkou   DODÁVKA+MONTÁŽ</t>
  </si>
  <si>
    <t>108078120</t>
  </si>
  <si>
    <t>763</t>
  </si>
  <si>
    <t>Konstrukce suché výstavby</t>
  </si>
  <si>
    <t>85</t>
  </si>
  <si>
    <t>763111333</t>
  </si>
  <si>
    <t>SDK příčka tl 100 mm profil CW+UW 75 desky 1xH2 12,5 TI 60 mm EI 30 Rw 45 dB</t>
  </si>
  <si>
    <t>416051425</t>
  </si>
  <si>
    <t>0,95*2,6-0,8*0,8</t>
  </si>
  <si>
    <t>86</t>
  </si>
  <si>
    <t>763111717</t>
  </si>
  <si>
    <t>SDK příčka základní penetrační nátěr</t>
  </si>
  <si>
    <t>611222497</t>
  </si>
  <si>
    <t>0,95*0,6</t>
  </si>
  <si>
    <t>87</t>
  </si>
  <si>
    <t>763111771</t>
  </si>
  <si>
    <t>Příplatek k SDK příčce za rovinnost kvality Q3</t>
  </si>
  <si>
    <t>850208542</t>
  </si>
  <si>
    <t>88</t>
  </si>
  <si>
    <t>998763302</t>
  </si>
  <si>
    <t>Přesun hmot tonážní pro sádrokartonové konstrukce v objektech v do 12 m</t>
  </si>
  <si>
    <t>497896106</t>
  </si>
  <si>
    <t>766</t>
  </si>
  <si>
    <t>Konstrukce truhlářské</t>
  </si>
  <si>
    <t>89</t>
  </si>
  <si>
    <t>766660001</t>
  </si>
  <si>
    <t>Montáž dveřních křídel otvíravých 1křídlových š do 0,8 m do ocelové zárubně</t>
  </si>
  <si>
    <t>1306539201</t>
  </si>
  <si>
    <t>90</t>
  </si>
  <si>
    <t>611601260</t>
  </si>
  <si>
    <t>dveře dřevěné vnitřní hladké plné 1křídlové  60x197 cm dekor dub</t>
  </si>
  <si>
    <t>-1360922462</t>
  </si>
  <si>
    <t>91</t>
  </si>
  <si>
    <t>611601261</t>
  </si>
  <si>
    <t>dveře dřevěné vnitřní hladké 2/3 sklo 1křídlové  80x197 cm dekor dub</t>
  </si>
  <si>
    <t>-692743305</t>
  </si>
  <si>
    <t>92</t>
  </si>
  <si>
    <t>766660021</t>
  </si>
  <si>
    <t>Montáž dveřních křídel otvíravých 1křídlových š do 0,8 m požárních do ocelové zárubně</t>
  </si>
  <si>
    <t>-2038159565</t>
  </si>
  <si>
    <t>93</t>
  </si>
  <si>
    <t>611600501</t>
  </si>
  <si>
    <t>dveře vstupní 80x197 EI 30 , vč. kování, plné</t>
  </si>
  <si>
    <t>-599337846</t>
  </si>
  <si>
    <t>94</t>
  </si>
  <si>
    <t>766660722</t>
  </si>
  <si>
    <t>Montáž dveřního kování</t>
  </si>
  <si>
    <t>1306239321</t>
  </si>
  <si>
    <t>95</t>
  </si>
  <si>
    <t>549141001</t>
  </si>
  <si>
    <t>kování dveřní kovové</t>
  </si>
  <si>
    <t>1153040833</t>
  </si>
  <si>
    <t>96</t>
  </si>
  <si>
    <t>766691939</t>
  </si>
  <si>
    <t>Seřízení oken</t>
  </si>
  <si>
    <t>1198141685</t>
  </si>
  <si>
    <t>97</t>
  </si>
  <si>
    <t>766811110</t>
  </si>
  <si>
    <t xml:space="preserve">Montáž a dodávka kuchyňské linky </t>
  </si>
  <si>
    <t>-1118275799</t>
  </si>
  <si>
    <t>98</t>
  </si>
  <si>
    <t>998766102</t>
  </si>
  <si>
    <t>Přesun hmot tonážní pro konstrukce truhlářské v objektech v do 12 m</t>
  </si>
  <si>
    <t>-109458190</t>
  </si>
  <si>
    <t>771</t>
  </si>
  <si>
    <t>Podlahy z dlaždic</t>
  </si>
  <si>
    <t>771574114</t>
  </si>
  <si>
    <t>Montáž podlah keramických hladkých lepených flexibilním lepidlem do 22 ks/m2</t>
  </si>
  <si>
    <t>800356541</t>
  </si>
  <si>
    <t>1,2+2,4</t>
  </si>
  <si>
    <t>100</t>
  </si>
  <si>
    <t>597614081</t>
  </si>
  <si>
    <t>keramická dlažba</t>
  </si>
  <si>
    <t>-832715355</t>
  </si>
  <si>
    <t>3,6*1,1 'Přepočtené koeficientem množství</t>
  </si>
  <si>
    <t>101</t>
  </si>
  <si>
    <t>771577111</t>
  </si>
  <si>
    <t>Příplatek k montáž podlah keramických za plochu do 5 m2</t>
  </si>
  <si>
    <t>779805672</t>
  </si>
  <si>
    <t>102</t>
  </si>
  <si>
    <t>771121011</t>
  </si>
  <si>
    <t>Nátěr penetrační na podlahu</t>
  </si>
  <si>
    <t>-1477547552</t>
  </si>
  <si>
    <t>103</t>
  </si>
  <si>
    <t>771151012</t>
  </si>
  <si>
    <t>Samonivelační stěrka podlah pevnosti 20 MPa tl 5 mm</t>
  </si>
  <si>
    <t>1985791092</t>
  </si>
  <si>
    <t>104</t>
  </si>
  <si>
    <t>998771102</t>
  </si>
  <si>
    <t>Přesun hmot tonážní pro podlahy z dlaždic v objektech v do 12 m</t>
  </si>
  <si>
    <t>-29337949</t>
  </si>
  <si>
    <t>775</t>
  </si>
  <si>
    <t>Podlahy skládané (parkety, vlysy, lamely aj.)</t>
  </si>
  <si>
    <t>105</t>
  </si>
  <si>
    <t>775429121</t>
  </si>
  <si>
    <t>Montáž podlahové lišty přechodové připevněné vruty</t>
  </si>
  <si>
    <t>459973606</t>
  </si>
  <si>
    <t>0,6*2+0,8*2</t>
  </si>
  <si>
    <t>106</t>
  </si>
  <si>
    <t>614181012</t>
  </si>
  <si>
    <t>lišta podlahová přechodová</t>
  </si>
  <si>
    <t>1101395363</t>
  </si>
  <si>
    <t>2,8*1,1 'Přepočtené koeficientem množství</t>
  </si>
  <si>
    <t>776</t>
  </si>
  <si>
    <t>Podlahy povlakové</t>
  </si>
  <si>
    <t>107</t>
  </si>
  <si>
    <t>776421100</t>
  </si>
  <si>
    <t>Lepení obvodových soklíků nebo lišt z měkčených plastů</t>
  </si>
  <si>
    <t>1641498117</t>
  </si>
  <si>
    <t>(3,56*2+2,6*2)-(0,6*2+0,8*3)</t>
  </si>
  <si>
    <t>(2,6*2+4,06*2)-0,8</t>
  </si>
  <si>
    <t>(3,15*2+7,7*2+0,7)-0,8</t>
  </si>
  <si>
    <t>108</t>
  </si>
  <si>
    <t>284110081</t>
  </si>
  <si>
    <t xml:space="preserve">lišta speciální soklová </t>
  </si>
  <si>
    <t>922288041</t>
  </si>
  <si>
    <t>42,84*1,04 'Přepočtené koeficientem množství</t>
  </si>
  <si>
    <t>109</t>
  </si>
  <si>
    <t>776521100</t>
  </si>
  <si>
    <t>Lepení pásů povlakových podlah plastových</t>
  </si>
  <si>
    <t>624448331</t>
  </si>
  <si>
    <t>7+10,5+16,8+4,9</t>
  </si>
  <si>
    <t>110</t>
  </si>
  <si>
    <t>284122551</t>
  </si>
  <si>
    <t>podlahovina PVC</t>
  </si>
  <si>
    <t>-759057770</t>
  </si>
  <si>
    <t>39,2*1,04 'Přepočtené koeficientem množství</t>
  </si>
  <si>
    <t>111</t>
  </si>
  <si>
    <t>776590100</t>
  </si>
  <si>
    <t>Úprava podkladu nášlapných ploch vysátím</t>
  </si>
  <si>
    <t>1330003954</t>
  </si>
  <si>
    <t>112</t>
  </si>
  <si>
    <t>776590150</t>
  </si>
  <si>
    <t>Úprava podkladu nášlapných ploch penetrací</t>
  </si>
  <si>
    <t>-1017630674</t>
  </si>
  <si>
    <t>113</t>
  </si>
  <si>
    <t>776141112</t>
  </si>
  <si>
    <t>Vyrovnání podkladu povlakových podlah stěrkou pevnosti 20 MPa tl 5 mm</t>
  </si>
  <si>
    <t>-1546007218</t>
  </si>
  <si>
    <t>114</t>
  </si>
  <si>
    <t>998776102</t>
  </si>
  <si>
    <t>Přesun hmot tonážní pro podlahy povlakové v objektech v do 12 m</t>
  </si>
  <si>
    <t>650320617</t>
  </si>
  <si>
    <t>781</t>
  </si>
  <si>
    <t>Dokončovací práce - obklady keramické</t>
  </si>
  <si>
    <t>115</t>
  </si>
  <si>
    <t>781474115</t>
  </si>
  <si>
    <t>Montáž obkladů vnitřních keramických hladkých do 25 ks/m2 lepených flexibilním lepidlem</t>
  </si>
  <si>
    <t>664052702</t>
  </si>
  <si>
    <t>(1,9*2+1,25*2)*2-0,6*2</t>
  </si>
  <si>
    <t>(1,25*2+0,95*2)*2-0,6*2</t>
  </si>
  <si>
    <t>(2,3+0,6*2)*1</t>
  </si>
  <si>
    <t>116</t>
  </si>
  <si>
    <t>597610000</t>
  </si>
  <si>
    <t>keramický obklad</t>
  </si>
  <si>
    <t>1538341128</t>
  </si>
  <si>
    <t>22,5*1,1 'Přepočtené koeficientem množství</t>
  </si>
  <si>
    <t>117</t>
  </si>
  <si>
    <t>781479191</t>
  </si>
  <si>
    <t>Příplatek k montáži obkladů vnitřních keramických hladkých za plochu do 10 m2</t>
  </si>
  <si>
    <t>-1806457616</t>
  </si>
  <si>
    <t>118</t>
  </si>
  <si>
    <t>781479194</t>
  </si>
  <si>
    <t>Příplatek k montáži obkladů vnitřních keramických hladkých za nerovný povrch</t>
  </si>
  <si>
    <t>643935594</t>
  </si>
  <si>
    <t>" stávající stěna "</t>
  </si>
  <si>
    <t>0,6*2*1  " kuchyně</t>
  </si>
  <si>
    <t>(1,25+1,9)*2 "Koupelna a wC"</t>
  </si>
  <si>
    <t>119</t>
  </si>
  <si>
    <t>781493111</t>
  </si>
  <si>
    <t>Plastové profily rohové lepené standardním lepidlem</t>
  </si>
  <si>
    <t>1212385502</t>
  </si>
  <si>
    <t>6*2</t>
  </si>
  <si>
    <t>4*1</t>
  </si>
  <si>
    <t>120</t>
  </si>
  <si>
    <t>781493511</t>
  </si>
  <si>
    <t>Plastové profily ukončovací lepené standardním lepidlem</t>
  </si>
  <si>
    <t>-167101552</t>
  </si>
  <si>
    <t>0,95*2+1,25*2-0,6</t>
  </si>
  <si>
    <t>1,9*2+1,25*2-0,6</t>
  </si>
  <si>
    <t>121</t>
  </si>
  <si>
    <t>781495111</t>
  </si>
  <si>
    <t>penetrace podkladu</t>
  </si>
  <si>
    <t>918792925</t>
  </si>
  <si>
    <t>122</t>
  </si>
  <si>
    <t>998781102</t>
  </si>
  <si>
    <t>Přesun hmot tonážní pro obklady keramické v objektech v do 12 m</t>
  </si>
  <si>
    <t>992252766</t>
  </si>
  <si>
    <t>783</t>
  </si>
  <si>
    <t>Dokončovací práce - nátěry</t>
  </si>
  <si>
    <t>123</t>
  </si>
  <si>
    <t>783201811</t>
  </si>
  <si>
    <t>Odstranění nátěrů ze zámečnických konstrukcí oškrabáním</t>
  </si>
  <si>
    <t>716242305</t>
  </si>
  <si>
    <t>" stávající zárubně"</t>
  </si>
  <si>
    <t>1,1*2</t>
  </si>
  <si>
    <t>124</t>
  </si>
  <si>
    <t>783225100</t>
  </si>
  <si>
    <t>Nátěry syntetické kovových doplňkových konstrukcí barva standardní dvojnásobné a 1x email</t>
  </si>
  <si>
    <t>-1094181384</t>
  </si>
  <si>
    <t>" zárubně"</t>
  </si>
  <si>
    <t>1,1*5</t>
  </si>
  <si>
    <t>125</t>
  </si>
  <si>
    <t>783321100</t>
  </si>
  <si>
    <t>Nátěry syntetické - otopná tělesa, potrubí ÚT</t>
  </si>
  <si>
    <t>-788345065</t>
  </si>
  <si>
    <t>784</t>
  </si>
  <si>
    <t>Dokončovací práce - malby</t>
  </si>
  <si>
    <t>126</t>
  </si>
  <si>
    <t>784111011</t>
  </si>
  <si>
    <t>Obroušení podkladu omítnutého v místnostech výšky do 3,80 m</t>
  </si>
  <si>
    <t>-53058092</t>
  </si>
  <si>
    <t>" po odstranění tapet"</t>
  </si>
  <si>
    <t>104,151</t>
  </si>
  <si>
    <t>127</t>
  </si>
  <si>
    <t>784131017</t>
  </si>
  <si>
    <t>Odstranění lepených tapet bez makulatury ze stěn výšky do 3,80 m</t>
  </si>
  <si>
    <t>-471044293</t>
  </si>
  <si>
    <t>128</t>
  </si>
  <si>
    <t>784171111</t>
  </si>
  <si>
    <t>Zakrytí vnitřních ploch stěn v místnostech výšky do 3,80 m</t>
  </si>
  <si>
    <t>-1085941262</t>
  </si>
  <si>
    <t>1,8*1,55*2</t>
  </si>
  <si>
    <t>129</t>
  </si>
  <si>
    <t>581248431</t>
  </si>
  <si>
    <t>fólie pro malířské potřeby zakrývací</t>
  </si>
  <si>
    <t>1692934392</t>
  </si>
  <si>
    <t>5,58*1,05 'Přepočtené koeficientem množství</t>
  </si>
  <si>
    <t>130</t>
  </si>
  <si>
    <t>784181121</t>
  </si>
  <si>
    <t>Hloubková jednonásobná penetrace podkladu v místnostech výšky do 3,80 m</t>
  </si>
  <si>
    <t>859832571</t>
  </si>
  <si>
    <t>16,136+104,156+42,8</t>
  </si>
  <si>
    <t>131</t>
  </si>
  <si>
    <t>784221121</t>
  </si>
  <si>
    <t>Dvojnásobné bílé malby  ze směsí za sucha minimálně otěruvzdorných v místnostech do 3,80 m</t>
  </si>
  <si>
    <t>227283892</t>
  </si>
  <si>
    <t>163,092</t>
  </si>
  <si>
    <t>132</t>
  </si>
  <si>
    <t>784402801</t>
  </si>
  <si>
    <t>Odstranění maleb oškrabáním v místnostech v do 3,8 m</t>
  </si>
  <si>
    <t>-1530806316</t>
  </si>
  <si>
    <t>786</t>
  </si>
  <si>
    <t>Dokončovací práce - čalounické úpravy</t>
  </si>
  <si>
    <t>133</t>
  </si>
  <si>
    <t>786624111</t>
  </si>
  <si>
    <t>Montáž lamelové žaluzie do oken zdvojených dřevěných otevíravých, sklápěcích a vyklápěcích</t>
  </si>
  <si>
    <t>-1356187908</t>
  </si>
  <si>
    <t>134</t>
  </si>
  <si>
    <t>553462000</t>
  </si>
  <si>
    <t>žaluzie horizontální interiérové</t>
  </si>
  <si>
    <t>-1000647706</t>
  </si>
  <si>
    <t>135</t>
  </si>
  <si>
    <t>786624119</t>
  </si>
  <si>
    <t>Demontář lamelové žaluzie</t>
  </si>
  <si>
    <t>1804415105</t>
  </si>
  <si>
    <t>Práce a dodávky M</t>
  </si>
  <si>
    <t>21-M</t>
  </si>
  <si>
    <t>Elektromontáže (montáž vč. dodávky)</t>
  </si>
  <si>
    <t>136</t>
  </si>
  <si>
    <t>210 00-01</t>
  </si>
  <si>
    <t>rozvadec RB vcet. jistice a vybavení</t>
  </si>
  <si>
    <t>-156969738</t>
  </si>
  <si>
    <t>137</t>
  </si>
  <si>
    <t>210 00-03</t>
  </si>
  <si>
    <t>zásuvka TV, SAT, VKV</t>
  </si>
  <si>
    <t>-893403711</t>
  </si>
  <si>
    <t>138</t>
  </si>
  <si>
    <t>210 00-04</t>
  </si>
  <si>
    <t>zvýšení príkonu u PRE z 1x20A na 3x25A /ceníková cena 11000/+ vyřízení</t>
  </si>
  <si>
    <t>-1028387138</t>
  </si>
  <si>
    <t>139</t>
  </si>
  <si>
    <t>210 00-05</t>
  </si>
  <si>
    <t>zkoušky, revize, príprava odberného místa</t>
  </si>
  <si>
    <t>-1786147232</t>
  </si>
  <si>
    <t>140</t>
  </si>
  <si>
    <t>210 00-06</t>
  </si>
  <si>
    <t>domovní telefon</t>
  </si>
  <si>
    <t>1202592004</t>
  </si>
  <si>
    <t>141</t>
  </si>
  <si>
    <t>210800105</t>
  </si>
  <si>
    <t>Kabel CYKY 750 V 3x1,5 mm2 uložený pod omítkou vcetne dodávky kabelu 3Cx1,5</t>
  </si>
  <si>
    <t>-841691896</t>
  </si>
  <si>
    <t>142</t>
  </si>
  <si>
    <t>210800106</t>
  </si>
  <si>
    <t>Kabel CYKY 750 V 3x2,5 mm2 uložený pod omítkou vcetne dodávky kabelu 3Cx2,5</t>
  </si>
  <si>
    <t>-490937301</t>
  </si>
  <si>
    <t>143</t>
  </si>
  <si>
    <t>Pol09</t>
  </si>
  <si>
    <t>Kabel CYKY 5Cx2,5</t>
  </si>
  <si>
    <t>1582316274</t>
  </si>
  <si>
    <t>144</t>
  </si>
  <si>
    <t>Pol10</t>
  </si>
  <si>
    <t>Kabel CYKY 3Ax1,5</t>
  </si>
  <si>
    <t>-1485668628</t>
  </si>
  <si>
    <t>145</t>
  </si>
  <si>
    <t>Pol11</t>
  </si>
  <si>
    <t>Kabel CYKY 2Ax1,5</t>
  </si>
  <si>
    <t>-520080352</t>
  </si>
  <si>
    <t>146</t>
  </si>
  <si>
    <t>Pol12</t>
  </si>
  <si>
    <t>Kabel CYKY 5Cx6</t>
  </si>
  <si>
    <t>622954843</t>
  </si>
  <si>
    <t>147</t>
  </si>
  <si>
    <t>Pol13</t>
  </si>
  <si>
    <t>Kabel CY6</t>
  </si>
  <si>
    <t>985092746</t>
  </si>
  <si>
    <t>148</t>
  </si>
  <si>
    <t>Pol14</t>
  </si>
  <si>
    <t>podlahová lišta LP35 s prísluš</t>
  </si>
  <si>
    <t>-983482542</t>
  </si>
  <si>
    <t>149</t>
  </si>
  <si>
    <t>Pol15</t>
  </si>
  <si>
    <t>koax kabel</t>
  </si>
  <si>
    <t>-944932131</t>
  </si>
  <si>
    <t>150</t>
  </si>
  <si>
    <t>Pol16</t>
  </si>
  <si>
    <t>svorkovnice 5pol</t>
  </si>
  <si>
    <t>1648338431</t>
  </si>
  <si>
    <t>151</t>
  </si>
  <si>
    <t>Pol17</t>
  </si>
  <si>
    <t>seriový prepínac</t>
  </si>
  <si>
    <t>-275157021</t>
  </si>
  <si>
    <t>152</t>
  </si>
  <si>
    <t>Pol18</t>
  </si>
  <si>
    <t>Strídavý prepinac</t>
  </si>
  <si>
    <t>728841916</t>
  </si>
  <si>
    <t>153</t>
  </si>
  <si>
    <t>Pol19</t>
  </si>
  <si>
    <t>prístrojový nosic pro LP35</t>
  </si>
  <si>
    <t>855976035</t>
  </si>
  <si>
    <t>154</t>
  </si>
  <si>
    <t>Pol20</t>
  </si>
  <si>
    <t>1pol vypinac</t>
  </si>
  <si>
    <t>685655937</t>
  </si>
  <si>
    <t>155</t>
  </si>
  <si>
    <t>Pol21</t>
  </si>
  <si>
    <t>styk. Ovladac</t>
  </si>
  <si>
    <t>419128883</t>
  </si>
  <si>
    <t>156</t>
  </si>
  <si>
    <t>Pol22</t>
  </si>
  <si>
    <t>zásuvka dvojnásobná</t>
  </si>
  <si>
    <t>155978903</t>
  </si>
  <si>
    <t>157</t>
  </si>
  <si>
    <t>Pol23</t>
  </si>
  <si>
    <t>jistic 3B25/3</t>
  </si>
  <si>
    <t>1197433614</t>
  </si>
  <si>
    <t>158</t>
  </si>
  <si>
    <t>Pol24</t>
  </si>
  <si>
    <t>LK 80x20R1</t>
  </si>
  <si>
    <t>-1178768937</t>
  </si>
  <si>
    <t>159</t>
  </si>
  <si>
    <t>Pol25</t>
  </si>
  <si>
    <t>LK 80x28 2ZK</t>
  </si>
  <si>
    <t>-729786000</t>
  </si>
  <si>
    <t>160</t>
  </si>
  <si>
    <t>Pol26</t>
  </si>
  <si>
    <t>LK 80x28 2R</t>
  </si>
  <si>
    <t>877748612</t>
  </si>
  <si>
    <t>161</t>
  </si>
  <si>
    <t>Pol27</t>
  </si>
  <si>
    <t>vícko VLK80 2R</t>
  </si>
  <si>
    <t>-1783412350</t>
  </si>
  <si>
    <t>162</t>
  </si>
  <si>
    <t>Pol28</t>
  </si>
  <si>
    <t>svorkovnice S66</t>
  </si>
  <si>
    <t>1246917384</t>
  </si>
  <si>
    <t>163</t>
  </si>
  <si>
    <t>Pol29</t>
  </si>
  <si>
    <t>LK 80R/3</t>
  </si>
  <si>
    <t>-2093597301</t>
  </si>
  <si>
    <t>164</t>
  </si>
  <si>
    <t>Pol30</t>
  </si>
  <si>
    <t>KU 1903</t>
  </si>
  <si>
    <t>709996597</t>
  </si>
  <si>
    <t>165</t>
  </si>
  <si>
    <t>Pol31</t>
  </si>
  <si>
    <t>KU 1901</t>
  </si>
  <si>
    <t>533576684</t>
  </si>
  <si>
    <t>166</t>
  </si>
  <si>
    <t>Pol32</t>
  </si>
  <si>
    <t>svítidlo kruhové- difuzér opálové sklo, 1x75 W/E27, IP20, D280-300mm, hloubka cca 100 mm, 4000k</t>
  </si>
  <si>
    <t>1208295658</t>
  </si>
  <si>
    <t>167</t>
  </si>
  <si>
    <t>Pol32-1</t>
  </si>
  <si>
    <t>svítidlo kruhové- difuzér opálové sklo, 1x75 W/E27, IP44/IP64, D280-300mm, hloubka cca 100 mm, 4000k</t>
  </si>
  <si>
    <t>904224791</t>
  </si>
  <si>
    <t>168</t>
  </si>
  <si>
    <t>Pol32-2</t>
  </si>
  <si>
    <t>nábytkové svítidlo -  1x39W/G5; IP44/IP20, délka 600 mm, hloubka 90 mm, 4000k</t>
  </si>
  <si>
    <t>2098586462</t>
  </si>
  <si>
    <t>169</t>
  </si>
  <si>
    <t>Pol33</t>
  </si>
  <si>
    <t>koupelnové přisazené nástěnné svítidlo - chrom/sklo, 2x40W/E14, IP44/IP64, šířka 300mm, výška 100 mm, 4000k</t>
  </si>
  <si>
    <t>349188787</t>
  </si>
  <si>
    <t>170</t>
  </si>
  <si>
    <t>Pol34</t>
  </si>
  <si>
    <t>požární ucpávka - hlavní přívod</t>
  </si>
  <si>
    <t>-197920865</t>
  </si>
  <si>
    <t>171</t>
  </si>
  <si>
    <t>Pol35</t>
  </si>
  <si>
    <t>kontrola a zprovoznení telefonu</t>
  </si>
  <si>
    <t>1770452602</t>
  </si>
  <si>
    <t>172</t>
  </si>
  <si>
    <t>Pol36</t>
  </si>
  <si>
    <t>kontrola a zprovoznení TV zásuvek</t>
  </si>
  <si>
    <t>-769764046</t>
  </si>
  <si>
    <t>173</t>
  </si>
  <si>
    <t>Pol37</t>
  </si>
  <si>
    <t>stavební přípomoce - sekání rýh</t>
  </si>
  <si>
    <t>1717570839</t>
  </si>
  <si>
    <t>174</t>
  </si>
  <si>
    <t>Pol38</t>
  </si>
  <si>
    <t>stavební přípomoce - zapravení rýh</t>
  </si>
  <si>
    <t>-1147979286</t>
  </si>
  <si>
    <t>24-M</t>
  </si>
  <si>
    <t>Montáže vzduchotechnických zařízení /montáž vč. dodávky/</t>
  </si>
  <si>
    <t>175</t>
  </si>
  <si>
    <t>240010212</t>
  </si>
  <si>
    <t>Malý axiální ventilátor s doběhem WC</t>
  </si>
  <si>
    <t>-2021553214</t>
  </si>
  <si>
    <t>176</t>
  </si>
  <si>
    <t>240010213</t>
  </si>
  <si>
    <t>Malý axiální ventilátor s doběhem 1x12V - kouplena</t>
  </si>
  <si>
    <t>-410016057</t>
  </si>
  <si>
    <t>177</t>
  </si>
  <si>
    <t>240080319</t>
  </si>
  <si>
    <t>Potrubí VZT flexi vč. tepelné izolace</t>
  </si>
  <si>
    <t>593203087</t>
  </si>
  <si>
    <t>178</t>
  </si>
  <si>
    <t>728414611</t>
  </si>
  <si>
    <t>dodávka a montáž digestore s horním odtahem</t>
  </si>
  <si>
    <t>346425387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</si>
</sst>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9" fillId="0" borderId="17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28" fillId="0" borderId="10" xfId="0" applyNumberFormat="1" applyFont="1" applyBorder="1" applyAlignment="1" applyProtection="1">
      <alignment/>
      <protection/>
    </xf>
    <xf numFmtId="166" fontId="28" fillId="0" borderId="11" xfId="0" applyNumberFormat="1" applyFont="1" applyBorder="1" applyAlignment="1" applyProtection="1">
      <alignment/>
      <protection/>
    </xf>
    <xf numFmtId="4" fontId="18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0" fillId="0" borderId="22" xfId="0" applyFont="1" applyBorder="1" applyAlignment="1" applyProtection="1">
      <alignment horizontal="center" vertical="center"/>
      <protection/>
    </xf>
    <xf numFmtId="49" fontId="30" fillId="0" borderId="22" xfId="0" applyNumberFormat="1" applyFont="1" applyBorder="1" applyAlignment="1" applyProtection="1">
      <alignment horizontal="left" vertical="center" wrapText="1"/>
      <protection/>
    </xf>
    <xf numFmtId="0" fontId="30" fillId="0" borderId="22" xfId="0" applyFont="1" applyBorder="1" applyAlignment="1" applyProtection="1">
      <alignment horizontal="left" vertical="center" wrapText="1"/>
      <protection/>
    </xf>
    <xf numFmtId="0" fontId="30" fillId="0" borderId="22" xfId="0" applyFont="1" applyBorder="1" applyAlignment="1" applyProtection="1">
      <alignment horizontal="center" vertical="center" wrapText="1"/>
      <protection/>
    </xf>
    <xf numFmtId="167" fontId="30" fillId="0" borderId="22" xfId="0" applyNumberFormat="1" applyFont="1" applyBorder="1" applyAlignment="1" applyProtection="1">
      <alignment vertical="center"/>
      <protection/>
    </xf>
    <xf numFmtId="4" fontId="30" fillId="2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/>
    </xf>
    <xf numFmtId="0" fontId="30" fillId="0" borderId="3" xfId="0" applyFont="1" applyBorder="1" applyAlignment="1">
      <alignment vertical="center"/>
    </xf>
    <xf numFmtId="0" fontId="30" fillId="2" borderId="17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  <protection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60" t="s">
        <v>14</v>
      </c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0"/>
      <c r="AQ5" s="20"/>
      <c r="AR5" s="18"/>
      <c r="BE5" s="230" t="s">
        <v>15</v>
      </c>
      <c r="BS5" s="15" t="s">
        <v>6</v>
      </c>
    </row>
    <row r="6" spans="2:71" ht="36.95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62" t="s">
        <v>17</v>
      </c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0"/>
      <c r="AQ6" s="20"/>
      <c r="AR6" s="18"/>
      <c r="BE6" s="231"/>
      <c r="BS6" s="15" t="s">
        <v>6</v>
      </c>
    </row>
    <row r="7" spans="2:7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</v>
      </c>
      <c r="AO7" s="20"/>
      <c r="AP7" s="20"/>
      <c r="AQ7" s="20"/>
      <c r="AR7" s="18"/>
      <c r="BE7" s="231"/>
      <c r="BS7" s="15" t="s">
        <v>6</v>
      </c>
    </row>
    <row r="8" spans="2:71" ht="12" customHeight="1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8" t="s">
        <v>23</v>
      </c>
      <c r="AO8" s="20"/>
      <c r="AP8" s="20"/>
      <c r="AQ8" s="20"/>
      <c r="AR8" s="18"/>
      <c r="BE8" s="231"/>
      <c r="BS8" s="15" t="s">
        <v>6</v>
      </c>
    </row>
    <row r="9" spans="2:7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31"/>
      <c r="BS9" s="15" t="s">
        <v>6</v>
      </c>
    </row>
    <row r="10" spans="2:71" ht="12" customHeight="1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31"/>
      <c r="BS10" s="15" t="s">
        <v>6</v>
      </c>
    </row>
    <row r="11" spans="2:71" ht="18.4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31"/>
      <c r="BS11" s="15" t="s">
        <v>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31"/>
      <c r="BS12" s="15" t="s">
        <v>6</v>
      </c>
    </row>
    <row r="13" spans="2:71" ht="12" customHeight="1">
      <c r="B13" s="19"/>
      <c r="C13" s="20"/>
      <c r="D13" s="27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9" t="s">
        <v>29</v>
      </c>
      <c r="AO13" s="20"/>
      <c r="AP13" s="20"/>
      <c r="AQ13" s="20"/>
      <c r="AR13" s="18"/>
      <c r="BE13" s="231"/>
      <c r="BS13" s="15" t="s">
        <v>6</v>
      </c>
    </row>
    <row r="14" spans="2:71" ht="11.25">
      <c r="B14" s="19"/>
      <c r="C14" s="20"/>
      <c r="D14" s="20"/>
      <c r="E14" s="263" t="s">
        <v>29</v>
      </c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7" t="s">
        <v>27</v>
      </c>
      <c r="AL14" s="20"/>
      <c r="AM14" s="20"/>
      <c r="AN14" s="29" t="s">
        <v>29</v>
      </c>
      <c r="AO14" s="20"/>
      <c r="AP14" s="20"/>
      <c r="AQ14" s="20"/>
      <c r="AR14" s="18"/>
      <c r="BE14" s="231"/>
      <c r="BS14" s="15" t="s">
        <v>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31"/>
      <c r="BS15" s="15" t="s">
        <v>4</v>
      </c>
    </row>
    <row r="16" spans="2:71" ht="12" customHeight="1">
      <c r="B16" s="19"/>
      <c r="C16" s="20"/>
      <c r="D16" s="27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31"/>
      <c r="BS16" s="15" t="s">
        <v>4</v>
      </c>
    </row>
    <row r="17" spans="2:71" ht="18.4" customHeight="1">
      <c r="B17" s="19"/>
      <c r="C17" s="20"/>
      <c r="D17" s="20"/>
      <c r="E17" s="25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31"/>
      <c r="BS17" s="15" t="s">
        <v>32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31"/>
      <c r="BS18" s="15" t="s">
        <v>6</v>
      </c>
    </row>
    <row r="19" spans="2:71" ht="12" customHeight="1">
      <c r="B19" s="19"/>
      <c r="C19" s="20"/>
      <c r="D19" s="27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31"/>
      <c r="BS19" s="15" t="s">
        <v>6</v>
      </c>
    </row>
    <row r="20" spans="2:71" ht="18.4" customHeight="1">
      <c r="B20" s="19"/>
      <c r="C20" s="20"/>
      <c r="D20" s="20"/>
      <c r="E20" s="25" t="s">
        <v>34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31"/>
      <c r="BS20" s="15" t="s">
        <v>32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31"/>
    </row>
    <row r="22" spans="2:57" ht="12" customHeight="1">
      <c r="B22" s="19"/>
      <c r="C22" s="20"/>
      <c r="D22" s="27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31"/>
    </row>
    <row r="23" spans="2:57" ht="16.5" customHeight="1">
      <c r="B23" s="19"/>
      <c r="C23" s="20"/>
      <c r="D23" s="20"/>
      <c r="E23" s="265" t="s">
        <v>1</v>
      </c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0"/>
      <c r="AP23" s="20"/>
      <c r="AQ23" s="20"/>
      <c r="AR23" s="18"/>
      <c r="BE23" s="231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31"/>
    </row>
    <row r="25" spans="2:57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31"/>
    </row>
    <row r="26" spans="2:57" s="1" customFormat="1" ht="25.9" customHeight="1">
      <c r="B26" s="32"/>
      <c r="C26" s="33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2">
        <f>ROUND(AG54,2)</f>
        <v>0</v>
      </c>
      <c r="AL26" s="233"/>
      <c r="AM26" s="233"/>
      <c r="AN26" s="233"/>
      <c r="AO26" s="233"/>
      <c r="AP26" s="33"/>
      <c r="AQ26" s="33"/>
      <c r="AR26" s="36"/>
      <c r="BE26" s="231"/>
    </row>
    <row r="27" spans="2:57" s="1" customFormat="1" ht="6.95" customHeight="1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31"/>
    </row>
    <row r="28" spans="2:57" s="1" customFormat="1" ht="11.25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66" t="s">
        <v>37</v>
      </c>
      <c r="M28" s="266"/>
      <c r="N28" s="266"/>
      <c r="O28" s="266"/>
      <c r="P28" s="266"/>
      <c r="Q28" s="33"/>
      <c r="R28" s="33"/>
      <c r="S28" s="33"/>
      <c r="T28" s="33"/>
      <c r="U28" s="33"/>
      <c r="V28" s="33"/>
      <c r="W28" s="266" t="s">
        <v>38</v>
      </c>
      <c r="X28" s="266"/>
      <c r="Y28" s="266"/>
      <c r="Z28" s="266"/>
      <c r="AA28" s="266"/>
      <c r="AB28" s="266"/>
      <c r="AC28" s="266"/>
      <c r="AD28" s="266"/>
      <c r="AE28" s="266"/>
      <c r="AF28" s="33"/>
      <c r="AG28" s="33"/>
      <c r="AH28" s="33"/>
      <c r="AI28" s="33"/>
      <c r="AJ28" s="33"/>
      <c r="AK28" s="266" t="s">
        <v>39</v>
      </c>
      <c r="AL28" s="266"/>
      <c r="AM28" s="266"/>
      <c r="AN28" s="266"/>
      <c r="AO28" s="266"/>
      <c r="AP28" s="33"/>
      <c r="AQ28" s="33"/>
      <c r="AR28" s="36"/>
      <c r="BE28" s="231"/>
    </row>
    <row r="29" spans="2:57" s="2" customFormat="1" ht="14.45" customHeight="1">
      <c r="B29" s="37"/>
      <c r="C29" s="38"/>
      <c r="D29" s="27" t="s">
        <v>40</v>
      </c>
      <c r="E29" s="38"/>
      <c r="F29" s="27" t="s">
        <v>41</v>
      </c>
      <c r="G29" s="38"/>
      <c r="H29" s="38"/>
      <c r="I29" s="38"/>
      <c r="J29" s="38"/>
      <c r="K29" s="38"/>
      <c r="L29" s="267">
        <v>0.21</v>
      </c>
      <c r="M29" s="229"/>
      <c r="N29" s="229"/>
      <c r="O29" s="229"/>
      <c r="P29" s="229"/>
      <c r="Q29" s="38"/>
      <c r="R29" s="38"/>
      <c r="S29" s="38"/>
      <c r="T29" s="38"/>
      <c r="U29" s="38"/>
      <c r="V29" s="38"/>
      <c r="W29" s="228">
        <f>ROUND(AZ54,2)</f>
        <v>0</v>
      </c>
      <c r="X29" s="229"/>
      <c r="Y29" s="229"/>
      <c r="Z29" s="229"/>
      <c r="AA29" s="229"/>
      <c r="AB29" s="229"/>
      <c r="AC29" s="229"/>
      <c r="AD29" s="229"/>
      <c r="AE29" s="229"/>
      <c r="AF29" s="38"/>
      <c r="AG29" s="38"/>
      <c r="AH29" s="38"/>
      <c r="AI29" s="38"/>
      <c r="AJ29" s="38"/>
      <c r="AK29" s="228">
        <f>ROUND(AV54,2)</f>
        <v>0</v>
      </c>
      <c r="AL29" s="229"/>
      <c r="AM29" s="229"/>
      <c r="AN29" s="229"/>
      <c r="AO29" s="229"/>
      <c r="AP29" s="38"/>
      <c r="AQ29" s="38"/>
      <c r="AR29" s="39"/>
      <c r="BE29" s="231"/>
    </row>
    <row r="30" spans="2:57" s="2" customFormat="1" ht="14.45" customHeight="1">
      <c r="B30" s="37"/>
      <c r="C30" s="38"/>
      <c r="D30" s="38"/>
      <c r="E30" s="38"/>
      <c r="F30" s="27" t="s">
        <v>42</v>
      </c>
      <c r="G30" s="38"/>
      <c r="H30" s="38"/>
      <c r="I30" s="38"/>
      <c r="J30" s="38"/>
      <c r="K30" s="38"/>
      <c r="L30" s="267">
        <v>0.15</v>
      </c>
      <c r="M30" s="229"/>
      <c r="N30" s="229"/>
      <c r="O30" s="229"/>
      <c r="P30" s="229"/>
      <c r="Q30" s="38"/>
      <c r="R30" s="38"/>
      <c r="S30" s="38"/>
      <c r="T30" s="38"/>
      <c r="U30" s="38"/>
      <c r="V30" s="38"/>
      <c r="W30" s="228">
        <f>ROUND(BA54,2)</f>
        <v>0</v>
      </c>
      <c r="X30" s="229"/>
      <c r="Y30" s="229"/>
      <c r="Z30" s="229"/>
      <c r="AA30" s="229"/>
      <c r="AB30" s="229"/>
      <c r="AC30" s="229"/>
      <c r="AD30" s="229"/>
      <c r="AE30" s="229"/>
      <c r="AF30" s="38"/>
      <c r="AG30" s="38"/>
      <c r="AH30" s="38"/>
      <c r="AI30" s="38"/>
      <c r="AJ30" s="38"/>
      <c r="AK30" s="228">
        <f>ROUND(AW54,2)</f>
        <v>0</v>
      </c>
      <c r="AL30" s="229"/>
      <c r="AM30" s="229"/>
      <c r="AN30" s="229"/>
      <c r="AO30" s="229"/>
      <c r="AP30" s="38"/>
      <c r="AQ30" s="38"/>
      <c r="AR30" s="39"/>
      <c r="BE30" s="231"/>
    </row>
    <row r="31" spans="2:57" s="2" customFormat="1" ht="14.45" customHeight="1" hidden="1">
      <c r="B31" s="37"/>
      <c r="C31" s="38"/>
      <c r="D31" s="38"/>
      <c r="E31" s="38"/>
      <c r="F31" s="27" t="s">
        <v>43</v>
      </c>
      <c r="G31" s="38"/>
      <c r="H31" s="38"/>
      <c r="I31" s="38"/>
      <c r="J31" s="38"/>
      <c r="K31" s="38"/>
      <c r="L31" s="267">
        <v>0.21</v>
      </c>
      <c r="M31" s="229"/>
      <c r="N31" s="229"/>
      <c r="O31" s="229"/>
      <c r="P31" s="229"/>
      <c r="Q31" s="38"/>
      <c r="R31" s="38"/>
      <c r="S31" s="38"/>
      <c r="T31" s="38"/>
      <c r="U31" s="38"/>
      <c r="V31" s="38"/>
      <c r="W31" s="228">
        <f>ROUND(BB54,2)</f>
        <v>0</v>
      </c>
      <c r="X31" s="229"/>
      <c r="Y31" s="229"/>
      <c r="Z31" s="229"/>
      <c r="AA31" s="229"/>
      <c r="AB31" s="229"/>
      <c r="AC31" s="229"/>
      <c r="AD31" s="229"/>
      <c r="AE31" s="229"/>
      <c r="AF31" s="38"/>
      <c r="AG31" s="38"/>
      <c r="AH31" s="38"/>
      <c r="AI31" s="38"/>
      <c r="AJ31" s="38"/>
      <c r="AK31" s="228">
        <v>0</v>
      </c>
      <c r="AL31" s="229"/>
      <c r="AM31" s="229"/>
      <c r="AN31" s="229"/>
      <c r="AO31" s="229"/>
      <c r="AP31" s="38"/>
      <c r="AQ31" s="38"/>
      <c r="AR31" s="39"/>
      <c r="BE31" s="231"/>
    </row>
    <row r="32" spans="2:57" s="2" customFormat="1" ht="14.45" customHeight="1" hidden="1">
      <c r="B32" s="37"/>
      <c r="C32" s="38"/>
      <c r="D32" s="38"/>
      <c r="E32" s="38"/>
      <c r="F32" s="27" t="s">
        <v>44</v>
      </c>
      <c r="G32" s="38"/>
      <c r="H32" s="38"/>
      <c r="I32" s="38"/>
      <c r="J32" s="38"/>
      <c r="K32" s="38"/>
      <c r="L32" s="267">
        <v>0.15</v>
      </c>
      <c r="M32" s="229"/>
      <c r="N32" s="229"/>
      <c r="O32" s="229"/>
      <c r="P32" s="229"/>
      <c r="Q32" s="38"/>
      <c r="R32" s="38"/>
      <c r="S32" s="38"/>
      <c r="T32" s="38"/>
      <c r="U32" s="38"/>
      <c r="V32" s="38"/>
      <c r="W32" s="228">
        <f>ROUND(BC54,2)</f>
        <v>0</v>
      </c>
      <c r="X32" s="229"/>
      <c r="Y32" s="229"/>
      <c r="Z32" s="229"/>
      <c r="AA32" s="229"/>
      <c r="AB32" s="229"/>
      <c r="AC32" s="229"/>
      <c r="AD32" s="229"/>
      <c r="AE32" s="229"/>
      <c r="AF32" s="38"/>
      <c r="AG32" s="38"/>
      <c r="AH32" s="38"/>
      <c r="AI32" s="38"/>
      <c r="AJ32" s="38"/>
      <c r="AK32" s="228">
        <v>0</v>
      </c>
      <c r="AL32" s="229"/>
      <c r="AM32" s="229"/>
      <c r="AN32" s="229"/>
      <c r="AO32" s="229"/>
      <c r="AP32" s="38"/>
      <c r="AQ32" s="38"/>
      <c r="AR32" s="39"/>
      <c r="BE32" s="231"/>
    </row>
    <row r="33" spans="2:57" s="2" customFormat="1" ht="14.45" customHeight="1" hidden="1">
      <c r="B33" s="37"/>
      <c r="C33" s="38"/>
      <c r="D33" s="38"/>
      <c r="E33" s="38"/>
      <c r="F33" s="27" t="s">
        <v>45</v>
      </c>
      <c r="G33" s="38"/>
      <c r="H33" s="38"/>
      <c r="I33" s="38"/>
      <c r="J33" s="38"/>
      <c r="K33" s="38"/>
      <c r="L33" s="267">
        <v>0</v>
      </c>
      <c r="M33" s="229"/>
      <c r="N33" s="229"/>
      <c r="O33" s="229"/>
      <c r="P33" s="229"/>
      <c r="Q33" s="38"/>
      <c r="R33" s="38"/>
      <c r="S33" s="38"/>
      <c r="T33" s="38"/>
      <c r="U33" s="38"/>
      <c r="V33" s="38"/>
      <c r="W33" s="228">
        <f>ROUND(BD54,2)</f>
        <v>0</v>
      </c>
      <c r="X33" s="229"/>
      <c r="Y33" s="229"/>
      <c r="Z33" s="229"/>
      <c r="AA33" s="229"/>
      <c r="AB33" s="229"/>
      <c r="AC33" s="229"/>
      <c r="AD33" s="229"/>
      <c r="AE33" s="229"/>
      <c r="AF33" s="38"/>
      <c r="AG33" s="38"/>
      <c r="AH33" s="38"/>
      <c r="AI33" s="38"/>
      <c r="AJ33" s="38"/>
      <c r="AK33" s="228">
        <v>0</v>
      </c>
      <c r="AL33" s="229"/>
      <c r="AM33" s="229"/>
      <c r="AN33" s="229"/>
      <c r="AO33" s="229"/>
      <c r="AP33" s="38"/>
      <c r="AQ33" s="38"/>
      <c r="AR33" s="39"/>
      <c r="BE33" s="231"/>
    </row>
    <row r="34" spans="2:57" s="1" customFormat="1" ht="6.95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31"/>
    </row>
    <row r="35" spans="2:44" s="1" customFormat="1" ht="25.9" customHeight="1">
      <c r="B35" s="32"/>
      <c r="C35" s="40"/>
      <c r="D35" s="41" t="s">
        <v>46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47</v>
      </c>
      <c r="U35" s="42"/>
      <c r="V35" s="42"/>
      <c r="W35" s="42"/>
      <c r="X35" s="234" t="s">
        <v>48</v>
      </c>
      <c r="Y35" s="235"/>
      <c r="Z35" s="235"/>
      <c r="AA35" s="235"/>
      <c r="AB35" s="235"/>
      <c r="AC35" s="42"/>
      <c r="AD35" s="42"/>
      <c r="AE35" s="42"/>
      <c r="AF35" s="42"/>
      <c r="AG35" s="42"/>
      <c r="AH35" s="42"/>
      <c r="AI35" s="42"/>
      <c r="AJ35" s="42"/>
      <c r="AK35" s="236">
        <f>SUM(AK26:AK33)</f>
        <v>0</v>
      </c>
      <c r="AL35" s="235"/>
      <c r="AM35" s="235"/>
      <c r="AN35" s="235"/>
      <c r="AO35" s="237"/>
      <c r="AP35" s="40"/>
      <c r="AQ35" s="40"/>
      <c r="AR35" s="36"/>
    </row>
    <row r="36" spans="2:44" s="1" customFormat="1" ht="6.9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</row>
    <row r="37" spans="2:44" s="1" customFormat="1" ht="6.95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6"/>
    </row>
    <row r="41" spans="2:44" s="1" customFormat="1" ht="6.95" customHeight="1"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6"/>
    </row>
    <row r="42" spans="2:44" s="1" customFormat="1" ht="24.95" customHeight="1">
      <c r="B42" s="32"/>
      <c r="C42" s="21" t="s">
        <v>49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6"/>
    </row>
    <row r="43" spans="2:44" s="1" customFormat="1" ht="6.95" customHeight="1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6"/>
    </row>
    <row r="44" spans="2:44" s="1" customFormat="1" ht="12" customHeight="1">
      <c r="B44" s="32"/>
      <c r="C44" s="27" t="s">
        <v>13</v>
      </c>
      <c r="D44" s="33"/>
      <c r="E44" s="33"/>
      <c r="F44" s="33"/>
      <c r="G44" s="33"/>
      <c r="H44" s="33"/>
      <c r="I44" s="33"/>
      <c r="J44" s="33"/>
      <c r="K44" s="33"/>
      <c r="L44" s="33" t="str">
        <f>K5</f>
        <v>Byt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6"/>
    </row>
    <row r="45" spans="2:44" s="3" customFormat="1" ht="36.95" customHeight="1">
      <c r="B45" s="48"/>
      <c r="C45" s="49" t="s">
        <v>16</v>
      </c>
      <c r="D45" s="50"/>
      <c r="E45" s="50"/>
      <c r="F45" s="50"/>
      <c r="G45" s="50"/>
      <c r="H45" s="50"/>
      <c r="I45" s="50"/>
      <c r="J45" s="50"/>
      <c r="K45" s="50"/>
      <c r="L45" s="241" t="str">
        <f>K6</f>
        <v>Stavební úpravy bytu - Bazovského 1119,  byt č. 5</v>
      </c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50"/>
      <c r="AQ45" s="50"/>
      <c r="AR45" s="51"/>
    </row>
    <row r="46" spans="2:44" s="1" customFormat="1" ht="6.95" customHeight="1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6"/>
    </row>
    <row r="47" spans="2:44" s="1" customFormat="1" ht="12" customHeight="1">
      <c r="B47" s="32"/>
      <c r="C47" s="27" t="s">
        <v>20</v>
      </c>
      <c r="D47" s="33"/>
      <c r="E47" s="33"/>
      <c r="F47" s="33"/>
      <c r="G47" s="33"/>
      <c r="H47" s="33"/>
      <c r="I47" s="33"/>
      <c r="J47" s="33"/>
      <c r="K47" s="33"/>
      <c r="L47" s="52" t="str">
        <f>IF(K8="","",K8)</f>
        <v>Bazovského 1119, Praha 17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7" t="s">
        <v>22</v>
      </c>
      <c r="AJ47" s="33"/>
      <c r="AK47" s="33"/>
      <c r="AL47" s="33"/>
      <c r="AM47" s="243" t="str">
        <f>IF(AN8="","",AN8)</f>
        <v>19. 11. 2019</v>
      </c>
      <c r="AN47" s="243"/>
      <c r="AO47" s="33"/>
      <c r="AP47" s="33"/>
      <c r="AQ47" s="33"/>
      <c r="AR47" s="36"/>
    </row>
    <row r="48" spans="2:44" s="1" customFormat="1" ht="6.95" customHeight="1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6"/>
    </row>
    <row r="49" spans="2:56" s="1" customFormat="1" ht="13.7" customHeight="1">
      <c r="B49" s="32"/>
      <c r="C49" s="27" t="s">
        <v>24</v>
      </c>
      <c r="D49" s="33"/>
      <c r="E49" s="33"/>
      <c r="F49" s="33"/>
      <c r="G49" s="33"/>
      <c r="H49" s="33"/>
      <c r="I49" s="33"/>
      <c r="J49" s="33"/>
      <c r="K49" s="33"/>
      <c r="L49" s="33" t="str">
        <f>IF(E11="","",E11)</f>
        <v>Městská část Praha 17, Praha 17 - Řepy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7" t="s">
        <v>30</v>
      </c>
      <c r="AJ49" s="33"/>
      <c r="AK49" s="33"/>
      <c r="AL49" s="33"/>
      <c r="AM49" s="239" t="str">
        <f>IF(E17="","",E17)</f>
        <v>ing. arch. Lenka David</v>
      </c>
      <c r="AN49" s="240"/>
      <c r="AO49" s="240"/>
      <c r="AP49" s="240"/>
      <c r="AQ49" s="33"/>
      <c r="AR49" s="36"/>
      <c r="AS49" s="244" t="s">
        <v>50</v>
      </c>
      <c r="AT49" s="245"/>
      <c r="AU49" s="54"/>
      <c r="AV49" s="54"/>
      <c r="AW49" s="54"/>
      <c r="AX49" s="54"/>
      <c r="AY49" s="54"/>
      <c r="AZ49" s="54"/>
      <c r="BA49" s="54"/>
      <c r="BB49" s="54"/>
      <c r="BC49" s="54"/>
      <c r="BD49" s="55"/>
    </row>
    <row r="50" spans="2:56" s="1" customFormat="1" ht="13.7" customHeight="1">
      <c r="B50" s="32"/>
      <c r="C50" s="27" t="s">
        <v>28</v>
      </c>
      <c r="D50" s="33"/>
      <c r="E50" s="33"/>
      <c r="F50" s="33"/>
      <c r="G50" s="33"/>
      <c r="H50" s="33"/>
      <c r="I50" s="33"/>
      <c r="J50" s="33"/>
      <c r="K50" s="33"/>
      <c r="L50" s="33" t="str">
        <f>IF(E14="Vyplň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7" t="s">
        <v>33</v>
      </c>
      <c r="AJ50" s="33"/>
      <c r="AK50" s="33"/>
      <c r="AL50" s="33"/>
      <c r="AM50" s="239" t="str">
        <f>IF(E20="","",E20)</f>
        <v>Lenka Jandová</v>
      </c>
      <c r="AN50" s="240"/>
      <c r="AO50" s="240"/>
      <c r="AP50" s="240"/>
      <c r="AQ50" s="33"/>
      <c r="AR50" s="36"/>
      <c r="AS50" s="246"/>
      <c r="AT50" s="247"/>
      <c r="AU50" s="56"/>
      <c r="AV50" s="56"/>
      <c r="AW50" s="56"/>
      <c r="AX50" s="56"/>
      <c r="AY50" s="56"/>
      <c r="AZ50" s="56"/>
      <c r="BA50" s="56"/>
      <c r="BB50" s="56"/>
      <c r="BC50" s="56"/>
      <c r="BD50" s="57"/>
    </row>
    <row r="51" spans="2:56" s="1" customFormat="1" ht="10.9" customHeight="1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6"/>
      <c r="AS51" s="248"/>
      <c r="AT51" s="249"/>
      <c r="AU51" s="58"/>
      <c r="AV51" s="58"/>
      <c r="AW51" s="58"/>
      <c r="AX51" s="58"/>
      <c r="AY51" s="58"/>
      <c r="AZ51" s="58"/>
      <c r="BA51" s="58"/>
      <c r="BB51" s="58"/>
      <c r="BC51" s="58"/>
      <c r="BD51" s="59"/>
    </row>
    <row r="52" spans="2:56" s="1" customFormat="1" ht="29.25" customHeight="1">
      <c r="B52" s="32"/>
      <c r="C52" s="250" t="s">
        <v>51</v>
      </c>
      <c r="D52" s="251"/>
      <c r="E52" s="251"/>
      <c r="F52" s="251"/>
      <c r="G52" s="251"/>
      <c r="H52" s="60"/>
      <c r="I52" s="252" t="s">
        <v>52</v>
      </c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3" t="s">
        <v>53</v>
      </c>
      <c r="AH52" s="251"/>
      <c r="AI52" s="251"/>
      <c r="AJ52" s="251"/>
      <c r="AK52" s="251"/>
      <c r="AL52" s="251"/>
      <c r="AM52" s="251"/>
      <c r="AN52" s="252" t="s">
        <v>54</v>
      </c>
      <c r="AO52" s="251"/>
      <c r="AP52" s="254"/>
      <c r="AQ52" s="61" t="s">
        <v>55</v>
      </c>
      <c r="AR52" s="36"/>
      <c r="AS52" s="62" t="s">
        <v>56</v>
      </c>
      <c r="AT52" s="63" t="s">
        <v>57</v>
      </c>
      <c r="AU52" s="63" t="s">
        <v>58</v>
      </c>
      <c r="AV52" s="63" t="s">
        <v>59</v>
      </c>
      <c r="AW52" s="63" t="s">
        <v>60</v>
      </c>
      <c r="AX52" s="63" t="s">
        <v>61</v>
      </c>
      <c r="AY52" s="63" t="s">
        <v>62</v>
      </c>
      <c r="AZ52" s="63" t="s">
        <v>63</v>
      </c>
      <c r="BA52" s="63" t="s">
        <v>64</v>
      </c>
      <c r="BB52" s="63" t="s">
        <v>65</v>
      </c>
      <c r="BC52" s="63" t="s">
        <v>66</v>
      </c>
      <c r="BD52" s="64" t="s">
        <v>67</v>
      </c>
    </row>
    <row r="53" spans="2:56" s="1" customFormat="1" ht="10.9" customHeight="1"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6"/>
      <c r="AS53" s="65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7"/>
    </row>
    <row r="54" spans="2:90" s="4" customFormat="1" ht="32.45" customHeight="1">
      <c r="B54" s="68"/>
      <c r="C54" s="69" t="s">
        <v>68</v>
      </c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258">
        <f>ROUND(AG55,2)</f>
        <v>0</v>
      </c>
      <c r="AH54" s="258"/>
      <c r="AI54" s="258"/>
      <c r="AJ54" s="258"/>
      <c r="AK54" s="258"/>
      <c r="AL54" s="258"/>
      <c r="AM54" s="258"/>
      <c r="AN54" s="259">
        <f>SUM(AG54,AT54)</f>
        <v>0</v>
      </c>
      <c r="AO54" s="259"/>
      <c r="AP54" s="259"/>
      <c r="AQ54" s="72" t="s">
        <v>1</v>
      </c>
      <c r="AR54" s="73"/>
      <c r="AS54" s="74">
        <f>ROUND(AS55,2)</f>
        <v>0</v>
      </c>
      <c r="AT54" s="75">
        <f>ROUND(SUM(AV54:AW54),2)</f>
        <v>0</v>
      </c>
      <c r="AU54" s="76">
        <f>ROUND(AU55,5)</f>
        <v>0</v>
      </c>
      <c r="AV54" s="75">
        <f>ROUND(AZ54*L29,2)</f>
        <v>0</v>
      </c>
      <c r="AW54" s="75">
        <f>ROUND(BA54*L30,2)</f>
        <v>0</v>
      </c>
      <c r="AX54" s="75">
        <f>ROUND(BB54*L29,2)</f>
        <v>0</v>
      </c>
      <c r="AY54" s="75">
        <f>ROUND(BC54*L30,2)</f>
        <v>0</v>
      </c>
      <c r="AZ54" s="75">
        <f>ROUND(AZ55,2)</f>
        <v>0</v>
      </c>
      <c r="BA54" s="75">
        <f>ROUND(BA55,2)</f>
        <v>0</v>
      </c>
      <c r="BB54" s="75">
        <f>ROUND(BB55,2)</f>
        <v>0</v>
      </c>
      <c r="BC54" s="75">
        <f>ROUND(BC55,2)</f>
        <v>0</v>
      </c>
      <c r="BD54" s="77">
        <f>ROUND(BD55,2)</f>
        <v>0</v>
      </c>
      <c r="BS54" s="78" t="s">
        <v>69</v>
      </c>
      <c r="BT54" s="78" t="s">
        <v>70</v>
      </c>
      <c r="BV54" s="78" t="s">
        <v>71</v>
      </c>
      <c r="BW54" s="78" t="s">
        <v>5</v>
      </c>
      <c r="BX54" s="78" t="s">
        <v>72</v>
      </c>
      <c r="CL54" s="78" t="s">
        <v>1</v>
      </c>
    </row>
    <row r="55" spans="1:90" s="5" customFormat="1" ht="27" customHeight="1">
      <c r="A55" s="79" t="s">
        <v>73</v>
      </c>
      <c r="B55" s="80"/>
      <c r="C55" s="81"/>
      <c r="D55" s="257" t="s">
        <v>14</v>
      </c>
      <c r="E55" s="257"/>
      <c r="F55" s="257"/>
      <c r="G55" s="257"/>
      <c r="H55" s="257"/>
      <c r="I55" s="82"/>
      <c r="J55" s="257" t="s">
        <v>17</v>
      </c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5">
        <f>'Byt - Stavební úpravy byt...'!J28</f>
        <v>0</v>
      </c>
      <c r="AH55" s="256"/>
      <c r="AI55" s="256"/>
      <c r="AJ55" s="256"/>
      <c r="AK55" s="256"/>
      <c r="AL55" s="256"/>
      <c r="AM55" s="256"/>
      <c r="AN55" s="255">
        <f>SUM(AG55,AT55)</f>
        <v>0</v>
      </c>
      <c r="AO55" s="256"/>
      <c r="AP55" s="256"/>
      <c r="AQ55" s="83" t="s">
        <v>74</v>
      </c>
      <c r="AR55" s="84"/>
      <c r="AS55" s="85">
        <v>0</v>
      </c>
      <c r="AT55" s="86">
        <f>ROUND(SUM(AV55:AW55),2)</f>
        <v>0</v>
      </c>
      <c r="AU55" s="87">
        <f>'Byt - Stavební úpravy byt...'!P98</f>
        <v>0</v>
      </c>
      <c r="AV55" s="86">
        <f>'Byt - Stavební úpravy byt...'!J31</f>
        <v>0</v>
      </c>
      <c r="AW55" s="86">
        <f>'Byt - Stavební úpravy byt...'!J32</f>
        <v>0</v>
      </c>
      <c r="AX55" s="86">
        <f>'Byt - Stavební úpravy byt...'!J33</f>
        <v>0</v>
      </c>
      <c r="AY55" s="86">
        <f>'Byt - Stavební úpravy byt...'!J34</f>
        <v>0</v>
      </c>
      <c r="AZ55" s="86">
        <f>'Byt - Stavební úpravy byt...'!F31</f>
        <v>0</v>
      </c>
      <c r="BA55" s="86">
        <f>'Byt - Stavební úpravy byt...'!F32</f>
        <v>0</v>
      </c>
      <c r="BB55" s="86">
        <f>'Byt - Stavební úpravy byt...'!F33</f>
        <v>0</v>
      </c>
      <c r="BC55" s="86">
        <f>'Byt - Stavební úpravy byt...'!F34</f>
        <v>0</v>
      </c>
      <c r="BD55" s="88">
        <f>'Byt - Stavební úpravy byt...'!F35</f>
        <v>0</v>
      </c>
      <c r="BT55" s="89" t="s">
        <v>75</v>
      </c>
      <c r="BU55" s="89" t="s">
        <v>76</v>
      </c>
      <c r="BV55" s="89" t="s">
        <v>71</v>
      </c>
      <c r="BW55" s="89" t="s">
        <v>5</v>
      </c>
      <c r="BX55" s="89" t="s">
        <v>72</v>
      </c>
      <c r="CL55" s="89" t="s">
        <v>1</v>
      </c>
    </row>
    <row r="56" spans="2:44" s="1" customFormat="1" ht="30" customHeight="1"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6"/>
    </row>
    <row r="57" spans="2:44" s="1" customFormat="1" ht="6.95" customHeight="1">
      <c r="B57" s="44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36"/>
    </row>
  </sheetData>
  <sheetProtection algorithmName="SHA-512" hashValue="HzO10x4eBKI3r3x6heQ/ibg0VFtwSjVa/xEOVzo2iOqa/MEh7XwyHouXuTs5V5uarR3rWwR3yUkren4HUd1pAg==" saltValue="u/BwRrl7CzWrOsdx/HW/7mStbHaYU76jC9OypezZnNkyaa6np78dm5soWTzVf49Jdu8oZo35zaWRZ8WbssgDFQ==" spinCount="100000" sheet="1" objects="1" scenarios="1" formatColumns="0" formatRows="0"/>
  <mergeCells count="42"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5" location="'Byt - Stavební úpravy by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8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0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5" t="s">
        <v>5</v>
      </c>
    </row>
    <row r="3" spans="2:46" ht="6.95" customHeight="1">
      <c r="B3" s="91"/>
      <c r="C3" s="92"/>
      <c r="D3" s="92"/>
      <c r="E3" s="92"/>
      <c r="F3" s="92"/>
      <c r="G3" s="92"/>
      <c r="H3" s="92"/>
      <c r="I3" s="93"/>
      <c r="J3" s="92"/>
      <c r="K3" s="92"/>
      <c r="L3" s="18"/>
      <c r="AT3" s="15" t="s">
        <v>75</v>
      </c>
    </row>
    <row r="4" spans="2:46" ht="24.95" customHeight="1">
      <c r="B4" s="18"/>
      <c r="D4" s="94" t="s">
        <v>77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s="1" customFormat="1" ht="12" customHeight="1">
      <c r="B6" s="36"/>
      <c r="D6" s="95" t="s">
        <v>16</v>
      </c>
      <c r="I6" s="96"/>
      <c r="L6" s="36"/>
    </row>
    <row r="7" spans="2:12" s="1" customFormat="1" ht="36.95" customHeight="1">
      <c r="B7" s="36"/>
      <c r="E7" s="268" t="s">
        <v>17</v>
      </c>
      <c r="F7" s="269"/>
      <c r="G7" s="269"/>
      <c r="H7" s="269"/>
      <c r="I7" s="96"/>
      <c r="L7" s="36"/>
    </row>
    <row r="8" spans="2:12" s="1" customFormat="1" ht="11.25">
      <c r="B8" s="36"/>
      <c r="I8" s="96"/>
      <c r="L8" s="36"/>
    </row>
    <row r="9" spans="2:12" s="1" customFormat="1" ht="12" customHeight="1">
      <c r="B9" s="36"/>
      <c r="D9" s="95" t="s">
        <v>18</v>
      </c>
      <c r="F9" s="15" t="s">
        <v>1</v>
      </c>
      <c r="I9" s="97" t="s">
        <v>19</v>
      </c>
      <c r="J9" s="15" t="s">
        <v>1</v>
      </c>
      <c r="L9" s="36"/>
    </row>
    <row r="10" spans="2:12" s="1" customFormat="1" ht="12" customHeight="1">
      <c r="B10" s="36"/>
      <c r="D10" s="95" t="s">
        <v>20</v>
      </c>
      <c r="F10" s="15" t="s">
        <v>21</v>
      </c>
      <c r="I10" s="97" t="s">
        <v>22</v>
      </c>
      <c r="J10" s="98" t="str">
        <f>'Rekapitulace stavby'!AN8</f>
        <v>19. 11. 2019</v>
      </c>
      <c r="L10" s="36"/>
    </row>
    <row r="11" spans="2:12" s="1" customFormat="1" ht="10.9" customHeight="1">
      <c r="B11" s="36"/>
      <c r="I11" s="96"/>
      <c r="L11" s="36"/>
    </row>
    <row r="12" spans="2:12" s="1" customFormat="1" ht="12" customHeight="1">
      <c r="B12" s="36"/>
      <c r="D12" s="95" t="s">
        <v>24</v>
      </c>
      <c r="I12" s="97" t="s">
        <v>25</v>
      </c>
      <c r="J12" s="15" t="s">
        <v>1</v>
      </c>
      <c r="L12" s="36"/>
    </row>
    <row r="13" spans="2:12" s="1" customFormat="1" ht="18" customHeight="1">
      <c r="B13" s="36"/>
      <c r="E13" s="15" t="s">
        <v>26</v>
      </c>
      <c r="I13" s="97" t="s">
        <v>27</v>
      </c>
      <c r="J13" s="15" t="s">
        <v>1</v>
      </c>
      <c r="L13" s="36"/>
    </row>
    <row r="14" spans="2:12" s="1" customFormat="1" ht="6.95" customHeight="1">
      <c r="B14" s="36"/>
      <c r="I14" s="96"/>
      <c r="L14" s="36"/>
    </row>
    <row r="15" spans="2:12" s="1" customFormat="1" ht="12" customHeight="1">
      <c r="B15" s="36"/>
      <c r="D15" s="95" t="s">
        <v>28</v>
      </c>
      <c r="I15" s="97" t="s">
        <v>25</v>
      </c>
      <c r="J15" s="28" t="str">
        <f>'Rekapitulace stavby'!AN13</f>
        <v>Vyplň údaj</v>
      </c>
      <c r="L15" s="36"/>
    </row>
    <row r="16" spans="2:12" s="1" customFormat="1" ht="18" customHeight="1">
      <c r="B16" s="36"/>
      <c r="E16" s="270" t="str">
        <f>'Rekapitulace stavby'!E14</f>
        <v>Vyplň údaj</v>
      </c>
      <c r="F16" s="271"/>
      <c r="G16" s="271"/>
      <c r="H16" s="271"/>
      <c r="I16" s="97" t="s">
        <v>27</v>
      </c>
      <c r="J16" s="28" t="str">
        <f>'Rekapitulace stavby'!AN14</f>
        <v>Vyplň údaj</v>
      </c>
      <c r="L16" s="36"/>
    </row>
    <row r="17" spans="2:12" s="1" customFormat="1" ht="6.95" customHeight="1">
      <c r="B17" s="36"/>
      <c r="I17" s="96"/>
      <c r="L17" s="36"/>
    </row>
    <row r="18" spans="2:12" s="1" customFormat="1" ht="12" customHeight="1">
      <c r="B18" s="36"/>
      <c r="D18" s="95" t="s">
        <v>30</v>
      </c>
      <c r="I18" s="97" t="s">
        <v>25</v>
      </c>
      <c r="J18" s="15" t="s">
        <v>1</v>
      </c>
      <c r="L18" s="36"/>
    </row>
    <row r="19" spans="2:12" s="1" customFormat="1" ht="18" customHeight="1">
      <c r="B19" s="36"/>
      <c r="E19" s="15" t="s">
        <v>31</v>
      </c>
      <c r="I19" s="97" t="s">
        <v>27</v>
      </c>
      <c r="J19" s="15" t="s">
        <v>1</v>
      </c>
      <c r="L19" s="36"/>
    </row>
    <row r="20" spans="2:12" s="1" customFormat="1" ht="6.95" customHeight="1">
      <c r="B20" s="36"/>
      <c r="I20" s="96"/>
      <c r="L20" s="36"/>
    </row>
    <row r="21" spans="2:12" s="1" customFormat="1" ht="12" customHeight="1">
      <c r="B21" s="36"/>
      <c r="D21" s="95" t="s">
        <v>33</v>
      </c>
      <c r="I21" s="97" t="s">
        <v>25</v>
      </c>
      <c r="J21" s="15" t="s">
        <v>1</v>
      </c>
      <c r="L21" s="36"/>
    </row>
    <row r="22" spans="2:12" s="1" customFormat="1" ht="18" customHeight="1">
      <c r="B22" s="36"/>
      <c r="E22" s="15" t="s">
        <v>34</v>
      </c>
      <c r="I22" s="97" t="s">
        <v>27</v>
      </c>
      <c r="J22" s="15" t="s">
        <v>1</v>
      </c>
      <c r="L22" s="36"/>
    </row>
    <row r="23" spans="2:12" s="1" customFormat="1" ht="6.95" customHeight="1">
      <c r="B23" s="36"/>
      <c r="I23" s="96"/>
      <c r="L23" s="36"/>
    </row>
    <row r="24" spans="2:12" s="1" customFormat="1" ht="12" customHeight="1">
      <c r="B24" s="36"/>
      <c r="D24" s="95" t="s">
        <v>35</v>
      </c>
      <c r="I24" s="96"/>
      <c r="L24" s="36"/>
    </row>
    <row r="25" spans="2:12" s="6" customFormat="1" ht="16.5" customHeight="1">
      <c r="B25" s="99"/>
      <c r="E25" s="272" t="s">
        <v>1</v>
      </c>
      <c r="F25" s="272"/>
      <c r="G25" s="272"/>
      <c r="H25" s="272"/>
      <c r="I25" s="100"/>
      <c r="L25" s="99"/>
    </row>
    <row r="26" spans="2:12" s="1" customFormat="1" ht="6.95" customHeight="1">
      <c r="B26" s="36"/>
      <c r="I26" s="96"/>
      <c r="L26" s="36"/>
    </row>
    <row r="27" spans="2:12" s="1" customFormat="1" ht="6.95" customHeight="1">
      <c r="B27" s="36"/>
      <c r="D27" s="54"/>
      <c r="E27" s="54"/>
      <c r="F27" s="54"/>
      <c r="G27" s="54"/>
      <c r="H27" s="54"/>
      <c r="I27" s="101"/>
      <c r="J27" s="54"/>
      <c r="K27" s="54"/>
      <c r="L27" s="36"/>
    </row>
    <row r="28" spans="2:12" s="1" customFormat="1" ht="25.35" customHeight="1">
      <c r="B28" s="36"/>
      <c r="D28" s="102" t="s">
        <v>36</v>
      </c>
      <c r="I28" s="96"/>
      <c r="J28" s="103">
        <f>ROUND(J98,2)</f>
        <v>0</v>
      </c>
      <c r="L28" s="36"/>
    </row>
    <row r="29" spans="2:12" s="1" customFormat="1" ht="6.95" customHeight="1">
      <c r="B29" s="36"/>
      <c r="D29" s="54"/>
      <c r="E29" s="54"/>
      <c r="F29" s="54"/>
      <c r="G29" s="54"/>
      <c r="H29" s="54"/>
      <c r="I29" s="101"/>
      <c r="J29" s="54"/>
      <c r="K29" s="54"/>
      <c r="L29" s="36"/>
    </row>
    <row r="30" spans="2:12" s="1" customFormat="1" ht="14.45" customHeight="1">
      <c r="B30" s="36"/>
      <c r="F30" s="104" t="s">
        <v>38</v>
      </c>
      <c r="I30" s="105" t="s">
        <v>37</v>
      </c>
      <c r="J30" s="104" t="s">
        <v>39</v>
      </c>
      <c r="L30" s="36"/>
    </row>
    <row r="31" spans="2:12" s="1" customFormat="1" ht="14.45" customHeight="1">
      <c r="B31" s="36"/>
      <c r="D31" s="95" t="s">
        <v>40</v>
      </c>
      <c r="E31" s="95" t="s">
        <v>41</v>
      </c>
      <c r="F31" s="106">
        <f>ROUND((SUM(BE98:BE384)),2)</f>
        <v>0</v>
      </c>
      <c r="I31" s="107">
        <v>0.21</v>
      </c>
      <c r="J31" s="106">
        <f>ROUND(((SUM(BE98:BE384))*I31),2)</f>
        <v>0</v>
      </c>
      <c r="L31" s="36"/>
    </row>
    <row r="32" spans="2:12" s="1" customFormat="1" ht="14.45" customHeight="1">
      <c r="B32" s="36"/>
      <c r="E32" s="95" t="s">
        <v>42</v>
      </c>
      <c r="F32" s="106">
        <f>ROUND((SUM(BF98:BF384)),2)</f>
        <v>0</v>
      </c>
      <c r="I32" s="107">
        <v>0.15</v>
      </c>
      <c r="J32" s="106">
        <f>ROUND(((SUM(BF98:BF384))*I32),2)</f>
        <v>0</v>
      </c>
      <c r="L32" s="36"/>
    </row>
    <row r="33" spans="2:12" s="1" customFormat="1" ht="14.45" customHeight="1" hidden="1">
      <c r="B33" s="36"/>
      <c r="E33" s="95" t="s">
        <v>43</v>
      </c>
      <c r="F33" s="106">
        <f>ROUND((SUM(BG98:BG384)),2)</f>
        <v>0</v>
      </c>
      <c r="I33" s="107">
        <v>0.21</v>
      </c>
      <c r="J33" s="106">
        <f>0</f>
        <v>0</v>
      </c>
      <c r="L33" s="36"/>
    </row>
    <row r="34" spans="2:12" s="1" customFormat="1" ht="14.45" customHeight="1" hidden="1">
      <c r="B34" s="36"/>
      <c r="E34" s="95" t="s">
        <v>44</v>
      </c>
      <c r="F34" s="106">
        <f>ROUND((SUM(BH98:BH384)),2)</f>
        <v>0</v>
      </c>
      <c r="I34" s="107">
        <v>0.15</v>
      </c>
      <c r="J34" s="106">
        <f>0</f>
        <v>0</v>
      </c>
      <c r="L34" s="36"/>
    </row>
    <row r="35" spans="2:12" s="1" customFormat="1" ht="14.45" customHeight="1" hidden="1">
      <c r="B35" s="36"/>
      <c r="E35" s="95" t="s">
        <v>45</v>
      </c>
      <c r="F35" s="106">
        <f>ROUND((SUM(BI98:BI384)),2)</f>
        <v>0</v>
      </c>
      <c r="I35" s="107">
        <v>0</v>
      </c>
      <c r="J35" s="106">
        <f>0</f>
        <v>0</v>
      </c>
      <c r="L35" s="36"/>
    </row>
    <row r="36" spans="2:12" s="1" customFormat="1" ht="6.95" customHeight="1">
      <c r="B36" s="36"/>
      <c r="I36" s="96"/>
      <c r="L36" s="36"/>
    </row>
    <row r="37" spans="2:12" s="1" customFormat="1" ht="25.35" customHeight="1">
      <c r="B37" s="36"/>
      <c r="C37" s="108"/>
      <c r="D37" s="109" t="s">
        <v>46</v>
      </c>
      <c r="E37" s="110"/>
      <c r="F37" s="110"/>
      <c r="G37" s="111" t="s">
        <v>47</v>
      </c>
      <c r="H37" s="112" t="s">
        <v>48</v>
      </c>
      <c r="I37" s="113"/>
      <c r="J37" s="114">
        <f>SUM(J28:J35)</f>
        <v>0</v>
      </c>
      <c r="K37" s="115"/>
      <c r="L37" s="36"/>
    </row>
    <row r="38" spans="2:12" s="1" customFormat="1" ht="14.45" customHeight="1">
      <c r="B38" s="116"/>
      <c r="C38" s="117"/>
      <c r="D38" s="117"/>
      <c r="E38" s="117"/>
      <c r="F38" s="117"/>
      <c r="G38" s="117"/>
      <c r="H38" s="117"/>
      <c r="I38" s="118"/>
      <c r="J38" s="117"/>
      <c r="K38" s="117"/>
      <c r="L38" s="36"/>
    </row>
    <row r="42" spans="2:12" s="1" customFormat="1" ht="6.95" customHeight="1">
      <c r="B42" s="119"/>
      <c r="C42" s="120"/>
      <c r="D42" s="120"/>
      <c r="E42" s="120"/>
      <c r="F42" s="120"/>
      <c r="G42" s="120"/>
      <c r="H42" s="120"/>
      <c r="I42" s="121"/>
      <c r="J42" s="120"/>
      <c r="K42" s="120"/>
      <c r="L42" s="36"/>
    </row>
    <row r="43" spans="2:12" s="1" customFormat="1" ht="24.95" customHeight="1">
      <c r="B43" s="32"/>
      <c r="C43" s="21" t="s">
        <v>78</v>
      </c>
      <c r="D43" s="33"/>
      <c r="E43" s="33"/>
      <c r="F43" s="33"/>
      <c r="G43" s="33"/>
      <c r="H43" s="33"/>
      <c r="I43" s="96"/>
      <c r="J43" s="33"/>
      <c r="K43" s="33"/>
      <c r="L43" s="36"/>
    </row>
    <row r="44" spans="2:12" s="1" customFormat="1" ht="6.95" customHeight="1">
      <c r="B44" s="32"/>
      <c r="C44" s="33"/>
      <c r="D44" s="33"/>
      <c r="E44" s="33"/>
      <c r="F44" s="33"/>
      <c r="G44" s="33"/>
      <c r="H44" s="33"/>
      <c r="I44" s="96"/>
      <c r="J44" s="33"/>
      <c r="K44" s="33"/>
      <c r="L44" s="36"/>
    </row>
    <row r="45" spans="2:12" s="1" customFormat="1" ht="12" customHeight="1">
      <c r="B45" s="32"/>
      <c r="C45" s="27" t="s">
        <v>16</v>
      </c>
      <c r="D45" s="33"/>
      <c r="E45" s="33"/>
      <c r="F45" s="33"/>
      <c r="G45" s="33"/>
      <c r="H45" s="33"/>
      <c r="I45" s="96"/>
      <c r="J45" s="33"/>
      <c r="K45" s="33"/>
      <c r="L45" s="36"/>
    </row>
    <row r="46" spans="2:12" s="1" customFormat="1" ht="16.5" customHeight="1">
      <c r="B46" s="32"/>
      <c r="C46" s="33"/>
      <c r="D46" s="33"/>
      <c r="E46" s="241" t="str">
        <f>E7</f>
        <v>Stavební úpravy bytu - Bazovského 1119,  byt č. 5</v>
      </c>
      <c r="F46" s="240"/>
      <c r="G46" s="240"/>
      <c r="H46" s="240"/>
      <c r="I46" s="96"/>
      <c r="J46" s="33"/>
      <c r="K46" s="33"/>
      <c r="L46" s="36"/>
    </row>
    <row r="47" spans="2:12" s="1" customFormat="1" ht="6.95" customHeight="1">
      <c r="B47" s="32"/>
      <c r="C47" s="33"/>
      <c r="D47" s="33"/>
      <c r="E47" s="33"/>
      <c r="F47" s="33"/>
      <c r="G47" s="33"/>
      <c r="H47" s="33"/>
      <c r="I47" s="96"/>
      <c r="J47" s="33"/>
      <c r="K47" s="33"/>
      <c r="L47" s="36"/>
    </row>
    <row r="48" spans="2:12" s="1" customFormat="1" ht="12" customHeight="1">
      <c r="B48" s="32"/>
      <c r="C48" s="27" t="s">
        <v>20</v>
      </c>
      <c r="D48" s="33"/>
      <c r="E48" s="33"/>
      <c r="F48" s="25" t="str">
        <f>F10</f>
        <v>Bazovského 1119, Praha 17</v>
      </c>
      <c r="G48" s="33"/>
      <c r="H48" s="33"/>
      <c r="I48" s="97" t="s">
        <v>22</v>
      </c>
      <c r="J48" s="53" t="str">
        <f>IF(J10="","",J10)</f>
        <v>19. 11. 2019</v>
      </c>
      <c r="K48" s="33"/>
      <c r="L48" s="36"/>
    </row>
    <row r="49" spans="2:12" s="1" customFormat="1" ht="6.95" customHeight="1">
      <c r="B49" s="32"/>
      <c r="C49" s="33"/>
      <c r="D49" s="33"/>
      <c r="E49" s="33"/>
      <c r="F49" s="33"/>
      <c r="G49" s="33"/>
      <c r="H49" s="33"/>
      <c r="I49" s="96"/>
      <c r="J49" s="33"/>
      <c r="K49" s="33"/>
      <c r="L49" s="36"/>
    </row>
    <row r="50" spans="2:12" s="1" customFormat="1" ht="13.7" customHeight="1">
      <c r="B50" s="32"/>
      <c r="C50" s="27" t="s">
        <v>24</v>
      </c>
      <c r="D50" s="33"/>
      <c r="E50" s="33"/>
      <c r="F50" s="25" t="str">
        <f>E13</f>
        <v>Městská část Praha 17, Praha 17 - Řepy</v>
      </c>
      <c r="G50" s="33"/>
      <c r="H50" s="33"/>
      <c r="I50" s="97" t="s">
        <v>30</v>
      </c>
      <c r="J50" s="30" t="str">
        <f>E19</f>
        <v>ing. arch. Lenka David</v>
      </c>
      <c r="K50" s="33"/>
      <c r="L50" s="36"/>
    </row>
    <row r="51" spans="2:12" s="1" customFormat="1" ht="13.7" customHeight="1">
      <c r="B51" s="32"/>
      <c r="C51" s="27" t="s">
        <v>28</v>
      </c>
      <c r="D51" s="33"/>
      <c r="E51" s="33"/>
      <c r="F51" s="25" t="str">
        <f>IF(E16="","",E16)</f>
        <v>Vyplň údaj</v>
      </c>
      <c r="G51" s="33"/>
      <c r="H51" s="33"/>
      <c r="I51" s="97" t="s">
        <v>33</v>
      </c>
      <c r="J51" s="30" t="str">
        <f>E22</f>
        <v>Lenka Jandová</v>
      </c>
      <c r="K51" s="33"/>
      <c r="L51" s="36"/>
    </row>
    <row r="52" spans="2:12" s="1" customFormat="1" ht="10.35" customHeight="1">
      <c r="B52" s="32"/>
      <c r="C52" s="33"/>
      <c r="D52" s="33"/>
      <c r="E52" s="33"/>
      <c r="F52" s="33"/>
      <c r="G52" s="33"/>
      <c r="H52" s="33"/>
      <c r="I52" s="96"/>
      <c r="J52" s="33"/>
      <c r="K52" s="33"/>
      <c r="L52" s="36"/>
    </row>
    <row r="53" spans="2:12" s="1" customFormat="1" ht="29.25" customHeight="1">
      <c r="B53" s="32"/>
      <c r="C53" s="122" t="s">
        <v>79</v>
      </c>
      <c r="D53" s="123"/>
      <c r="E53" s="123"/>
      <c r="F53" s="123"/>
      <c r="G53" s="123"/>
      <c r="H53" s="123"/>
      <c r="I53" s="124"/>
      <c r="J53" s="125" t="s">
        <v>80</v>
      </c>
      <c r="K53" s="123"/>
      <c r="L53" s="36"/>
    </row>
    <row r="54" spans="2:12" s="1" customFormat="1" ht="10.35" customHeight="1">
      <c r="B54" s="32"/>
      <c r="C54" s="33"/>
      <c r="D54" s="33"/>
      <c r="E54" s="33"/>
      <c r="F54" s="33"/>
      <c r="G54" s="33"/>
      <c r="H54" s="33"/>
      <c r="I54" s="96"/>
      <c r="J54" s="33"/>
      <c r="K54" s="33"/>
      <c r="L54" s="36"/>
    </row>
    <row r="55" spans="2:47" s="1" customFormat="1" ht="22.9" customHeight="1">
      <c r="B55" s="32"/>
      <c r="C55" s="126" t="s">
        <v>81</v>
      </c>
      <c r="D55" s="33"/>
      <c r="E55" s="33"/>
      <c r="F55" s="33"/>
      <c r="G55" s="33"/>
      <c r="H55" s="33"/>
      <c r="I55" s="96"/>
      <c r="J55" s="71">
        <f>J98</f>
        <v>0</v>
      </c>
      <c r="K55" s="33"/>
      <c r="L55" s="36"/>
      <c r="AU55" s="15" t="s">
        <v>82</v>
      </c>
    </row>
    <row r="56" spans="2:12" s="7" customFormat="1" ht="24.95" customHeight="1">
      <c r="B56" s="127"/>
      <c r="C56" s="128"/>
      <c r="D56" s="129" t="s">
        <v>83</v>
      </c>
      <c r="E56" s="130"/>
      <c r="F56" s="130"/>
      <c r="G56" s="130"/>
      <c r="H56" s="130"/>
      <c r="I56" s="131"/>
      <c r="J56" s="132">
        <f>J99</f>
        <v>0</v>
      </c>
      <c r="K56" s="128"/>
      <c r="L56" s="133"/>
    </row>
    <row r="57" spans="2:12" s="8" customFormat="1" ht="19.9" customHeight="1">
      <c r="B57" s="134"/>
      <c r="C57" s="135"/>
      <c r="D57" s="136" t="s">
        <v>84</v>
      </c>
      <c r="E57" s="137"/>
      <c r="F57" s="137"/>
      <c r="G57" s="137"/>
      <c r="H57" s="137"/>
      <c r="I57" s="138"/>
      <c r="J57" s="139">
        <f>J100</f>
        <v>0</v>
      </c>
      <c r="K57" s="135"/>
      <c r="L57" s="140"/>
    </row>
    <row r="58" spans="2:12" s="8" customFormat="1" ht="19.9" customHeight="1">
      <c r="B58" s="134"/>
      <c r="C58" s="135"/>
      <c r="D58" s="136" t="s">
        <v>85</v>
      </c>
      <c r="E58" s="137"/>
      <c r="F58" s="137"/>
      <c r="G58" s="137"/>
      <c r="H58" s="137"/>
      <c r="I58" s="138"/>
      <c r="J58" s="139">
        <f>J109</f>
        <v>0</v>
      </c>
      <c r="K58" s="135"/>
      <c r="L58" s="140"/>
    </row>
    <row r="59" spans="2:12" s="8" customFormat="1" ht="19.9" customHeight="1">
      <c r="B59" s="134"/>
      <c r="C59" s="135"/>
      <c r="D59" s="136" t="s">
        <v>86</v>
      </c>
      <c r="E59" s="137"/>
      <c r="F59" s="137"/>
      <c r="G59" s="137"/>
      <c r="H59" s="137"/>
      <c r="I59" s="138"/>
      <c r="J59" s="139">
        <f>J111</f>
        <v>0</v>
      </c>
      <c r="K59" s="135"/>
      <c r="L59" s="140"/>
    </row>
    <row r="60" spans="2:12" s="8" customFormat="1" ht="19.9" customHeight="1">
      <c r="B60" s="134"/>
      <c r="C60" s="135"/>
      <c r="D60" s="136" t="s">
        <v>87</v>
      </c>
      <c r="E60" s="137"/>
      <c r="F60" s="137"/>
      <c r="G60" s="137"/>
      <c r="H60" s="137"/>
      <c r="I60" s="138"/>
      <c r="J60" s="139">
        <f>J138</f>
        <v>0</v>
      </c>
      <c r="K60" s="135"/>
      <c r="L60" s="140"/>
    </row>
    <row r="61" spans="2:12" s="8" customFormat="1" ht="19.9" customHeight="1">
      <c r="B61" s="134"/>
      <c r="C61" s="135"/>
      <c r="D61" s="136" t="s">
        <v>88</v>
      </c>
      <c r="E61" s="137"/>
      <c r="F61" s="137"/>
      <c r="G61" s="137"/>
      <c r="H61" s="137"/>
      <c r="I61" s="138"/>
      <c r="J61" s="139">
        <f>J170</f>
        <v>0</v>
      </c>
      <c r="K61" s="135"/>
      <c r="L61" s="140"/>
    </row>
    <row r="62" spans="2:12" s="8" customFormat="1" ht="19.9" customHeight="1">
      <c r="B62" s="134"/>
      <c r="C62" s="135"/>
      <c r="D62" s="136" t="s">
        <v>89</v>
      </c>
      <c r="E62" s="137"/>
      <c r="F62" s="137"/>
      <c r="G62" s="137"/>
      <c r="H62" s="137"/>
      <c r="I62" s="138"/>
      <c r="J62" s="139">
        <f>J176</f>
        <v>0</v>
      </c>
      <c r="K62" s="135"/>
      <c r="L62" s="140"/>
    </row>
    <row r="63" spans="2:12" s="7" customFormat="1" ht="24.95" customHeight="1">
      <c r="B63" s="127"/>
      <c r="C63" s="128"/>
      <c r="D63" s="129" t="s">
        <v>90</v>
      </c>
      <c r="E63" s="130"/>
      <c r="F63" s="130"/>
      <c r="G63" s="130"/>
      <c r="H63" s="130"/>
      <c r="I63" s="131"/>
      <c r="J63" s="132">
        <f>J178</f>
        <v>0</v>
      </c>
      <c r="K63" s="128"/>
      <c r="L63" s="133"/>
    </row>
    <row r="64" spans="2:12" s="8" customFormat="1" ht="19.9" customHeight="1">
      <c r="B64" s="134"/>
      <c r="C64" s="135"/>
      <c r="D64" s="136" t="s">
        <v>91</v>
      </c>
      <c r="E64" s="137"/>
      <c r="F64" s="137"/>
      <c r="G64" s="137"/>
      <c r="H64" s="137"/>
      <c r="I64" s="138"/>
      <c r="J64" s="139">
        <f>J179</f>
        <v>0</v>
      </c>
      <c r="K64" s="135"/>
      <c r="L64" s="140"/>
    </row>
    <row r="65" spans="2:12" s="8" customFormat="1" ht="19.9" customHeight="1">
      <c r="B65" s="134"/>
      <c r="C65" s="135"/>
      <c r="D65" s="136" t="s">
        <v>92</v>
      </c>
      <c r="E65" s="137"/>
      <c r="F65" s="137"/>
      <c r="G65" s="137"/>
      <c r="H65" s="137"/>
      <c r="I65" s="138"/>
      <c r="J65" s="139">
        <f>J189</f>
        <v>0</v>
      </c>
      <c r="K65" s="135"/>
      <c r="L65" s="140"/>
    </row>
    <row r="66" spans="2:12" s="8" customFormat="1" ht="19.9" customHeight="1">
      <c r="B66" s="134"/>
      <c r="C66" s="135"/>
      <c r="D66" s="136" t="s">
        <v>93</v>
      </c>
      <c r="E66" s="137"/>
      <c r="F66" s="137"/>
      <c r="G66" s="137"/>
      <c r="H66" s="137"/>
      <c r="I66" s="138"/>
      <c r="J66" s="139">
        <f>J194</f>
        <v>0</v>
      </c>
      <c r="K66" s="135"/>
      <c r="L66" s="140"/>
    </row>
    <row r="67" spans="2:12" s="8" customFormat="1" ht="19.9" customHeight="1">
      <c r="B67" s="134"/>
      <c r="C67" s="135"/>
      <c r="D67" s="136" t="s">
        <v>94</v>
      </c>
      <c r="E67" s="137"/>
      <c r="F67" s="137"/>
      <c r="G67" s="137"/>
      <c r="H67" s="137"/>
      <c r="I67" s="138"/>
      <c r="J67" s="139">
        <f>J205</f>
        <v>0</v>
      </c>
      <c r="K67" s="135"/>
      <c r="L67" s="140"/>
    </row>
    <row r="68" spans="2:12" s="8" customFormat="1" ht="19.9" customHeight="1">
      <c r="B68" s="134"/>
      <c r="C68" s="135"/>
      <c r="D68" s="136" t="s">
        <v>95</v>
      </c>
      <c r="E68" s="137"/>
      <c r="F68" s="137"/>
      <c r="G68" s="137"/>
      <c r="H68" s="137"/>
      <c r="I68" s="138"/>
      <c r="J68" s="139">
        <f>J215</f>
        <v>0</v>
      </c>
      <c r="K68" s="135"/>
      <c r="L68" s="140"/>
    </row>
    <row r="69" spans="2:12" s="8" customFormat="1" ht="19.9" customHeight="1">
      <c r="B69" s="134"/>
      <c r="C69" s="135"/>
      <c r="D69" s="136" t="s">
        <v>96</v>
      </c>
      <c r="E69" s="137"/>
      <c r="F69" s="137"/>
      <c r="G69" s="137"/>
      <c r="H69" s="137"/>
      <c r="I69" s="138"/>
      <c r="J69" s="139">
        <f>J232</f>
        <v>0</v>
      </c>
      <c r="K69" s="135"/>
      <c r="L69" s="140"/>
    </row>
    <row r="70" spans="2:12" s="8" customFormat="1" ht="19.9" customHeight="1">
      <c r="B70" s="134"/>
      <c r="C70" s="135"/>
      <c r="D70" s="136" t="s">
        <v>97</v>
      </c>
      <c r="E70" s="137"/>
      <c r="F70" s="137"/>
      <c r="G70" s="137"/>
      <c r="H70" s="137"/>
      <c r="I70" s="138"/>
      <c r="J70" s="139">
        <f>J239</f>
        <v>0</v>
      </c>
      <c r="K70" s="135"/>
      <c r="L70" s="140"/>
    </row>
    <row r="71" spans="2:12" s="8" customFormat="1" ht="19.9" customHeight="1">
      <c r="B71" s="134"/>
      <c r="C71" s="135"/>
      <c r="D71" s="136" t="s">
        <v>98</v>
      </c>
      <c r="E71" s="137"/>
      <c r="F71" s="137"/>
      <c r="G71" s="137"/>
      <c r="H71" s="137"/>
      <c r="I71" s="138"/>
      <c r="J71" s="139">
        <f>J250</f>
        <v>0</v>
      </c>
      <c r="K71" s="135"/>
      <c r="L71" s="140"/>
    </row>
    <row r="72" spans="2:12" s="8" customFormat="1" ht="19.9" customHeight="1">
      <c r="B72" s="134"/>
      <c r="C72" s="135"/>
      <c r="D72" s="136" t="s">
        <v>99</v>
      </c>
      <c r="E72" s="137"/>
      <c r="F72" s="137"/>
      <c r="G72" s="137"/>
      <c r="H72" s="137"/>
      <c r="I72" s="138"/>
      <c r="J72" s="139">
        <f>J259</f>
        <v>0</v>
      </c>
      <c r="K72" s="135"/>
      <c r="L72" s="140"/>
    </row>
    <row r="73" spans="2:12" s="8" customFormat="1" ht="19.9" customHeight="1">
      <c r="B73" s="134"/>
      <c r="C73" s="135"/>
      <c r="D73" s="136" t="s">
        <v>100</v>
      </c>
      <c r="E73" s="137"/>
      <c r="F73" s="137"/>
      <c r="G73" s="137"/>
      <c r="H73" s="137"/>
      <c r="I73" s="138"/>
      <c r="J73" s="139">
        <f>J264</f>
        <v>0</v>
      </c>
      <c r="K73" s="135"/>
      <c r="L73" s="140"/>
    </row>
    <row r="74" spans="2:12" s="8" customFormat="1" ht="19.9" customHeight="1">
      <c r="B74" s="134"/>
      <c r="C74" s="135"/>
      <c r="D74" s="136" t="s">
        <v>101</v>
      </c>
      <c r="E74" s="137"/>
      <c r="F74" s="137"/>
      <c r="G74" s="137"/>
      <c r="H74" s="137"/>
      <c r="I74" s="138"/>
      <c r="J74" s="139">
        <f>J280</f>
        <v>0</v>
      </c>
      <c r="K74" s="135"/>
      <c r="L74" s="140"/>
    </row>
    <row r="75" spans="2:12" s="8" customFormat="1" ht="19.9" customHeight="1">
      <c r="B75" s="134"/>
      <c r="C75" s="135"/>
      <c r="D75" s="136" t="s">
        <v>102</v>
      </c>
      <c r="E75" s="137"/>
      <c r="F75" s="137"/>
      <c r="G75" s="137"/>
      <c r="H75" s="137"/>
      <c r="I75" s="138"/>
      <c r="J75" s="139">
        <f>J305</f>
        <v>0</v>
      </c>
      <c r="K75" s="135"/>
      <c r="L75" s="140"/>
    </row>
    <row r="76" spans="2:12" s="8" customFormat="1" ht="19.9" customHeight="1">
      <c r="B76" s="134"/>
      <c r="C76" s="135"/>
      <c r="D76" s="136" t="s">
        <v>103</v>
      </c>
      <c r="E76" s="137"/>
      <c r="F76" s="137"/>
      <c r="G76" s="137"/>
      <c r="H76" s="137"/>
      <c r="I76" s="138"/>
      <c r="J76" s="139">
        <f>J313</f>
        <v>0</v>
      </c>
      <c r="K76" s="135"/>
      <c r="L76" s="140"/>
    </row>
    <row r="77" spans="2:12" s="8" customFormat="1" ht="19.9" customHeight="1">
      <c r="B77" s="134"/>
      <c r="C77" s="135"/>
      <c r="D77" s="136" t="s">
        <v>104</v>
      </c>
      <c r="E77" s="137"/>
      <c r="F77" s="137"/>
      <c r="G77" s="137"/>
      <c r="H77" s="137"/>
      <c r="I77" s="138"/>
      <c r="J77" s="139">
        <f>J334</f>
        <v>0</v>
      </c>
      <c r="K77" s="135"/>
      <c r="L77" s="140"/>
    </row>
    <row r="78" spans="2:12" s="7" customFormat="1" ht="24.95" customHeight="1">
      <c r="B78" s="127"/>
      <c r="C78" s="128"/>
      <c r="D78" s="129" t="s">
        <v>105</v>
      </c>
      <c r="E78" s="130"/>
      <c r="F78" s="130"/>
      <c r="G78" s="130"/>
      <c r="H78" s="130"/>
      <c r="I78" s="131"/>
      <c r="J78" s="132">
        <f>J339</f>
        <v>0</v>
      </c>
      <c r="K78" s="128"/>
      <c r="L78" s="133"/>
    </row>
    <row r="79" spans="2:12" s="8" customFormat="1" ht="19.9" customHeight="1">
      <c r="B79" s="134"/>
      <c r="C79" s="135"/>
      <c r="D79" s="136" t="s">
        <v>106</v>
      </c>
      <c r="E79" s="137"/>
      <c r="F79" s="137"/>
      <c r="G79" s="137"/>
      <c r="H79" s="137"/>
      <c r="I79" s="138"/>
      <c r="J79" s="139">
        <f>J340</f>
        <v>0</v>
      </c>
      <c r="K79" s="135"/>
      <c r="L79" s="140"/>
    </row>
    <row r="80" spans="2:12" s="8" customFormat="1" ht="19.9" customHeight="1">
      <c r="B80" s="134"/>
      <c r="C80" s="135"/>
      <c r="D80" s="136" t="s">
        <v>107</v>
      </c>
      <c r="E80" s="137"/>
      <c r="F80" s="137"/>
      <c r="G80" s="137"/>
      <c r="H80" s="137"/>
      <c r="I80" s="138"/>
      <c r="J80" s="139">
        <f>J380</f>
        <v>0</v>
      </c>
      <c r="K80" s="135"/>
      <c r="L80" s="140"/>
    </row>
    <row r="81" spans="2:12" s="1" customFormat="1" ht="21.75" customHeight="1">
      <c r="B81" s="32"/>
      <c r="C81" s="33"/>
      <c r="D81" s="33"/>
      <c r="E81" s="33"/>
      <c r="F81" s="33"/>
      <c r="G81" s="33"/>
      <c r="H81" s="33"/>
      <c r="I81" s="96"/>
      <c r="J81" s="33"/>
      <c r="K81" s="33"/>
      <c r="L81" s="36"/>
    </row>
    <row r="82" spans="2:12" s="1" customFormat="1" ht="6.95" customHeight="1">
      <c r="B82" s="44"/>
      <c r="C82" s="45"/>
      <c r="D82" s="45"/>
      <c r="E82" s="45"/>
      <c r="F82" s="45"/>
      <c r="G82" s="45"/>
      <c r="H82" s="45"/>
      <c r="I82" s="118"/>
      <c r="J82" s="45"/>
      <c r="K82" s="45"/>
      <c r="L82" s="36"/>
    </row>
    <row r="86" spans="2:12" s="1" customFormat="1" ht="6.95" customHeight="1">
      <c r="B86" s="46"/>
      <c r="C86" s="47"/>
      <c r="D86" s="47"/>
      <c r="E86" s="47"/>
      <c r="F86" s="47"/>
      <c r="G86" s="47"/>
      <c r="H86" s="47"/>
      <c r="I86" s="121"/>
      <c r="J86" s="47"/>
      <c r="K86" s="47"/>
      <c r="L86" s="36"/>
    </row>
    <row r="87" spans="2:12" s="1" customFormat="1" ht="24.95" customHeight="1">
      <c r="B87" s="32"/>
      <c r="C87" s="21" t="s">
        <v>108</v>
      </c>
      <c r="D87" s="33"/>
      <c r="E87" s="33"/>
      <c r="F87" s="33"/>
      <c r="G87" s="33"/>
      <c r="H87" s="33"/>
      <c r="I87" s="96"/>
      <c r="J87" s="33"/>
      <c r="K87" s="33"/>
      <c r="L87" s="36"/>
    </row>
    <row r="88" spans="2:12" s="1" customFormat="1" ht="6.95" customHeight="1">
      <c r="B88" s="32"/>
      <c r="C88" s="33"/>
      <c r="D88" s="33"/>
      <c r="E88" s="33"/>
      <c r="F88" s="33"/>
      <c r="G88" s="33"/>
      <c r="H88" s="33"/>
      <c r="I88" s="96"/>
      <c r="J88" s="33"/>
      <c r="K88" s="33"/>
      <c r="L88" s="36"/>
    </row>
    <row r="89" spans="2:12" s="1" customFormat="1" ht="12" customHeight="1">
      <c r="B89" s="32"/>
      <c r="C89" s="27" t="s">
        <v>16</v>
      </c>
      <c r="D89" s="33"/>
      <c r="E89" s="33"/>
      <c r="F89" s="33"/>
      <c r="G89" s="33"/>
      <c r="H89" s="33"/>
      <c r="I89" s="96"/>
      <c r="J89" s="33"/>
      <c r="K89" s="33"/>
      <c r="L89" s="36"/>
    </row>
    <row r="90" spans="2:12" s="1" customFormat="1" ht="16.5" customHeight="1">
      <c r="B90" s="32"/>
      <c r="C90" s="33"/>
      <c r="D90" s="33"/>
      <c r="E90" s="241" t="str">
        <f>E7</f>
        <v>Stavební úpravy bytu - Bazovského 1119,  byt č. 5</v>
      </c>
      <c r="F90" s="240"/>
      <c r="G90" s="240"/>
      <c r="H90" s="240"/>
      <c r="I90" s="96"/>
      <c r="J90" s="33"/>
      <c r="K90" s="33"/>
      <c r="L90" s="36"/>
    </row>
    <row r="91" spans="2:12" s="1" customFormat="1" ht="6.95" customHeight="1">
      <c r="B91" s="32"/>
      <c r="C91" s="33"/>
      <c r="D91" s="33"/>
      <c r="E91" s="33"/>
      <c r="F91" s="33"/>
      <c r="G91" s="33"/>
      <c r="H91" s="33"/>
      <c r="I91" s="96"/>
      <c r="J91" s="33"/>
      <c r="K91" s="33"/>
      <c r="L91" s="36"/>
    </row>
    <row r="92" spans="2:12" s="1" customFormat="1" ht="12" customHeight="1">
      <c r="B92" s="32"/>
      <c r="C92" s="27" t="s">
        <v>20</v>
      </c>
      <c r="D92" s="33"/>
      <c r="E92" s="33"/>
      <c r="F92" s="25" t="str">
        <f>F10</f>
        <v>Bazovského 1119, Praha 17</v>
      </c>
      <c r="G92" s="33"/>
      <c r="H92" s="33"/>
      <c r="I92" s="97" t="s">
        <v>22</v>
      </c>
      <c r="J92" s="53" t="str">
        <f>IF(J10="","",J10)</f>
        <v>19. 11. 2019</v>
      </c>
      <c r="K92" s="33"/>
      <c r="L92" s="36"/>
    </row>
    <row r="93" spans="2:12" s="1" customFormat="1" ht="6.95" customHeight="1">
      <c r="B93" s="32"/>
      <c r="C93" s="33"/>
      <c r="D93" s="33"/>
      <c r="E93" s="33"/>
      <c r="F93" s="33"/>
      <c r="G93" s="33"/>
      <c r="H93" s="33"/>
      <c r="I93" s="96"/>
      <c r="J93" s="33"/>
      <c r="K93" s="33"/>
      <c r="L93" s="36"/>
    </row>
    <row r="94" spans="2:12" s="1" customFormat="1" ht="13.7" customHeight="1">
      <c r="B94" s="32"/>
      <c r="C94" s="27" t="s">
        <v>24</v>
      </c>
      <c r="D94" s="33"/>
      <c r="E94" s="33"/>
      <c r="F94" s="25" t="str">
        <f>E13</f>
        <v>Městská část Praha 17, Praha 17 - Řepy</v>
      </c>
      <c r="G94" s="33"/>
      <c r="H94" s="33"/>
      <c r="I94" s="97" t="s">
        <v>30</v>
      </c>
      <c r="J94" s="30" t="str">
        <f>E19</f>
        <v>ing. arch. Lenka David</v>
      </c>
      <c r="K94" s="33"/>
      <c r="L94" s="36"/>
    </row>
    <row r="95" spans="2:12" s="1" customFormat="1" ht="13.7" customHeight="1">
      <c r="B95" s="32"/>
      <c r="C95" s="27" t="s">
        <v>28</v>
      </c>
      <c r="D95" s="33"/>
      <c r="E95" s="33"/>
      <c r="F95" s="25" t="str">
        <f>IF(E16="","",E16)</f>
        <v>Vyplň údaj</v>
      </c>
      <c r="G95" s="33"/>
      <c r="H95" s="33"/>
      <c r="I95" s="97" t="s">
        <v>33</v>
      </c>
      <c r="J95" s="30" t="str">
        <f>E22</f>
        <v>Lenka Jandová</v>
      </c>
      <c r="K95" s="33"/>
      <c r="L95" s="36"/>
    </row>
    <row r="96" spans="2:12" s="1" customFormat="1" ht="10.35" customHeight="1">
      <c r="B96" s="32"/>
      <c r="C96" s="33"/>
      <c r="D96" s="33"/>
      <c r="E96" s="33"/>
      <c r="F96" s="33"/>
      <c r="G96" s="33"/>
      <c r="H96" s="33"/>
      <c r="I96" s="96"/>
      <c r="J96" s="33"/>
      <c r="K96" s="33"/>
      <c r="L96" s="36"/>
    </row>
    <row r="97" spans="2:20" s="9" customFormat="1" ht="29.25" customHeight="1">
      <c r="B97" s="141"/>
      <c r="C97" s="142" t="s">
        <v>109</v>
      </c>
      <c r="D97" s="143" t="s">
        <v>55</v>
      </c>
      <c r="E97" s="143" t="s">
        <v>51</v>
      </c>
      <c r="F97" s="143" t="s">
        <v>52</v>
      </c>
      <c r="G97" s="143" t="s">
        <v>110</v>
      </c>
      <c r="H97" s="143" t="s">
        <v>111</v>
      </c>
      <c r="I97" s="144" t="s">
        <v>112</v>
      </c>
      <c r="J97" s="145" t="s">
        <v>80</v>
      </c>
      <c r="K97" s="146" t="s">
        <v>113</v>
      </c>
      <c r="L97" s="147"/>
      <c r="M97" s="62" t="s">
        <v>1</v>
      </c>
      <c r="N97" s="63" t="s">
        <v>40</v>
      </c>
      <c r="O97" s="63" t="s">
        <v>114</v>
      </c>
      <c r="P97" s="63" t="s">
        <v>115</v>
      </c>
      <c r="Q97" s="63" t="s">
        <v>116</v>
      </c>
      <c r="R97" s="63" t="s">
        <v>117</v>
      </c>
      <c r="S97" s="63" t="s">
        <v>118</v>
      </c>
      <c r="T97" s="64" t="s">
        <v>119</v>
      </c>
    </row>
    <row r="98" spans="2:63" s="1" customFormat="1" ht="22.9" customHeight="1">
      <c r="B98" s="32"/>
      <c r="C98" s="69" t="s">
        <v>120</v>
      </c>
      <c r="D98" s="33"/>
      <c r="E98" s="33"/>
      <c r="F98" s="33"/>
      <c r="G98" s="33"/>
      <c r="H98" s="33"/>
      <c r="I98" s="96"/>
      <c r="J98" s="148">
        <f>BK98</f>
        <v>0</v>
      </c>
      <c r="K98" s="33"/>
      <c r="L98" s="36"/>
      <c r="M98" s="65"/>
      <c r="N98" s="66"/>
      <c r="O98" s="66"/>
      <c r="P98" s="149">
        <f>P99+P178+P339</f>
        <v>0</v>
      </c>
      <c r="Q98" s="66"/>
      <c r="R98" s="149">
        <f>R99+R178+R339</f>
        <v>5.562193039</v>
      </c>
      <c r="S98" s="66"/>
      <c r="T98" s="150">
        <f>T99+T178+T339</f>
        <v>6.034085299999999</v>
      </c>
      <c r="AT98" s="15" t="s">
        <v>69</v>
      </c>
      <c r="AU98" s="15" t="s">
        <v>82</v>
      </c>
      <c r="BK98" s="151">
        <f>BK99+BK178+BK339</f>
        <v>0</v>
      </c>
    </row>
    <row r="99" spans="2:63" s="10" customFormat="1" ht="25.9" customHeight="1">
      <c r="B99" s="152"/>
      <c r="C99" s="153"/>
      <c r="D99" s="154" t="s">
        <v>69</v>
      </c>
      <c r="E99" s="155" t="s">
        <v>121</v>
      </c>
      <c r="F99" s="155" t="s">
        <v>122</v>
      </c>
      <c r="G99" s="153"/>
      <c r="H99" s="153"/>
      <c r="I99" s="156"/>
      <c r="J99" s="157">
        <f>BK99</f>
        <v>0</v>
      </c>
      <c r="K99" s="153"/>
      <c r="L99" s="158"/>
      <c r="M99" s="159"/>
      <c r="N99" s="160"/>
      <c r="O99" s="160"/>
      <c r="P99" s="161">
        <f>P100+P109+P111+P138+P170+P176</f>
        <v>0</v>
      </c>
      <c r="Q99" s="160"/>
      <c r="R99" s="161">
        <f>R100+R109+R111+R138+R170+R176</f>
        <v>4.24906596</v>
      </c>
      <c r="S99" s="160"/>
      <c r="T99" s="162">
        <f>T100+T109+T111+T138+T170+T176</f>
        <v>6.002839999999999</v>
      </c>
      <c r="AR99" s="163" t="s">
        <v>75</v>
      </c>
      <c r="AT99" s="164" t="s">
        <v>69</v>
      </c>
      <c r="AU99" s="164" t="s">
        <v>70</v>
      </c>
      <c r="AY99" s="163" t="s">
        <v>123</v>
      </c>
      <c r="BK99" s="165">
        <f>BK100+BK109+BK111+BK138+BK170+BK176</f>
        <v>0</v>
      </c>
    </row>
    <row r="100" spans="2:63" s="10" customFormat="1" ht="22.9" customHeight="1">
      <c r="B100" s="152"/>
      <c r="C100" s="153"/>
      <c r="D100" s="154" t="s">
        <v>69</v>
      </c>
      <c r="E100" s="166" t="s">
        <v>124</v>
      </c>
      <c r="F100" s="166" t="s">
        <v>125</v>
      </c>
      <c r="G100" s="153"/>
      <c r="H100" s="153"/>
      <c r="I100" s="156"/>
      <c r="J100" s="167">
        <f>BK100</f>
        <v>0</v>
      </c>
      <c r="K100" s="153"/>
      <c r="L100" s="158"/>
      <c r="M100" s="159"/>
      <c r="N100" s="160"/>
      <c r="O100" s="160"/>
      <c r="P100" s="161">
        <f>SUM(P101:P108)</f>
        <v>0</v>
      </c>
      <c r="Q100" s="160"/>
      <c r="R100" s="161">
        <f>SUM(R101:R108)</f>
        <v>1.07004032</v>
      </c>
      <c r="S100" s="160"/>
      <c r="T100" s="162">
        <f>SUM(T101:T108)</f>
        <v>0</v>
      </c>
      <c r="AR100" s="163" t="s">
        <v>75</v>
      </c>
      <c r="AT100" s="164" t="s">
        <v>69</v>
      </c>
      <c r="AU100" s="164" t="s">
        <v>75</v>
      </c>
      <c r="AY100" s="163" t="s">
        <v>123</v>
      </c>
      <c r="BK100" s="165">
        <f>SUM(BK101:BK108)</f>
        <v>0</v>
      </c>
    </row>
    <row r="101" spans="2:65" s="1" customFormat="1" ht="16.5" customHeight="1">
      <c r="B101" s="32"/>
      <c r="C101" s="168" t="s">
        <v>75</v>
      </c>
      <c r="D101" s="168" t="s">
        <v>126</v>
      </c>
      <c r="E101" s="169" t="s">
        <v>127</v>
      </c>
      <c r="F101" s="170" t="s">
        <v>128</v>
      </c>
      <c r="G101" s="171" t="s">
        <v>129</v>
      </c>
      <c r="H101" s="172">
        <v>2</v>
      </c>
      <c r="I101" s="173"/>
      <c r="J101" s="174">
        <f>ROUND(I101*H101,2)</f>
        <v>0</v>
      </c>
      <c r="K101" s="170" t="s">
        <v>1</v>
      </c>
      <c r="L101" s="36"/>
      <c r="M101" s="175" t="s">
        <v>1</v>
      </c>
      <c r="N101" s="176" t="s">
        <v>42</v>
      </c>
      <c r="O101" s="58"/>
      <c r="P101" s="177">
        <f>O101*H101</f>
        <v>0</v>
      </c>
      <c r="Q101" s="177">
        <v>0.02684</v>
      </c>
      <c r="R101" s="177">
        <f>Q101*H101</f>
        <v>0.05368</v>
      </c>
      <c r="S101" s="177">
        <v>0</v>
      </c>
      <c r="T101" s="178">
        <f>S101*H101</f>
        <v>0</v>
      </c>
      <c r="AR101" s="15" t="s">
        <v>130</v>
      </c>
      <c r="AT101" s="15" t="s">
        <v>126</v>
      </c>
      <c r="AU101" s="15" t="s">
        <v>131</v>
      </c>
      <c r="AY101" s="15" t="s">
        <v>123</v>
      </c>
      <c r="BE101" s="179">
        <f>IF(N101="základní",J101,0)</f>
        <v>0</v>
      </c>
      <c r="BF101" s="179">
        <f>IF(N101="snížená",J101,0)</f>
        <v>0</v>
      </c>
      <c r="BG101" s="179">
        <f>IF(N101="zákl. přenesená",J101,0)</f>
        <v>0</v>
      </c>
      <c r="BH101" s="179">
        <f>IF(N101="sníž. přenesená",J101,0)</f>
        <v>0</v>
      </c>
      <c r="BI101" s="179">
        <f>IF(N101="nulová",J101,0)</f>
        <v>0</v>
      </c>
      <c r="BJ101" s="15" t="s">
        <v>131</v>
      </c>
      <c r="BK101" s="179">
        <f>ROUND(I101*H101,2)</f>
        <v>0</v>
      </c>
      <c r="BL101" s="15" t="s">
        <v>130</v>
      </c>
      <c r="BM101" s="15" t="s">
        <v>132</v>
      </c>
    </row>
    <row r="102" spans="2:65" s="1" customFormat="1" ht="16.5" customHeight="1">
      <c r="B102" s="32"/>
      <c r="C102" s="168" t="s">
        <v>131</v>
      </c>
      <c r="D102" s="168" t="s">
        <v>126</v>
      </c>
      <c r="E102" s="169" t="s">
        <v>133</v>
      </c>
      <c r="F102" s="170" t="s">
        <v>134</v>
      </c>
      <c r="G102" s="171" t="s">
        <v>135</v>
      </c>
      <c r="H102" s="172">
        <v>14.656</v>
      </c>
      <c r="I102" s="173"/>
      <c r="J102" s="174">
        <f>ROUND(I102*H102,2)</f>
        <v>0</v>
      </c>
      <c r="K102" s="170" t="s">
        <v>136</v>
      </c>
      <c r="L102" s="36"/>
      <c r="M102" s="175" t="s">
        <v>1</v>
      </c>
      <c r="N102" s="176" t="s">
        <v>42</v>
      </c>
      <c r="O102" s="58"/>
      <c r="P102" s="177">
        <f>O102*H102</f>
        <v>0</v>
      </c>
      <c r="Q102" s="177">
        <v>0.06917</v>
      </c>
      <c r="R102" s="177">
        <f>Q102*H102</f>
        <v>1.01375552</v>
      </c>
      <c r="S102" s="177">
        <v>0</v>
      </c>
      <c r="T102" s="178">
        <f>S102*H102</f>
        <v>0</v>
      </c>
      <c r="AR102" s="15" t="s">
        <v>130</v>
      </c>
      <c r="AT102" s="15" t="s">
        <v>126</v>
      </c>
      <c r="AU102" s="15" t="s">
        <v>131</v>
      </c>
      <c r="AY102" s="15" t="s">
        <v>123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15" t="s">
        <v>131</v>
      </c>
      <c r="BK102" s="179">
        <f>ROUND(I102*H102,2)</f>
        <v>0</v>
      </c>
      <c r="BL102" s="15" t="s">
        <v>130</v>
      </c>
      <c r="BM102" s="15" t="s">
        <v>137</v>
      </c>
    </row>
    <row r="103" spans="2:51" s="11" customFormat="1" ht="11.25">
      <c r="B103" s="180"/>
      <c r="C103" s="181"/>
      <c r="D103" s="182" t="s">
        <v>138</v>
      </c>
      <c r="E103" s="183" t="s">
        <v>1</v>
      </c>
      <c r="F103" s="184" t="s">
        <v>139</v>
      </c>
      <c r="G103" s="181"/>
      <c r="H103" s="185">
        <v>14.656</v>
      </c>
      <c r="I103" s="186"/>
      <c r="J103" s="181"/>
      <c r="K103" s="181"/>
      <c r="L103" s="187"/>
      <c r="M103" s="188"/>
      <c r="N103" s="189"/>
      <c r="O103" s="189"/>
      <c r="P103" s="189"/>
      <c r="Q103" s="189"/>
      <c r="R103" s="189"/>
      <c r="S103" s="189"/>
      <c r="T103" s="190"/>
      <c r="AT103" s="191" t="s">
        <v>138</v>
      </c>
      <c r="AU103" s="191" t="s">
        <v>131</v>
      </c>
      <c r="AV103" s="11" t="s">
        <v>131</v>
      </c>
      <c r="AW103" s="11" t="s">
        <v>32</v>
      </c>
      <c r="AX103" s="11" t="s">
        <v>75</v>
      </c>
      <c r="AY103" s="191" t="s">
        <v>123</v>
      </c>
    </row>
    <row r="104" spans="2:65" s="1" customFormat="1" ht="16.5" customHeight="1">
      <c r="B104" s="32"/>
      <c r="C104" s="168" t="s">
        <v>124</v>
      </c>
      <c r="D104" s="168" t="s">
        <v>126</v>
      </c>
      <c r="E104" s="169" t="s">
        <v>140</v>
      </c>
      <c r="F104" s="170" t="s">
        <v>141</v>
      </c>
      <c r="G104" s="171" t="s">
        <v>142</v>
      </c>
      <c r="H104" s="172">
        <v>6.56</v>
      </c>
      <c r="I104" s="173"/>
      <c r="J104" s="174">
        <f>ROUND(I104*H104,2)</f>
        <v>0</v>
      </c>
      <c r="K104" s="170" t="s">
        <v>1</v>
      </c>
      <c r="L104" s="36"/>
      <c r="M104" s="175" t="s">
        <v>1</v>
      </c>
      <c r="N104" s="176" t="s">
        <v>42</v>
      </c>
      <c r="O104" s="58"/>
      <c r="P104" s="177">
        <f>O104*H104</f>
        <v>0</v>
      </c>
      <c r="Q104" s="177">
        <v>8E-05</v>
      </c>
      <c r="R104" s="177">
        <f>Q104*H104</f>
        <v>0.0005248</v>
      </c>
      <c r="S104" s="177">
        <v>0</v>
      </c>
      <c r="T104" s="178">
        <f>S104*H104</f>
        <v>0</v>
      </c>
      <c r="AR104" s="15" t="s">
        <v>130</v>
      </c>
      <c r="AT104" s="15" t="s">
        <v>126</v>
      </c>
      <c r="AU104" s="15" t="s">
        <v>131</v>
      </c>
      <c r="AY104" s="15" t="s">
        <v>123</v>
      </c>
      <c r="BE104" s="179">
        <f>IF(N104="základní",J104,0)</f>
        <v>0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15" t="s">
        <v>131</v>
      </c>
      <c r="BK104" s="179">
        <f>ROUND(I104*H104,2)</f>
        <v>0</v>
      </c>
      <c r="BL104" s="15" t="s">
        <v>130</v>
      </c>
      <c r="BM104" s="15" t="s">
        <v>143</v>
      </c>
    </row>
    <row r="105" spans="2:51" s="12" customFormat="1" ht="11.25">
      <c r="B105" s="192"/>
      <c r="C105" s="193"/>
      <c r="D105" s="182" t="s">
        <v>138</v>
      </c>
      <c r="E105" s="194" t="s">
        <v>1</v>
      </c>
      <c r="F105" s="195" t="s">
        <v>144</v>
      </c>
      <c r="G105" s="193"/>
      <c r="H105" s="194" t="s">
        <v>1</v>
      </c>
      <c r="I105" s="196"/>
      <c r="J105" s="193"/>
      <c r="K105" s="193"/>
      <c r="L105" s="197"/>
      <c r="M105" s="198"/>
      <c r="N105" s="199"/>
      <c r="O105" s="199"/>
      <c r="P105" s="199"/>
      <c r="Q105" s="199"/>
      <c r="R105" s="199"/>
      <c r="S105" s="199"/>
      <c r="T105" s="200"/>
      <c r="AT105" s="201" t="s">
        <v>138</v>
      </c>
      <c r="AU105" s="201" t="s">
        <v>131</v>
      </c>
      <c r="AV105" s="12" t="s">
        <v>75</v>
      </c>
      <c r="AW105" s="12" t="s">
        <v>32</v>
      </c>
      <c r="AX105" s="12" t="s">
        <v>70</v>
      </c>
      <c r="AY105" s="201" t="s">
        <v>123</v>
      </c>
    </row>
    <row r="106" spans="2:51" s="11" customFormat="1" ht="11.25">
      <c r="B106" s="180"/>
      <c r="C106" s="181"/>
      <c r="D106" s="182" t="s">
        <v>138</v>
      </c>
      <c r="E106" s="183" t="s">
        <v>1</v>
      </c>
      <c r="F106" s="184" t="s">
        <v>145</v>
      </c>
      <c r="G106" s="181"/>
      <c r="H106" s="185">
        <v>6.56</v>
      </c>
      <c r="I106" s="186"/>
      <c r="J106" s="181"/>
      <c r="K106" s="181"/>
      <c r="L106" s="187"/>
      <c r="M106" s="188"/>
      <c r="N106" s="189"/>
      <c r="O106" s="189"/>
      <c r="P106" s="189"/>
      <c r="Q106" s="189"/>
      <c r="R106" s="189"/>
      <c r="S106" s="189"/>
      <c r="T106" s="190"/>
      <c r="AT106" s="191" t="s">
        <v>138</v>
      </c>
      <c r="AU106" s="191" t="s">
        <v>131</v>
      </c>
      <c r="AV106" s="11" t="s">
        <v>131</v>
      </c>
      <c r="AW106" s="11" t="s">
        <v>32</v>
      </c>
      <c r="AX106" s="11" t="s">
        <v>75</v>
      </c>
      <c r="AY106" s="191" t="s">
        <v>123</v>
      </c>
    </row>
    <row r="107" spans="2:65" s="1" customFormat="1" ht="16.5" customHeight="1">
      <c r="B107" s="32"/>
      <c r="C107" s="168" t="s">
        <v>130</v>
      </c>
      <c r="D107" s="168" t="s">
        <v>126</v>
      </c>
      <c r="E107" s="169" t="s">
        <v>146</v>
      </c>
      <c r="F107" s="170" t="s">
        <v>147</v>
      </c>
      <c r="G107" s="171" t="s">
        <v>142</v>
      </c>
      <c r="H107" s="172">
        <v>10.4</v>
      </c>
      <c r="I107" s="173"/>
      <c r="J107" s="174">
        <f>ROUND(I107*H107,2)</f>
        <v>0</v>
      </c>
      <c r="K107" s="170" t="s">
        <v>1</v>
      </c>
      <c r="L107" s="36"/>
      <c r="M107" s="175" t="s">
        <v>1</v>
      </c>
      <c r="N107" s="176" t="s">
        <v>42</v>
      </c>
      <c r="O107" s="58"/>
      <c r="P107" s="177">
        <f>O107*H107</f>
        <v>0</v>
      </c>
      <c r="Q107" s="177">
        <v>0.0002</v>
      </c>
      <c r="R107" s="177">
        <f>Q107*H107</f>
        <v>0.0020800000000000003</v>
      </c>
      <c r="S107" s="177">
        <v>0</v>
      </c>
      <c r="T107" s="178">
        <f>S107*H107</f>
        <v>0</v>
      </c>
      <c r="AR107" s="15" t="s">
        <v>130</v>
      </c>
      <c r="AT107" s="15" t="s">
        <v>126</v>
      </c>
      <c r="AU107" s="15" t="s">
        <v>131</v>
      </c>
      <c r="AY107" s="15" t="s">
        <v>123</v>
      </c>
      <c r="BE107" s="179">
        <f>IF(N107="základní",J107,0)</f>
        <v>0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15" t="s">
        <v>131</v>
      </c>
      <c r="BK107" s="179">
        <f>ROUND(I107*H107,2)</f>
        <v>0</v>
      </c>
      <c r="BL107" s="15" t="s">
        <v>130</v>
      </c>
      <c r="BM107" s="15" t="s">
        <v>148</v>
      </c>
    </row>
    <row r="108" spans="2:51" s="11" customFormat="1" ht="11.25">
      <c r="B108" s="180"/>
      <c r="C108" s="181"/>
      <c r="D108" s="182" t="s">
        <v>138</v>
      </c>
      <c r="E108" s="183" t="s">
        <v>1</v>
      </c>
      <c r="F108" s="184" t="s">
        <v>149</v>
      </c>
      <c r="G108" s="181"/>
      <c r="H108" s="185">
        <v>10.4</v>
      </c>
      <c r="I108" s="186"/>
      <c r="J108" s="181"/>
      <c r="K108" s="181"/>
      <c r="L108" s="187"/>
      <c r="M108" s="188"/>
      <c r="N108" s="189"/>
      <c r="O108" s="189"/>
      <c r="P108" s="189"/>
      <c r="Q108" s="189"/>
      <c r="R108" s="189"/>
      <c r="S108" s="189"/>
      <c r="T108" s="190"/>
      <c r="AT108" s="191" t="s">
        <v>138</v>
      </c>
      <c r="AU108" s="191" t="s">
        <v>131</v>
      </c>
      <c r="AV108" s="11" t="s">
        <v>131</v>
      </c>
      <c r="AW108" s="11" t="s">
        <v>32</v>
      </c>
      <c r="AX108" s="11" t="s">
        <v>75</v>
      </c>
      <c r="AY108" s="191" t="s">
        <v>123</v>
      </c>
    </row>
    <row r="109" spans="2:63" s="10" customFormat="1" ht="22.9" customHeight="1">
      <c r="B109" s="152"/>
      <c r="C109" s="153"/>
      <c r="D109" s="154" t="s">
        <v>69</v>
      </c>
      <c r="E109" s="166" t="s">
        <v>130</v>
      </c>
      <c r="F109" s="166" t="s">
        <v>150</v>
      </c>
      <c r="G109" s="153"/>
      <c r="H109" s="153"/>
      <c r="I109" s="156"/>
      <c r="J109" s="167">
        <f>BK109</f>
        <v>0</v>
      </c>
      <c r="K109" s="153"/>
      <c r="L109" s="158"/>
      <c r="M109" s="159"/>
      <c r="N109" s="160"/>
      <c r="O109" s="160"/>
      <c r="P109" s="161">
        <f>P110</f>
        <v>0</v>
      </c>
      <c r="Q109" s="160"/>
      <c r="R109" s="161">
        <f>R110</f>
        <v>0.0394</v>
      </c>
      <c r="S109" s="160"/>
      <c r="T109" s="162">
        <f>T110</f>
        <v>0</v>
      </c>
      <c r="AR109" s="163" t="s">
        <v>75</v>
      </c>
      <c r="AT109" s="164" t="s">
        <v>69</v>
      </c>
      <c r="AU109" s="164" t="s">
        <v>75</v>
      </c>
      <c r="AY109" s="163" t="s">
        <v>123</v>
      </c>
      <c r="BK109" s="165">
        <f>BK110</f>
        <v>0</v>
      </c>
    </row>
    <row r="110" spans="2:65" s="1" customFormat="1" ht="16.5" customHeight="1">
      <c r="B110" s="32"/>
      <c r="C110" s="168" t="s">
        <v>151</v>
      </c>
      <c r="D110" s="168" t="s">
        <v>126</v>
      </c>
      <c r="E110" s="169" t="s">
        <v>152</v>
      </c>
      <c r="F110" s="170" t="s">
        <v>153</v>
      </c>
      <c r="G110" s="171" t="s">
        <v>129</v>
      </c>
      <c r="H110" s="172">
        <v>2</v>
      </c>
      <c r="I110" s="173"/>
      <c r="J110" s="174">
        <f>ROUND(I110*H110,2)</f>
        <v>0</v>
      </c>
      <c r="K110" s="170" t="s">
        <v>1</v>
      </c>
      <c r="L110" s="36"/>
      <c r="M110" s="175" t="s">
        <v>1</v>
      </c>
      <c r="N110" s="176" t="s">
        <v>42</v>
      </c>
      <c r="O110" s="58"/>
      <c r="P110" s="177">
        <f>O110*H110</f>
        <v>0</v>
      </c>
      <c r="Q110" s="177">
        <v>0.0197</v>
      </c>
      <c r="R110" s="177">
        <f>Q110*H110</f>
        <v>0.0394</v>
      </c>
      <c r="S110" s="177">
        <v>0</v>
      </c>
      <c r="T110" s="178">
        <f>S110*H110</f>
        <v>0</v>
      </c>
      <c r="AR110" s="15" t="s">
        <v>130</v>
      </c>
      <c r="AT110" s="15" t="s">
        <v>126</v>
      </c>
      <c r="AU110" s="15" t="s">
        <v>131</v>
      </c>
      <c r="AY110" s="15" t="s">
        <v>123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15" t="s">
        <v>131</v>
      </c>
      <c r="BK110" s="179">
        <f>ROUND(I110*H110,2)</f>
        <v>0</v>
      </c>
      <c r="BL110" s="15" t="s">
        <v>130</v>
      </c>
      <c r="BM110" s="15" t="s">
        <v>154</v>
      </c>
    </row>
    <row r="111" spans="2:63" s="10" customFormat="1" ht="22.9" customHeight="1">
      <c r="B111" s="152"/>
      <c r="C111" s="153"/>
      <c r="D111" s="154" t="s">
        <v>69</v>
      </c>
      <c r="E111" s="166" t="s">
        <v>155</v>
      </c>
      <c r="F111" s="166" t="s">
        <v>156</v>
      </c>
      <c r="G111" s="153"/>
      <c r="H111" s="153"/>
      <c r="I111" s="156"/>
      <c r="J111" s="167">
        <f>BK111</f>
        <v>0</v>
      </c>
      <c r="K111" s="153"/>
      <c r="L111" s="158"/>
      <c r="M111" s="159"/>
      <c r="N111" s="160"/>
      <c r="O111" s="160"/>
      <c r="P111" s="161">
        <f>SUM(P112:P137)</f>
        <v>0</v>
      </c>
      <c r="Q111" s="160"/>
      <c r="R111" s="161">
        <f>SUM(R112:R137)</f>
        <v>3.1379136400000003</v>
      </c>
      <c r="S111" s="160"/>
      <c r="T111" s="162">
        <f>SUM(T112:T137)</f>
        <v>0</v>
      </c>
      <c r="AR111" s="163" t="s">
        <v>75</v>
      </c>
      <c r="AT111" s="164" t="s">
        <v>69</v>
      </c>
      <c r="AU111" s="164" t="s">
        <v>75</v>
      </c>
      <c r="AY111" s="163" t="s">
        <v>123</v>
      </c>
      <c r="BK111" s="165">
        <f>SUM(BK112:BK137)</f>
        <v>0</v>
      </c>
    </row>
    <row r="112" spans="2:65" s="1" customFormat="1" ht="16.5" customHeight="1">
      <c r="B112" s="32"/>
      <c r="C112" s="168" t="s">
        <v>155</v>
      </c>
      <c r="D112" s="168" t="s">
        <v>126</v>
      </c>
      <c r="E112" s="169" t="s">
        <v>157</v>
      </c>
      <c r="F112" s="170" t="s">
        <v>158</v>
      </c>
      <c r="G112" s="171" t="s">
        <v>135</v>
      </c>
      <c r="H112" s="172">
        <v>39.2</v>
      </c>
      <c r="I112" s="173"/>
      <c r="J112" s="174">
        <f>ROUND(I112*H112,2)</f>
        <v>0</v>
      </c>
      <c r="K112" s="170" t="s">
        <v>159</v>
      </c>
      <c r="L112" s="36"/>
      <c r="M112" s="175" t="s">
        <v>1</v>
      </c>
      <c r="N112" s="176" t="s">
        <v>42</v>
      </c>
      <c r="O112" s="58"/>
      <c r="P112" s="177">
        <f>O112*H112</f>
        <v>0</v>
      </c>
      <c r="Q112" s="177">
        <v>0.003</v>
      </c>
      <c r="R112" s="177">
        <f>Q112*H112</f>
        <v>0.11760000000000001</v>
      </c>
      <c r="S112" s="177">
        <v>0</v>
      </c>
      <c r="T112" s="178">
        <f>S112*H112</f>
        <v>0</v>
      </c>
      <c r="AR112" s="15" t="s">
        <v>130</v>
      </c>
      <c r="AT112" s="15" t="s">
        <v>126</v>
      </c>
      <c r="AU112" s="15" t="s">
        <v>131</v>
      </c>
      <c r="AY112" s="15" t="s">
        <v>123</v>
      </c>
      <c r="BE112" s="179">
        <f>IF(N112="základní",J112,0)</f>
        <v>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15" t="s">
        <v>131</v>
      </c>
      <c r="BK112" s="179">
        <f>ROUND(I112*H112,2)</f>
        <v>0</v>
      </c>
      <c r="BL112" s="15" t="s">
        <v>130</v>
      </c>
      <c r="BM112" s="15" t="s">
        <v>160</v>
      </c>
    </row>
    <row r="113" spans="2:51" s="11" customFormat="1" ht="11.25">
      <c r="B113" s="180"/>
      <c r="C113" s="181"/>
      <c r="D113" s="182" t="s">
        <v>138</v>
      </c>
      <c r="E113" s="183" t="s">
        <v>1</v>
      </c>
      <c r="F113" s="184" t="s">
        <v>161</v>
      </c>
      <c r="G113" s="181"/>
      <c r="H113" s="185">
        <v>39.2</v>
      </c>
      <c r="I113" s="186"/>
      <c r="J113" s="181"/>
      <c r="K113" s="181"/>
      <c r="L113" s="187"/>
      <c r="M113" s="188"/>
      <c r="N113" s="189"/>
      <c r="O113" s="189"/>
      <c r="P113" s="189"/>
      <c r="Q113" s="189"/>
      <c r="R113" s="189"/>
      <c r="S113" s="189"/>
      <c r="T113" s="190"/>
      <c r="AT113" s="191" t="s">
        <v>138</v>
      </c>
      <c r="AU113" s="191" t="s">
        <v>131</v>
      </c>
      <c r="AV113" s="11" t="s">
        <v>131</v>
      </c>
      <c r="AW113" s="11" t="s">
        <v>32</v>
      </c>
      <c r="AX113" s="11" t="s">
        <v>75</v>
      </c>
      <c r="AY113" s="191" t="s">
        <v>123</v>
      </c>
    </row>
    <row r="114" spans="2:65" s="1" customFormat="1" ht="16.5" customHeight="1">
      <c r="B114" s="32"/>
      <c r="C114" s="168" t="s">
        <v>162</v>
      </c>
      <c r="D114" s="168" t="s">
        <v>126</v>
      </c>
      <c r="E114" s="169" t="s">
        <v>163</v>
      </c>
      <c r="F114" s="170" t="s">
        <v>164</v>
      </c>
      <c r="G114" s="171" t="s">
        <v>135</v>
      </c>
      <c r="H114" s="172">
        <v>3.6</v>
      </c>
      <c r="I114" s="173"/>
      <c r="J114" s="174">
        <f>ROUND(I114*H114,2)</f>
        <v>0</v>
      </c>
      <c r="K114" s="170" t="s">
        <v>1</v>
      </c>
      <c r="L114" s="36"/>
      <c r="M114" s="175" t="s">
        <v>1</v>
      </c>
      <c r="N114" s="176" t="s">
        <v>42</v>
      </c>
      <c r="O114" s="58"/>
      <c r="P114" s="177">
        <f>O114*H114</f>
        <v>0</v>
      </c>
      <c r="Q114" s="177">
        <v>0.01838</v>
      </c>
      <c r="R114" s="177">
        <f>Q114*H114</f>
        <v>0.066168</v>
      </c>
      <c r="S114" s="177">
        <v>0</v>
      </c>
      <c r="T114" s="178">
        <f>S114*H114</f>
        <v>0</v>
      </c>
      <c r="AR114" s="15" t="s">
        <v>130</v>
      </c>
      <c r="AT114" s="15" t="s">
        <v>126</v>
      </c>
      <c r="AU114" s="15" t="s">
        <v>131</v>
      </c>
      <c r="AY114" s="15" t="s">
        <v>123</v>
      </c>
      <c r="BE114" s="179">
        <f>IF(N114="základní",J114,0)</f>
        <v>0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15" t="s">
        <v>131</v>
      </c>
      <c r="BK114" s="179">
        <f>ROUND(I114*H114,2)</f>
        <v>0</v>
      </c>
      <c r="BL114" s="15" t="s">
        <v>130</v>
      </c>
      <c r="BM114" s="15" t="s">
        <v>165</v>
      </c>
    </row>
    <row r="115" spans="2:51" s="11" customFormat="1" ht="11.25">
      <c r="B115" s="180"/>
      <c r="C115" s="181"/>
      <c r="D115" s="182" t="s">
        <v>138</v>
      </c>
      <c r="E115" s="183" t="s">
        <v>1</v>
      </c>
      <c r="F115" s="184" t="s">
        <v>166</v>
      </c>
      <c r="G115" s="181"/>
      <c r="H115" s="185">
        <v>3.6</v>
      </c>
      <c r="I115" s="186"/>
      <c r="J115" s="181"/>
      <c r="K115" s="181"/>
      <c r="L115" s="187"/>
      <c r="M115" s="188"/>
      <c r="N115" s="189"/>
      <c r="O115" s="189"/>
      <c r="P115" s="189"/>
      <c r="Q115" s="189"/>
      <c r="R115" s="189"/>
      <c r="S115" s="189"/>
      <c r="T115" s="190"/>
      <c r="AT115" s="191" t="s">
        <v>138</v>
      </c>
      <c r="AU115" s="191" t="s">
        <v>131</v>
      </c>
      <c r="AV115" s="11" t="s">
        <v>131</v>
      </c>
      <c r="AW115" s="11" t="s">
        <v>32</v>
      </c>
      <c r="AX115" s="11" t="s">
        <v>75</v>
      </c>
      <c r="AY115" s="191" t="s">
        <v>123</v>
      </c>
    </row>
    <row r="116" spans="2:65" s="1" customFormat="1" ht="16.5" customHeight="1">
      <c r="B116" s="32"/>
      <c r="C116" s="168" t="s">
        <v>167</v>
      </c>
      <c r="D116" s="168" t="s">
        <v>126</v>
      </c>
      <c r="E116" s="169" t="s">
        <v>168</v>
      </c>
      <c r="F116" s="170" t="s">
        <v>169</v>
      </c>
      <c r="G116" s="171" t="s">
        <v>135</v>
      </c>
      <c r="H116" s="172">
        <v>39.2</v>
      </c>
      <c r="I116" s="173"/>
      <c r="J116" s="174">
        <f>ROUND(I116*H116,2)</f>
        <v>0</v>
      </c>
      <c r="K116" s="170" t="s">
        <v>170</v>
      </c>
      <c r="L116" s="36"/>
      <c r="M116" s="175" t="s">
        <v>1</v>
      </c>
      <c r="N116" s="176" t="s">
        <v>42</v>
      </c>
      <c r="O116" s="58"/>
      <c r="P116" s="177">
        <f>O116*H116</f>
        <v>0</v>
      </c>
      <c r="Q116" s="177">
        <v>0.0051</v>
      </c>
      <c r="R116" s="177">
        <f>Q116*H116</f>
        <v>0.19992000000000004</v>
      </c>
      <c r="S116" s="177">
        <v>0</v>
      </c>
      <c r="T116" s="178">
        <f>S116*H116</f>
        <v>0</v>
      </c>
      <c r="AR116" s="15" t="s">
        <v>130</v>
      </c>
      <c r="AT116" s="15" t="s">
        <v>126</v>
      </c>
      <c r="AU116" s="15" t="s">
        <v>131</v>
      </c>
      <c r="AY116" s="15" t="s">
        <v>123</v>
      </c>
      <c r="BE116" s="179">
        <f>IF(N116="základní",J116,0)</f>
        <v>0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15" t="s">
        <v>131</v>
      </c>
      <c r="BK116" s="179">
        <f>ROUND(I116*H116,2)</f>
        <v>0</v>
      </c>
      <c r="BL116" s="15" t="s">
        <v>130</v>
      </c>
      <c r="BM116" s="15" t="s">
        <v>171</v>
      </c>
    </row>
    <row r="117" spans="2:51" s="11" customFormat="1" ht="11.25">
      <c r="B117" s="180"/>
      <c r="C117" s="181"/>
      <c r="D117" s="182" t="s">
        <v>138</v>
      </c>
      <c r="E117" s="183" t="s">
        <v>1</v>
      </c>
      <c r="F117" s="184" t="s">
        <v>161</v>
      </c>
      <c r="G117" s="181"/>
      <c r="H117" s="185">
        <v>39.2</v>
      </c>
      <c r="I117" s="186"/>
      <c r="J117" s="181"/>
      <c r="K117" s="181"/>
      <c r="L117" s="187"/>
      <c r="M117" s="188"/>
      <c r="N117" s="189"/>
      <c r="O117" s="189"/>
      <c r="P117" s="189"/>
      <c r="Q117" s="189"/>
      <c r="R117" s="189"/>
      <c r="S117" s="189"/>
      <c r="T117" s="190"/>
      <c r="AT117" s="191" t="s">
        <v>138</v>
      </c>
      <c r="AU117" s="191" t="s">
        <v>131</v>
      </c>
      <c r="AV117" s="11" t="s">
        <v>131</v>
      </c>
      <c r="AW117" s="11" t="s">
        <v>32</v>
      </c>
      <c r="AX117" s="11" t="s">
        <v>75</v>
      </c>
      <c r="AY117" s="191" t="s">
        <v>123</v>
      </c>
    </row>
    <row r="118" spans="2:65" s="1" customFormat="1" ht="16.5" customHeight="1">
      <c r="B118" s="32"/>
      <c r="C118" s="168" t="s">
        <v>172</v>
      </c>
      <c r="D118" s="168" t="s">
        <v>126</v>
      </c>
      <c r="E118" s="169" t="s">
        <v>173</v>
      </c>
      <c r="F118" s="170" t="s">
        <v>174</v>
      </c>
      <c r="G118" s="171" t="s">
        <v>135</v>
      </c>
      <c r="H118" s="172">
        <v>16.136</v>
      </c>
      <c r="I118" s="173"/>
      <c r="J118" s="174">
        <f>ROUND(I118*H118,2)</f>
        <v>0</v>
      </c>
      <c r="K118" s="170" t="s">
        <v>1</v>
      </c>
      <c r="L118" s="36"/>
      <c r="M118" s="175" t="s">
        <v>1</v>
      </c>
      <c r="N118" s="176" t="s">
        <v>42</v>
      </c>
      <c r="O118" s="58"/>
      <c r="P118" s="177">
        <f>O118*H118</f>
        <v>0</v>
      </c>
      <c r="Q118" s="177">
        <v>0.00489</v>
      </c>
      <c r="R118" s="177">
        <f>Q118*H118</f>
        <v>0.07890504</v>
      </c>
      <c r="S118" s="177">
        <v>0</v>
      </c>
      <c r="T118" s="178">
        <f>S118*H118</f>
        <v>0</v>
      </c>
      <c r="AR118" s="15" t="s">
        <v>130</v>
      </c>
      <c r="AT118" s="15" t="s">
        <v>126</v>
      </c>
      <c r="AU118" s="15" t="s">
        <v>131</v>
      </c>
      <c r="AY118" s="15" t="s">
        <v>123</v>
      </c>
      <c r="BE118" s="179">
        <f>IF(N118="základní",J118,0)</f>
        <v>0</v>
      </c>
      <c r="BF118" s="179">
        <f>IF(N118="snížená",J118,0)</f>
        <v>0</v>
      </c>
      <c r="BG118" s="179">
        <f>IF(N118="zákl. přenesená",J118,0)</f>
        <v>0</v>
      </c>
      <c r="BH118" s="179">
        <f>IF(N118="sníž. přenesená",J118,0)</f>
        <v>0</v>
      </c>
      <c r="BI118" s="179">
        <f>IF(N118="nulová",J118,0)</f>
        <v>0</v>
      </c>
      <c r="BJ118" s="15" t="s">
        <v>131</v>
      </c>
      <c r="BK118" s="179">
        <f>ROUND(I118*H118,2)</f>
        <v>0</v>
      </c>
      <c r="BL118" s="15" t="s">
        <v>130</v>
      </c>
      <c r="BM118" s="15" t="s">
        <v>175</v>
      </c>
    </row>
    <row r="119" spans="2:51" s="11" customFormat="1" ht="11.25">
      <c r="B119" s="180"/>
      <c r="C119" s="181"/>
      <c r="D119" s="182" t="s">
        <v>138</v>
      </c>
      <c r="E119" s="183" t="s">
        <v>1</v>
      </c>
      <c r="F119" s="184" t="s">
        <v>176</v>
      </c>
      <c r="G119" s="181"/>
      <c r="H119" s="185">
        <v>9.716</v>
      </c>
      <c r="I119" s="186"/>
      <c r="J119" s="181"/>
      <c r="K119" s="181"/>
      <c r="L119" s="187"/>
      <c r="M119" s="188"/>
      <c r="N119" s="189"/>
      <c r="O119" s="189"/>
      <c r="P119" s="189"/>
      <c r="Q119" s="189"/>
      <c r="R119" s="189"/>
      <c r="S119" s="189"/>
      <c r="T119" s="190"/>
      <c r="AT119" s="191" t="s">
        <v>138</v>
      </c>
      <c r="AU119" s="191" t="s">
        <v>131</v>
      </c>
      <c r="AV119" s="11" t="s">
        <v>131</v>
      </c>
      <c r="AW119" s="11" t="s">
        <v>32</v>
      </c>
      <c r="AX119" s="11" t="s">
        <v>70</v>
      </c>
      <c r="AY119" s="191" t="s">
        <v>123</v>
      </c>
    </row>
    <row r="120" spans="2:51" s="11" customFormat="1" ht="11.25">
      <c r="B120" s="180"/>
      <c r="C120" s="181"/>
      <c r="D120" s="182" t="s">
        <v>138</v>
      </c>
      <c r="E120" s="183" t="s">
        <v>1</v>
      </c>
      <c r="F120" s="184" t="s">
        <v>177</v>
      </c>
      <c r="G120" s="181"/>
      <c r="H120" s="185">
        <v>6.42</v>
      </c>
      <c r="I120" s="186"/>
      <c r="J120" s="181"/>
      <c r="K120" s="181"/>
      <c r="L120" s="187"/>
      <c r="M120" s="188"/>
      <c r="N120" s="189"/>
      <c r="O120" s="189"/>
      <c r="P120" s="189"/>
      <c r="Q120" s="189"/>
      <c r="R120" s="189"/>
      <c r="S120" s="189"/>
      <c r="T120" s="190"/>
      <c r="AT120" s="191" t="s">
        <v>138</v>
      </c>
      <c r="AU120" s="191" t="s">
        <v>131</v>
      </c>
      <c r="AV120" s="11" t="s">
        <v>131</v>
      </c>
      <c r="AW120" s="11" t="s">
        <v>32</v>
      </c>
      <c r="AX120" s="11" t="s">
        <v>70</v>
      </c>
      <c r="AY120" s="191" t="s">
        <v>123</v>
      </c>
    </row>
    <row r="121" spans="2:51" s="13" customFormat="1" ht="11.25">
      <c r="B121" s="202"/>
      <c r="C121" s="203"/>
      <c r="D121" s="182" t="s">
        <v>138</v>
      </c>
      <c r="E121" s="204" t="s">
        <v>1</v>
      </c>
      <c r="F121" s="205" t="s">
        <v>178</v>
      </c>
      <c r="G121" s="203"/>
      <c r="H121" s="206">
        <v>16.136</v>
      </c>
      <c r="I121" s="207"/>
      <c r="J121" s="203"/>
      <c r="K121" s="203"/>
      <c r="L121" s="208"/>
      <c r="M121" s="209"/>
      <c r="N121" s="210"/>
      <c r="O121" s="210"/>
      <c r="P121" s="210"/>
      <c r="Q121" s="210"/>
      <c r="R121" s="210"/>
      <c r="S121" s="210"/>
      <c r="T121" s="211"/>
      <c r="AT121" s="212" t="s">
        <v>138</v>
      </c>
      <c r="AU121" s="212" t="s">
        <v>131</v>
      </c>
      <c r="AV121" s="13" t="s">
        <v>130</v>
      </c>
      <c r="AW121" s="13" t="s">
        <v>32</v>
      </c>
      <c r="AX121" s="13" t="s">
        <v>75</v>
      </c>
      <c r="AY121" s="212" t="s">
        <v>123</v>
      </c>
    </row>
    <row r="122" spans="2:65" s="1" customFormat="1" ht="16.5" customHeight="1">
      <c r="B122" s="32"/>
      <c r="C122" s="168" t="s">
        <v>179</v>
      </c>
      <c r="D122" s="168" t="s">
        <v>126</v>
      </c>
      <c r="E122" s="169" t="s">
        <v>180</v>
      </c>
      <c r="F122" s="170" t="s">
        <v>181</v>
      </c>
      <c r="G122" s="171" t="s">
        <v>135</v>
      </c>
      <c r="H122" s="172">
        <v>120.287</v>
      </c>
      <c r="I122" s="173"/>
      <c r="J122" s="174">
        <f>ROUND(I122*H122,2)</f>
        <v>0</v>
      </c>
      <c r="K122" s="170" t="s">
        <v>159</v>
      </c>
      <c r="L122" s="36"/>
      <c r="M122" s="175" t="s">
        <v>1</v>
      </c>
      <c r="N122" s="176" t="s">
        <v>42</v>
      </c>
      <c r="O122" s="58"/>
      <c r="P122" s="177">
        <f>O122*H122</f>
        <v>0</v>
      </c>
      <c r="Q122" s="177">
        <v>0.003</v>
      </c>
      <c r="R122" s="177">
        <f>Q122*H122</f>
        <v>0.36086100000000004</v>
      </c>
      <c r="S122" s="177">
        <v>0</v>
      </c>
      <c r="T122" s="178">
        <f>S122*H122</f>
        <v>0</v>
      </c>
      <c r="AR122" s="15" t="s">
        <v>130</v>
      </c>
      <c r="AT122" s="15" t="s">
        <v>126</v>
      </c>
      <c r="AU122" s="15" t="s">
        <v>131</v>
      </c>
      <c r="AY122" s="15" t="s">
        <v>123</v>
      </c>
      <c r="BE122" s="179">
        <f>IF(N122="základní",J122,0)</f>
        <v>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15" t="s">
        <v>131</v>
      </c>
      <c r="BK122" s="179">
        <f>ROUND(I122*H122,2)</f>
        <v>0</v>
      </c>
      <c r="BL122" s="15" t="s">
        <v>130</v>
      </c>
      <c r="BM122" s="15" t="s">
        <v>182</v>
      </c>
    </row>
    <row r="123" spans="2:51" s="11" customFormat="1" ht="11.25">
      <c r="B123" s="180"/>
      <c r="C123" s="181"/>
      <c r="D123" s="182" t="s">
        <v>138</v>
      </c>
      <c r="E123" s="183" t="s">
        <v>1</v>
      </c>
      <c r="F123" s="184" t="s">
        <v>183</v>
      </c>
      <c r="G123" s="181"/>
      <c r="H123" s="185">
        <v>120.287</v>
      </c>
      <c r="I123" s="186"/>
      <c r="J123" s="181"/>
      <c r="K123" s="181"/>
      <c r="L123" s="187"/>
      <c r="M123" s="188"/>
      <c r="N123" s="189"/>
      <c r="O123" s="189"/>
      <c r="P123" s="189"/>
      <c r="Q123" s="189"/>
      <c r="R123" s="189"/>
      <c r="S123" s="189"/>
      <c r="T123" s="190"/>
      <c r="AT123" s="191" t="s">
        <v>138</v>
      </c>
      <c r="AU123" s="191" t="s">
        <v>131</v>
      </c>
      <c r="AV123" s="11" t="s">
        <v>131</v>
      </c>
      <c r="AW123" s="11" t="s">
        <v>32</v>
      </c>
      <c r="AX123" s="11" t="s">
        <v>75</v>
      </c>
      <c r="AY123" s="191" t="s">
        <v>123</v>
      </c>
    </row>
    <row r="124" spans="2:65" s="1" customFormat="1" ht="16.5" customHeight="1">
      <c r="B124" s="32"/>
      <c r="C124" s="168" t="s">
        <v>184</v>
      </c>
      <c r="D124" s="168" t="s">
        <v>126</v>
      </c>
      <c r="E124" s="169" t="s">
        <v>185</v>
      </c>
      <c r="F124" s="170" t="s">
        <v>186</v>
      </c>
      <c r="G124" s="171" t="s">
        <v>135</v>
      </c>
      <c r="H124" s="172">
        <v>104.151</v>
      </c>
      <c r="I124" s="173"/>
      <c r="J124" s="174">
        <f>ROUND(I124*H124,2)</f>
        <v>0</v>
      </c>
      <c r="K124" s="170" t="s">
        <v>170</v>
      </c>
      <c r="L124" s="36"/>
      <c r="M124" s="175" t="s">
        <v>1</v>
      </c>
      <c r="N124" s="176" t="s">
        <v>42</v>
      </c>
      <c r="O124" s="58"/>
      <c r="P124" s="177">
        <f>O124*H124</f>
        <v>0</v>
      </c>
      <c r="Q124" s="177">
        <v>0.0156</v>
      </c>
      <c r="R124" s="177">
        <f>Q124*H124</f>
        <v>1.6247555999999999</v>
      </c>
      <c r="S124" s="177">
        <v>0</v>
      </c>
      <c r="T124" s="178">
        <f>S124*H124</f>
        <v>0</v>
      </c>
      <c r="AR124" s="15" t="s">
        <v>130</v>
      </c>
      <c r="AT124" s="15" t="s">
        <v>126</v>
      </c>
      <c r="AU124" s="15" t="s">
        <v>131</v>
      </c>
      <c r="AY124" s="15" t="s">
        <v>123</v>
      </c>
      <c r="BE124" s="179">
        <f>IF(N124="základní",J124,0)</f>
        <v>0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15" t="s">
        <v>131</v>
      </c>
      <c r="BK124" s="179">
        <f>ROUND(I124*H124,2)</f>
        <v>0</v>
      </c>
      <c r="BL124" s="15" t="s">
        <v>130</v>
      </c>
      <c r="BM124" s="15" t="s">
        <v>187</v>
      </c>
    </row>
    <row r="125" spans="2:51" s="11" customFormat="1" ht="11.25">
      <c r="B125" s="180"/>
      <c r="C125" s="181"/>
      <c r="D125" s="182" t="s">
        <v>138</v>
      </c>
      <c r="E125" s="183" t="s">
        <v>1</v>
      </c>
      <c r="F125" s="184" t="s">
        <v>188</v>
      </c>
      <c r="G125" s="181"/>
      <c r="H125" s="185">
        <v>21.161</v>
      </c>
      <c r="I125" s="186"/>
      <c r="J125" s="181"/>
      <c r="K125" s="181"/>
      <c r="L125" s="187"/>
      <c r="M125" s="188"/>
      <c r="N125" s="189"/>
      <c r="O125" s="189"/>
      <c r="P125" s="189"/>
      <c r="Q125" s="189"/>
      <c r="R125" s="189"/>
      <c r="S125" s="189"/>
      <c r="T125" s="190"/>
      <c r="AT125" s="191" t="s">
        <v>138</v>
      </c>
      <c r="AU125" s="191" t="s">
        <v>131</v>
      </c>
      <c r="AV125" s="11" t="s">
        <v>131</v>
      </c>
      <c r="AW125" s="11" t="s">
        <v>32</v>
      </c>
      <c r="AX125" s="11" t="s">
        <v>70</v>
      </c>
      <c r="AY125" s="191" t="s">
        <v>123</v>
      </c>
    </row>
    <row r="126" spans="2:51" s="11" customFormat="1" ht="11.25">
      <c r="B126" s="180"/>
      <c r="C126" s="181"/>
      <c r="D126" s="182" t="s">
        <v>138</v>
      </c>
      <c r="E126" s="183" t="s">
        <v>1</v>
      </c>
      <c r="F126" s="184" t="s">
        <v>189</v>
      </c>
      <c r="G126" s="181"/>
      <c r="H126" s="185">
        <v>30.332</v>
      </c>
      <c r="I126" s="186"/>
      <c r="J126" s="181"/>
      <c r="K126" s="181"/>
      <c r="L126" s="187"/>
      <c r="M126" s="188"/>
      <c r="N126" s="189"/>
      <c r="O126" s="189"/>
      <c r="P126" s="189"/>
      <c r="Q126" s="189"/>
      <c r="R126" s="189"/>
      <c r="S126" s="189"/>
      <c r="T126" s="190"/>
      <c r="AT126" s="191" t="s">
        <v>138</v>
      </c>
      <c r="AU126" s="191" t="s">
        <v>131</v>
      </c>
      <c r="AV126" s="11" t="s">
        <v>131</v>
      </c>
      <c r="AW126" s="11" t="s">
        <v>32</v>
      </c>
      <c r="AX126" s="11" t="s">
        <v>70</v>
      </c>
      <c r="AY126" s="191" t="s">
        <v>123</v>
      </c>
    </row>
    <row r="127" spans="2:51" s="11" customFormat="1" ht="11.25">
      <c r="B127" s="180"/>
      <c r="C127" s="181"/>
      <c r="D127" s="182" t="s">
        <v>138</v>
      </c>
      <c r="E127" s="183" t="s">
        <v>1</v>
      </c>
      <c r="F127" s="184" t="s">
        <v>190</v>
      </c>
      <c r="G127" s="181"/>
      <c r="H127" s="185">
        <v>48.962</v>
      </c>
      <c r="I127" s="186"/>
      <c r="J127" s="181"/>
      <c r="K127" s="181"/>
      <c r="L127" s="187"/>
      <c r="M127" s="188"/>
      <c r="N127" s="189"/>
      <c r="O127" s="189"/>
      <c r="P127" s="189"/>
      <c r="Q127" s="189"/>
      <c r="R127" s="189"/>
      <c r="S127" s="189"/>
      <c r="T127" s="190"/>
      <c r="AT127" s="191" t="s">
        <v>138</v>
      </c>
      <c r="AU127" s="191" t="s">
        <v>131</v>
      </c>
      <c r="AV127" s="11" t="s">
        <v>131</v>
      </c>
      <c r="AW127" s="11" t="s">
        <v>32</v>
      </c>
      <c r="AX127" s="11" t="s">
        <v>70</v>
      </c>
      <c r="AY127" s="191" t="s">
        <v>123</v>
      </c>
    </row>
    <row r="128" spans="2:51" s="11" customFormat="1" ht="11.25">
      <c r="B128" s="180"/>
      <c r="C128" s="181"/>
      <c r="D128" s="182" t="s">
        <v>138</v>
      </c>
      <c r="E128" s="183" t="s">
        <v>1</v>
      </c>
      <c r="F128" s="184" t="s">
        <v>191</v>
      </c>
      <c r="G128" s="181"/>
      <c r="H128" s="185">
        <v>2.226</v>
      </c>
      <c r="I128" s="186"/>
      <c r="J128" s="181"/>
      <c r="K128" s="181"/>
      <c r="L128" s="187"/>
      <c r="M128" s="188"/>
      <c r="N128" s="189"/>
      <c r="O128" s="189"/>
      <c r="P128" s="189"/>
      <c r="Q128" s="189"/>
      <c r="R128" s="189"/>
      <c r="S128" s="189"/>
      <c r="T128" s="190"/>
      <c r="AT128" s="191" t="s">
        <v>138</v>
      </c>
      <c r="AU128" s="191" t="s">
        <v>131</v>
      </c>
      <c r="AV128" s="11" t="s">
        <v>131</v>
      </c>
      <c r="AW128" s="11" t="s">
        <v>32</v>
      </c>
      <c r="AX128" s="11" t="s">
        <v>70</v>
      </c>
      <c r="AY128" s="191" t="s">
        <v>123</v>
      </c>
    </row>
    <row r="129" spans="2:51" s="11" customFormat="1" ht="11.25">
      <c r="B129" s="180"/>
      <c r="C129" s="181"/>
      <c r="D129" s="182" t="s">
        <v>138</v>
      </c>
      <c r="E129" s="183" t="s">
        <v>1</v>
      </c>
      <c r="F129" s="184" t="s">
        <v>192</v>
      </c>
      <c r="G129" s="181"/>
      <c r="H129" s="185">
        <v>1.47</v>
      </c>
      <c r="I129" s="186"/>
      <c r="J129" s="181"/>
      <c r="K129" s="181"/>
      <c r="L129" s="187"/>
      <c r="M129" s="188"/>
      <c r="N129" s="189"/>
      <c r="O129" s="189"/>
      <c r="P129" s="189"/>
      <c r="Q129" s="189"/>
      <c r="R129" s="189"/>
      <c r="S129" s="189"/>
      <c r="T129" s="190"/>
      <c r="AT129" s="191" t="s">
        <v>138</v>
      </c>
      <c r="AU129" s="191" t="s">
        <v>131</v>
      </c>
      <c r="AV129" s="11" t="s">
        <v>131</v>
      </c>
      <c r="AW129" s="11" t="s">
        <v>32</v>
      </c>
      <c r="AX129" s="11" t="s">
        <v>70</v>
      </c>
      <c r="AY129" s="191" t="s">
        <v>123</v>
      </c>
    </row>
    <row r="130" spans="2:51" s="13" customFormat="1" ht="11.25">
      <c r="B130" s="202"/>
      <c r="C130" s="203"/>
      <c r="D130" s="182" t="s">
        <v>138</v>
      </c>
      <c r="E130" s="204" t="s">
        <v>1</v>
      </c>
      <c r="F130" s="205" t="s">
        <v>178</v>
      </c>
      <c r="G130" s="203"/>
      <c r="H130" s="206">
        <v>104.151</v>
      </c>
      <c r="I130" s="207"/>
      <c r="J130" s="203"/>
      <c r="K130" s="203"/>
      <c r="L130" s="208"/>
      <c r="M130" s="209"/>
      <c r="N130" s="210"/>
      <c r="O130" s="210"/>
      <c r="P130" s="210"/>
      <c r="Q130" s="210"/>
      <c r="R130" s="210"/>
      <c r="S130" s="210"/>
      <c r="T130" s="211"/>
      <c r="AT130" s="212" t="s">
        <v>138</v>
      </c>
      <c r="AU130" s="212" t="s">
        <v>131</v>
      </c>
      <c r="AV130" s="13" t="s">
        <v>130</v>
      </c>
      <c r="AW130" s="13" t="s">
        <v>32</v>
      </c>
      <c r="AX130" s="13" t="s">
        <v>75</v>
      </c>
      <c r="AY130" s="212" t="s">
        <v>123</v>
      </c>
    </row>
    <row r="131" spans="2:65" s="1" customFormat="1" ht="16.5" customHeight="1">
      <c r="B131" s="32"/>
      <c r="C131" s="168" t="s">
        <v>193</v>
      </c>
      <c r="D131" s="168" t="s">
        <v>126</v>
      </c>
      <c r="E131" s="169" t="s">
        <v>194</v>
      </c>
      <c r="F131" s="170" t="s">
        <v>195</v>
      </c>
      <c r="G131" s="171" t="s">
        <v>135</v>
      </c>
      <c r="H131" s="172">
        <v>3.6</v>
      </c>
      <c r="I131" s="173"/>
      <c r="J131" s="174">
        <f>ROUND(I131*H131,2)</f>
        <v>0</v>
      </c>
      <c r="K131" s="170" t="s">
        <v>1</v>
      </c>
      <c r="L131" s="36"/>
      <c r="M131" s="175" t="s">
        <v>1</v>
      </c>
      <c r="N131" s="176" t="s">
        <v>42</v>
      </c>
      <c r="O131" s="58"/>
      <c r="P131" s="177">
        <f>O131*H131</f>
        <v>0</v>
      </c>
      <c r="Q131" s="177">
        <v>0.04984</v>
      </c>
      <c r="R131" s="177">
        <f>Q131*H131</f>
        <v>0.179424</v>
      </c>
      <c r="S131" s="177">
        <v>0</v>
      </c>
      <c r="T131" s="178">
        <f>S131*H131</f>
        <v>0</v>
      </c>
      <c r="AR131" s="15" t="s">
        <v>130</v>
      </c>
      <c r="AT131" s="15" t="s">
        <v>126</v>
      </c>
      <c r="AU131" s="15" t="s">
        <v>131</v>
      </c>
      <c r="AY131" s="15" t="s">
        <v>123</v>
      </c>
      <c r="BE131" s="179">
        <f>IF(N131="základní",J131,0)</f>
        <v>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15" t="s">
        <v>131</v>
      </c>
      <c r="BK131" s="179">
        <f>ROUND(I131*H131,2)</f>
        <v>0</v>
      </c>
      <c r="BL131" s="15" t="s">
        <v>130</v>
      </c>
      <c r="BM131" s="15" t="s">
        <v>196</v>
      </c>
    </row>
    <row r="132" spans="2:51" s="11" customFormat="1" ht="11.25">
      <c r="B132" s="180"/>
      <c r="C132" s="181"/>
      <c r="D132" s="182" t="s">
        <v>138</v>
      </c>
      <c r="E132" s="183" t="s">
        <v>1</v>
      </c>
      <c r="F132" s="184" t="s">
        <v>166</v>
      </c>
      <c r="G132" s="181"/>
      <c r="H132" s="185">
        <v>3.6</v>
      </c>
      <c r="I132" s="186"/>
      <c r="J132" s="181"/>
      <c r="K132" s="181"/>
      <c r="L132" s="187"/>
      <c r="M132" s="188"/>
      <c r="N132" s="189"/>
      <c r="O132" s="189"/>
      <c r="P132" s="189"/>
      <c r="Q132" s="189"/>
      <c r="R132" s="189"/>
      <c r="S132" s="189"/>
      <c r="T132" s="190"/>
      <c r="AT132" s="191" t="s">
        <v>138</v>
      </c>
      <c r="AU132" s="191" t="s">
        <v>131</v>
      </c>
      <c r="AV132" s="11" t="s">
        <v>131</v>
      </c>
      <c r="AW132" s="11" t="s">
        <v>32</v>
      </c>
      <c r="AX132" s="11" t="s">
        <v>75</v>
      </c>
      <c r="AY132" s="191" t="s">
        <v>123</v>
      </c>
    </row>
    <row r="133" spans="2:65" s="1" customFormat="1" ht="16.5" customHeight="1">
      <c r="B133" s="32"/>
      <c r="C133" s="168" t="s">
        <v>197</v>
      </c>
      <c r="D133" s="168" t="s">
        <v>126</v>
      </c>
      <c r="E133" s="169" t="s">
        <v>198</v>
      </c>
      <c r="F133" s="170" t="s">
        <v>199</v>
      </c>
      <c r="G133" s="171" t="s">
        <v>129</v>
      </c>
      <c r="H133" s="172">
        <v>2</v>
      </c>
      <c r="I133" s="173"/>
      <c r="J133" s="174">
        <f>ROUND(I133*H133,2)</f>
        <v>0</v>
      </c>
      <c r="K133" s="170" t="s">
        <v>1</v>
      </c>
      <c r="L133" s="36"/>
      <c r="M133" s="175" t="s">
        <v>1</v>
      </c>
      <c r="N133" s="176" t="s">
        <v>42</v>
      </c>
      <c r="O133" s="58"/>
      <c r="P133" s="177">
        <f>O133*H133</f>
        <v>0</v>
      </c>
      <c r="Q133" s="177">
        <v>0.01698</v>
      </c>
      <c r="R133" s="177">
        <f>Q133*H133</f>
        <v>0.03396</v>
      </c>
      <c r="S133" s="177">
        <v>0</v>
      </c>
      <c r="T133" s="178">
        <f>S133*H133</f>
        <v>0</v>
      </c>
      <c r="AR133" s="15" t="s">
        <v>130</v>
      </c>
      <c r="AT133" s="15" t="s">
        <v>126</v>
      </c>
      <c r="AU133" s="15" t="s">
        <v>131</v>
      </c>
      <c r="AY133" s="15" t="s">
        <v>123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15" t="s">
        <v>131</v>
      </c>
      <c r="BK133" s="179">
        <f>ROUND(I133*H133,2)</f>
        <v>0</v>
      </c>
      <c r="BL133" s="15" t="s">
        <v>130</v>
      </c>
      <c r="BM133" s="15" t="s">
        <v>200</v>
      </c>
    </row>
    <row r="134" spans="2:65" s="1" customFormat="1" ht="16.5" customHeight="1">
      <c r="B134" s="32"/>
      <c r="C134" s="213" t="s">
        <v>201</v>
      </c>
      <c r="D134" s="213" t="s">
        <v>202</v>
      </c>
      <c r="E134" s="214" t="s">
        <v>203</v>
      </c>
      <c r="F134" s="215" t="s">
        <v>204</v>
      </c>
      <c r="G134" s="216" t="s">
        <v>129</v>
      </c>
      <c r="H134" s="217">
        <v>2</v>
      </c>
      <c r="I134" s="218"/>
      <c r="J134" s="219">
        <f>ROUND(I134*H134,2)</f>
        <v>0</v>
      </c>
      <c r="K134" s="215" t="s">
        <v>1</v>
      </c>
      <c r="L134" s="220"/>
      <c r="M134" s="221" t="s">
        <v>1</v>
      </c>
      <c r="N134" s="222" t="s">
        <v>42</v>
      </c>
      <c r="O134" s="58"/>
      <c r="P134" s="177">
        <f>O134*H134</f>
        <v>0</v>
      </c>
      <c r="Q134" s="177">
        <v>0.01201</v>
      </c>
      <c r="R134" s="177">
        <f>Q134*H134</f>
        <v>0.02402</v>
      </c>
      <c r="S134" s="177">
        <v>0</v>
      </c>
      <c r="T134" s="178">
        <f>S134*H134</f>
        <v>0</v>
      </c>
      <c r="AR134" s="15" t="s">
        <v>167</v>
      </c>
      <c r="AT134" s="15" t="s">
        <v>202</v>
      </c>
      <c r="AU134" s="15" t="s">
        <v>131</v>
      </c>
      <c r="AY134" s="15" t="s">
        <v>123</v>
      </c>
      <c r="BE134" s="179">
        <f>IF(N134="základní",J134,0)</f>
        <v>0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15" t="s">
        <v>131</v>
      </c>
      <c r="BK134" s="179">
        <f>ROUND(I134*H134,2)</f>
        <v>0</v>
      </c>
      <c r="BL134" s="15" t="s">
        <v>130</v>
      </c>
      <c r="BM134" s="15" t="s">
        <v>205</v>
      </c>
    </row>
    <row r="135" spans="2:65" s="1" customFormat="1" ht="16.5" customHeight="1">
      <c r="B135" s="32"/>
      <c r="C135" s="168" t="s">
        <v>8</v>
      </c>
      <c r="D135" s="168" t="s">
        <v>126</v>
      </c>
      <c r="E135" s="169" t="s">
        <v>206</v>
      </c>
      <c r="F135" s="170" t="s">
        <v>207</v>
      </c>
      <c r="G135" s="171" t="s">
        <v>129</v>
      </c>
      <c r="H135" s="172">
        <v>1</v>
      </c>
      <c r="I135" s="173"/>
      <c r="J135" s="174">
        <f>ROUND(I135*H135,2)</f>
        <v>0</v>
      </c>
      <c r="K135" s="170" t="s">
        <v>208</v>
      </c>
      <c r="L135" s="36"/>
      <c r="M135" s="175" t="s">
        <v>1</v>
      </c>
      <c r="N135" s="176" t="s">
        <v>42</v>
      </c>
      <c r="O135" s="58"/>
      <c r="P135" s="177">
        <f>O135*H135</f>
        <v>0</v>
      </c>
      <c r="Q135" s="177">
        <v>0.4417</v>
      </c>
      <c r="R135" s="177">
        <f>Q135*H135</f>
        <v>0.4417</v>
      </c>
      <c r="S135" s="177">
        <v>0</v>
      </c>
      <c r="T135" s="178">
        <f>S135*H135</f>
        <v>0</v>
      </c>
      <c r="AR135" s="15" t="s">
        <v>130</v>
      </c>
      <c r="AT135" s="15" t="s">
        <v>126</v>
      </c>
      <c r="AU135" s="15" t="s">
        <v>131</v>
      </c>
      <c r="AY135" s="15" t="s">
        <v>123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15" t="s">
        <v>131</v>
      </c>
      <c r="BK135" s="179">
        <f>ROUND(I135*H135,2)</f>
        <v>0</v>
      </c>
      <c r="BL135" s="15" t="s">
        <v>130</v>
      </c>
      <c r="BM135" s="15" t="s">
        <v>209</v>
      </c>
    </row>
    <row r="136" spans="2:65" s="1" customFormat="1" ht="16.5" customHeight="1">
      <c r="B136" s="32"/>
      <c r="C136" s="213" t="s">
        <v>210</v>
      </c>
      <c r="D136" s="213" t="s">
        <v>202</v>
      </c>
      <c r="E136" s="214" t="s">
        <v>211</v>
      </c>
      <c r="F136" s="215" t="s">
        <v>212</v>
      </c>
      <c r="G136" s="216" t="s">
        <v>129</v>
      </c>
      <c r="H136" s="217">
        <v>1</v>
      </c>
      <c r="I136" s="218"/>
      <c r="J136" s="219">
        <f>ROUND(I136*H136,2)</f>
        <v>0</v>
      </c>
      <c r="K136" s="215" t="s">
        <v>1</v>
      </c>
      <c r="L136" s="220"/>
      <c r="M136" s="221" t="s">
        <v>1</v>
      </c>
      <c r="N136" s="222" t="s">
        <v>42</v>
      </c>
      <c r="O136" s="58"/>
      <c r="P136" s="177">
        <f>O136*H136</f>
        <v>0</v>
      </c>
      <c r="Q136" s="177">
        <v>0.0106</v>
      </c>
      <c r="R136" s="177">
        <f>Q136*H136</f>
        <v>0.0106</v>
      </c>
      <c r="S136" s="177">
        <v>0</v>
      </c>
      <c r="T136" s="178">
        <f>S136*H136</f>
        <v>0</v>
      </c>
      <c r="AR136" s="15" t="s">
        <v>167</v>
      </c>
      <c r="AT136" s="15" t="s">
        <v>202</v>
      </c>
      <c r="AU136" s="15" t="s">
        <v>131</v>
      </c>
      <c r="AY136" s="15" t="s">
        <v>123</v>
      </c>
      <c r="BE136" s="179">
        <f>IF(N136="základní",J136,0)</f>
        <v>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15" t="s">
        <v>131</v>
      </c>
      <c r="BK136" s="179">
        <f>ROUND(I136*H136,2)</f>
        <v>0</v>
      </c>
      <c r="BL136" s="15" t="s">
        <v>130</v>
      </c>
      <c r="BM136" s="15" t="s">
        <v>213</v>
      </c>
    </row>
    <row r="137" spans="2:65" s="1" customFormat="1" ht="16.5" customHeight="1">
      <c r="B137" s="32"/>
      <c r="C137" s="168" t="s">
        <v>214</v>
      </c>
      <c r="D137" s="168" t="s">
        <v>126</v>
      </c>
      <c r="E137" s="169" t="s">
        <v>215</v>
      </c>
      <c r="F137" s="170" t="s">
        <v>216</v>
      </c>
      <c r="G137" s="171" t="s">
        <v>129</v>
      </c>
      <c r="H137" s="172">
        <v>1</v>
      </c>
      <c r="I137" s="173"/>
      <c r="J137" s="174">
        <f>ROUND(I137*H137,2)</f>
        <v>0</v>
      </c>
      <c r="K137" s="170" t="s">
        <v>1</v>
      </c>
      <c r="L137" s="36"/>
      <c r="M137" s="175" t="s">
        <v>1</v>
      </c>
      <c r="N137" s="176" t="s">
        <v>42</v>
      </c>
      <c r="O137" s="58"/>
      <c r="P137" s="177">
        <f>O137*H137</f>
        <v>0</v>
      </c>
      <c r="Q137" s="177">
        <v>0</v>
      </c>
      <c r="R137" s="177">
        <f>Q137*H137</f>
        <v>0</v>
      </c>
      <c r="S137" s="177">
        <v>0</v>
      </c>
      <c r="T137" s="178">
        <f>S137*H137</f>
        <v>0</v>
      </c>
      <c r="AR137" s="15" t="s">
        <v>130</v>
      </c>
      <c r="AT137" s="15" t="s">
        <v>126</v>
      </c>
      <c r="AU137" s="15" t="s">
        <v>131</v>
      </c>
      <c r="AY137" s="15" t="s">
        <v>123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15" t="s">
        <v>131</v>
      </c>
      <c r="BK137" s="179">
        <f>ROUND(I137*H137,2)</f>
        <v>0</v>
      </c>
      <c r="BL137" s="15" t="s">
        <v>130</v>
      </c>
      <c r="BM137" s="15" t="s">
        <v>217</v>
      </c>
    </row>
    <row r="138" spans="2:63" s="10" customFormat="1" ht="22.9" customHeight="1">
      <c r="B138" s="152"/>
      <c r="C138" s="153"/>
      <c r="D138" s="154" t="s">
        <v>69</v>
      </c>
      <c r="E138" s="166" t="s">
        <v>172</v>
      </c>
      <c r="F138" s="166" t="s">
        <v>218</v>
      </c>
      <c r="G138" s="153"/>
      <c r="H138" s="153"/>
      <c r="I138" s="156"/>
      <c r="J138" s="167">
        <f>BK138</f>
        <v>0</v>
      </c>
      <c r="K138" s="153"/>
      <c r="L138" s="158"/>
      <c r="M138" s="159"/>
      <c r="N138" s="160"/>
      <c r="O138" s="160"/>
      <c r="P138" s="161">
        <f>SUM(P139:P169)</f>
        <v>0</v>
      </c>
      <c r="Q138" s="160"/>
      <c r="R138" s="161">
        <f>SUM(R139:R169)</f>
        <v>0.001712</v>
      </c>
      <c r="S138" s="160"/>
      <c r="T138" s="162">
        <f>SUM(T139:T169)</f>
        <v>6.002839999999999</v>
      </c>
      <c r="AR138" s="163" t="s">
        <v>75</v>
      </c>
      <c r="AT138" s="164" t="s">
        <v>69</v>
      </c>
      <c r="AU138" s="164" t="s">
        <v>75</v>
      </c>
      <c r="AY138" s="163" t="s">
        <v>123</v>
      </c>
      <c r="BK138" s="165">
        <f>SUM(BK139:BK169)</f>
        <v>0</v>
      </c>
    </row>
    <row r="139" spans="2:65" s="1" customFormat="1" ht="16.5" customHeight="1">
      <c r="B139" s="32"/>
      <c r="C139" s="168" t="s">
        <v>219</v>
      </c>
      <c r="D139" s="168" t="s">
        <v>126</v>
      </c>
      <c r="E139" s="169" t="s">
        <v>220</v>
      </c>
      <c r="F139" s="170" t="s">
        <v>221</v>
      </c>
      <c r="G139" s="171" t="s">
        <v>222</v>
      </c>
      <c r="H139" s="172">
        <v>1</v>
      </c>
      <c r="I139" s="173"/>
      <c r="J139" s="174">
        <f aca="true" t="shared" si="0" ref="J139:J145">ROUND(I139*H139,2)</f>
        <v>0</v>
      </c>
      <c r="K139" s="170" t="s">
        <v>1</v>
      </c>
      <c r="L139" s="36"/>
      <c r="M139" s="175" t="s">
        <v>1</v>
      </c>
      <c r="N139" s="176" t="s">
        <v>42</v>
      </c>
      <c r="O139" s="58"/>
      <c r="P139" s="177">
        <f aca="true" t="shared" si="1" ref="P139:P145">O139*H139</f>
        <v>0</v>
      </c>
      <c r="Q139" s="177">
        <v>0</v>
      </c>
      <c r="R139" s="177">
        <f aca="true" t="shared" si="2" ref="R139:R145">Q139*H139</f>
        <v>0</v>
      </c>
      <c r="S139" s="177">
        <v>0.01933</v>
      </c>
      <c r="T139" s="178">
        <f aca="true" t="shared" si="3" ref="T139:T145">S139*H139</f>
        <v>0.01933</v>
      </c>
      <c r="AR139" s="15" t="s">
        <v>210</v>
      </c>
      <c r="AT139" s="15" t="s">
        <v>126</v>
      </c>
      <c r="AU139" s="15" t="s">
        <v>131</v>
      </c>
      <c r="AY139" s="15" t="s">
        <v>123</v>
      </c>
      <c r="BE139" s="179">
        <f aca="true" t="shared" si="4" ref="BE139:BE145">IF(N139="základní",J139,0)</f>
        <v>0</v>
      </c>
      <c r="BF139" s="179">
        <f aca="true" t="shared" si="5" ref="BF139:BF145">IF(N139="snížená",J139,0)</f>
        <v>0</v>
      </c>
      <c r="BG139" s="179">
        <f aca="true" t="shared" si="6" ref="BG139:BG145">IF(N139="zákl. přenesená",J139,0)</f>
        <v>0</v>
      </c>
      <c r="BH139" s="179">
        <f aca="true" t="shared" si="7" ref="BH139:BH145">IF(N139="sníž. přenesená",J139,0)</f>
        <v>0</v>
      </c>
      <c r="BI139" s="179">
        <f aca="true" t="shared" si="8" ref="BI139:BI145">IF(N139="nulová",J139,0)</f>
        <v>0</v>
      </c>
      <c r="BJ139" s="15" t="s">
        <v>131</v>
      </c>
      <c r="BK139" s="179">
        <f aca="true" t="shared" si="9" ref="BK139:BK145">ROUND(I139*H139,2)</f>
        <v>0</v>
      </c>
      <c r="BL139" s="15" t="s">
        <v>210</v>
      </c>
      <c r="BM139" s="15" t="s">
        <v>223</v>
      </c>
    </row>
    <row r="140" spans="2:65" s="1" customFormat="1" ht="16.5" customHeight="1">
      <c r="B140" s="32"/>
      <c r="C140" s="168" t="s">
        <v>224</v>
      </c>
      <c r="D140" s="168" t="s">
        <v>126</v>
      </c>
      <c r="E140" s="169" t="s">
        <v>225</v>
      </c>
      <c r="F140" s="170" t="s">
        <v>226</v>
      </c>
      <c r="G140" s="171" t="s">
        <v>222</v>
      </c>
      <c r="H140" s="172">
        <v>1</v>
      </c>
      <c r="I140" s="173"/>
      <c r="J140" s="174">
        <f t="shared" si="0"/>
        <v>0</v>
      </c>
      <c r="K140" s="170" t="s">
        <v>1</v>
      </c>
      <c r="L140" s="36"/>
      <c r="M140" s="175" t="s">
        <v>1</v>
      </c>
      <c r="N140" s="176" t="s">
        <v>42</v>
      </c>
      <c r="O140" s="58"/>
      <c r="P140" s="177">
        <f t="shared" si="1"/>
        <v>0</v>
      </c>
      <c r="Q140" s="177">
        <v>0</v>
      </c>
      <c r="R140" s="177">
        <f t="shared" si="2"/>
        <v>0</v>
      </c>
      <c r="S140" s="177">
        <v>0.01946</v>
      </c>
      <c r="T140" s="178">
        <f t="shared" si="3"/>
        <v>0.01946</v>
      </c>
      <c r="AR140" s="15" t="s">
        <v>210</v>
      </c>
      <c r="AT140" s="15" t="s">
        <v>126</v>
      </c>
      <c r="AU140" s="15" t="s">
        <v>131</v>
      </c>
      <c r="AY140" s="15" t="s">
        <v>123</v>
      </c>
      <c r="BE140" s="179">
        <f t="shared" si="4"/>
        <v>0</v>
      </c>
      <c r="BF140" s="179">
        <f t="shared" si="5"/>
        <v>0</v>
      </c>
      <c r="BG140" s="179">
        <f t="shared" si="6"/>
        <v>0</v>
      </c>
      <c r="BH140" s="179">
        <f t="shared" si="7"/>
        <v>0</v>
      </c>
      <c r="BI140" s="179">
        <f t="shared" si="8"/>
        <v>0</v>
      </c>
      <c r="BJ140" s="15" t="s">
        <v>131</v>
      </c>
      <c r="BK140" s="179">
        <f t="shared" si="9"/>
        <v>0</v>
      </c>
      <c r="BL140" s="15" t="s">
        <v>210</v>
      </c>
      <c r="BM140" s="15" t="s">
        <v>227</v>
      </c>
    </row>
    <row r="141" spans="2:65" s="1" customFormat="1" ht="16.5" customHeight="1">
      <c r="B141" s="32"/>
      <c r="C141" s="168" t="s">
        <v>228</v>
      </c>
      <c r="D141" s="168" t="s">
        <v>126</v>
      </c>
      <c r="E141" s="169" t="s">
        <v>229</v>
      </c>
      <c r="F141" s="170" t="s">
        <v>230</v>
      </c>
      <c r="G141" s="171" t="s">
        <v>222</v>
      </c>
      <c r="H141" s="172">
        <v>1</v>
      </c>
      <c r="I141" s="173"/>
      <c r="J141" s="174">
        <f t="shared" si="0"/>
        <v>0</v>
      </c>
      <c r="K141" s="170" t="s">
        <v>170</v>
      </c>
      <c r="L141" s="36"/>
      <c r="M141" s="175" t="s">
        <v>1</v>
      </c>
      <c r="N141" s="176" t="s">
        <v>42</v>
      </c>
      <c r="O141" s="58"/>
      <c r="P141" s="177">
        <f t="shared" si="1"/>
        <v>0</v>
      </c>
      <c r="Q141" s="177">
        <v>0</v>
      </c>
      <c r="R141" s="177">
        <f t="shared" si="2"/>
        <v>0</v>
      </c>
      <c r="S141" s="177">
        <v>0.0951</v>
      </c>
      <c r="T141" s="178">
        <f t="shared" si="3"/>
        <v>0.0951</v>
      </c>
      <c r="AR141" s="15" t="s">
        <v>210</v>
      </c>
      <c r="AT141" s="15" t="s">
        <v>126</v>
      </c>
      <c r="AU141" s="15" t="s">
        <v>131</v>
      </c>
      <c r="AY141" s="15" t="s">
        <v>123</v>
      </c>
      <c r="BE141" s="179">
        <f t="shared" si="4"/>
        <v>0</v>
      </c>
      <c r="BF141" s="179">
        <f t="shared" si="5"/>
        <v>0</v>
      </c>
      <c r="BG141" s="179">
        <f t="shared" si="6"/>
        <v>0</v>
      </c>
      <c r="BH141" s="179">
        <f t="shared" si="7"/>
        <v>0</v>
      </c>
      <c r="BI141" s="179">
        <f t="shared" si="8"/>
        <v>0</v>
      </c>
      <c r="BJ141" s="15" t="s">
        <v>131</v>
      </c>
      <c r="BK141" s="179">
        <f t="shared" si="9"/>
        <v>0</v>
      </c>
      <c r="BL141" s="15" t="s">
        <v>210</v>
      </c>
      <c r="BM141" s="15" t="s">
        <v>231</v>
      </c>
    </row>
    <row r="142" spans="2:65" s="1" customFormat="1" ht="16.5" customHeight="1">
      <c r="B142" s="32"/>
      <c r="C142" s="168" t="s">
        <v>7</v>
      </c>
      <c r="D142" s="168" t="s">
        <v>126</v>
      </c>
      <c r="E142" s="169" t="s">
        <v>232</v>
      </c>
      <c r="F142" s="170" t="s">
        <v>233</v>
      </c>
      <c r="G142" s="171" t="s">
        <v>222</v>
      </c>
      <c r="H142" s="172">
        <v>1</v>
      </c>
      <c r="I142" s="173"/>
      <c r="J142" s="174">
        <f t="shared" si="0"/>
        <v>0</v>
      </c>
      <c r="K142" s="170" t="s">
        <v>1</v>
      </c>
      <c r="L142" s="36"/>
      <c r="M142" s="175" t="s">
        <v>1</v>
      </c>
      <c r="N142" s="176" t="s">
        <v>42</v>
      </c>
      <c r="O142" s="58"/>
      <c r="P142" s="177">
        <f t="shared" si="1"/>
        <v>0</v>
      </c>
      <c r="Q142" s="177">
        <v>0</v>
      </c>
      <c r="R142" s="177">
        <f t="shared" si="2"/>
        <v>0</v>
      </c>
      <c r="S142" s="177">
        <v>0.0092</v>
      </c>
      <c r="T142" s="178">
        <f t="shared" si="3"/>
        <v>0.0092</v>
      </c>
      <c r="AR142" s="15" t="s">
        <v>210</v>
      </c>
      <c r="AT142" s="15" t="s">
        <v>126</v>
      </c>
      <c r="AU142" s="15" t="s">
        <v>131</v>
      </c>
      <c r="AY142" s="15" t="s">
        <v>123</v>
      </c>
      <c r="BE142" s="179">
        <f t="shared" si="4"/>
        <v>0</v>
      </c>
      <c r="BF142" s="179">
        <f t="shared" si="5"/>
        <v>0</v>
      </c>
      <c r="BG142" s="179">
        <f t="shared" si="6"/>
        <v>0</v>
      </c>
      <c r="BH142" s="179">
        <f t="shared" si="7"/>
        <v>0</v>
      </c>
      <c r="BI142" s="179">
        <f t="shared" si="8"/>
        <v>0</v>
      </c>
      <c r="BJ142" s="15" t="s">
        <v>131</v>
      </c>
      <c r="BK142" s="179">
        <f t="shared" si="9"/>
        <v>0</v>
      </c>
      <c r="BL142" s="15" t="s">
        <v>210</v>
      </c>
      <c r="BM142" s="15" t="s">
        <v>234</v>
      </c>
    </row>
    <row r="143" spans="2:65" s="1" customFormat="1" ht="16.5" customHeight="1">
      <c r="B143" s="32"/>
      <c r="C143" s="168" t="s">
        <v>235</v>
      </c>
      <c r="D143" s="168" t="s">
        <v>126</v>
      </c>
      <c r="E143" s="169" t="s">
        <v>236</v>
      </c>
      <c r="F143" s="170" t="s">
        <v>237</v>
      </c>
      <c r="G143" s="171" t="s">
        <v>222</v>
      </c>
      <c r="H143" s="172">
        <v>2</v>
      </c>
      <c r="I143" s="173"/>
      <c r="J143" s="174">
        <f t="shared" si="0"/>
        <v>0</v>
      </c>
      <c r="K143" s="170" t="s">
        <v>1</v>
      </c>
      <c r="L143" s="36"/>
      <c r="M143" s="175" t="s">
        <v>1</v>
      </c>
      <c r="N143" s="176" t="s">
        <v>42</v>
      </c>
      <c r="O143" s="58"/>
      <c r="P143" s="177">
        <f t="shared" si="1"/>
        <v>0</v>
      </c>
      <c r="Q143" s="177">
        <v>0</v>
      </c>
      <c r="R143" s="177">
        <f t="shared" si="2"/>
        <v>0</v>
      </c>
      <c r="S143" s="177">
        <v>0.00156</v>
      </c>
      <c r="T143" s="178">
        <f t="shared" si="3"/>
        <v>0.00312</v>
      </c>
      <c r="AR143" s="15" t="s">
        <v>210</v>
      </c>
      <c r="AT143" s="15" t="s">
        <v>126</v>
      </c>
      <c r="AU143" s="15" t="s">
        <v>131</v>
      </c>
      <c r="AY143" s="15" t="s">
        <v>123</v>
      </c>
      <c r="BE143" s="179">
        <f t="shared" si="4"/>
        <v>0</v>
      </c>
      <c r="BF143" s="179">
        <f t="shared" si="5"/>
        <v>0</v>
      </c>
      <c r="BG143" s="179">
        <f t="shared" si="6"/>
        <v>0</v>
      </c>
      <c r="BH143" s="179">
        <f t="shared" si="7"/>
        <v>0</v>
      </c>
      <c r="BI143" s="179">
        <f t="shared" si="8"/>
        <v>0</v>
      </c>
      <c r="BJ143" s="15" t="s">
        <v>131</v>
      </c>
      <c r="BK143" s="179">
        <f t="shared" si="9"/>
        <v>0</v>
      </c>
      <c r="BL143" s="15" t="s">
        <v>210</v>
      </c>
      <c r="BM143" s="15" t="s">
        <v>238</v>
      </c>
    </row>
    <row r="144" spans="2:65" s="1" customFormat="1" ht="16.5" customHeight="1">
      <c r="B144" s="32"/>
      <c r="C144" s="168" t="s">
        <v>239</v>
      </c>
      <c r="D144" s="168" t="s">
        <v>126</v>
      </c>
      <c r="E144" s="169" t="s">
        <v>240</v>
      </c>
      <c r="F144" s="170" t="s">
        <v>241</v>
      </c>
      <c r="G144" s="171" t="s">
        <v>129</v>
      </c>
      <c r="H144" s="172">
        <v>1</v>
      </c>
      <c r="I144" s="173"/>
      <c r="J144" s="174">
        <f t="shared" si="0"/>
        <v>0</v>
      </c>
      <c r="K144" s="170" t="s">
        <v>1</v>
      </c>
      <c r="L144" s="36"/>
      <c r="M144" s="175" t="s">
        <v>1</v>
      </c>
      <c r="N144" s="176" t="s">
        <v>42</v>
      </c>
      <c r="O144" s="58"/>
      <c r="P144" s="177">
        <f t="shared" si="1"/>
        <v>0</v>
      </c>
      <c r="Q144" s="177">
        <v>0</v>
      </c>
      <c r="R144" s="177">
        <f t="shared" si="2"/>
        <v>0</v>
      </c>
      <c r="S144" s="177">
        <v>0.00225</v>
      </c>
      <c r="T144" s="178">
        <f t="shared" si="3"/>
        <v>0.00225</v>
      </c>
      <c r="AR144" s="15" t="s">
        <v>210</v>
      </c>
      <c r="AT144" s="15" t="s">
        <v>126</v>
      </c>
      <c r="AU144" s="15" t="s">
        <v>131</v>
      </c>
      <c r="AY144" s="15" t="s">
        <v>123</v>
      </c>
      <c r="BE144" s="179">
        <f t="shared" si="4"/>
        <v>0</v>
      </c>
      <c r="BF144" s="179">
        <f t="shared" si="5"/>
        <v>0</v>
      </c>
      <c r="BG144" s="179">
        <f t="shared" si="6"/>
        <v>0</v>
      </c>
      <c r="BH144" s="179">
        <f t="shared" si="7"/>
        <v>0</v>
      </c>
      <c r="BI144" s="179">
        <f t="shared" si="8"/>
        <v>0</v>
      </c>
      <c r="BJ144" s="15" t="s">
        <v>131</v>
      </c>
      <c r="BK144" s="179">
        <f t="shared" si="9"/>
        <v>0</v>
      </c>
      <c r="BL144" s="15" t="s">
        <v>210</v>
      </c>
      <c r="BM144" s="15" t="s">
        <v>242</v>
      </c>
    </row>
    <row r="145" spans="2:65" s="1" customFormat="1" ht="16.5" customHeight="1">
      <c r="B145" s="32"/>
      <c r="C145" s="168" t="s">
        <v>243</v>
      </c>
      <c r="D145" s="168" t="s">
        <v>126</v>
      </c>
      <c r="E145" s="169" t="s">
        <v>244</v>
      </c>
      <c r="F145" s="170" t="s">
        <v>245</v>
      </c>
      <c r="G145" s="171" t="s">
        <v>135</v>
      </c>
      <c r="H145" s="172">
        <v>3.83</v>
      </c>
      <c r="I145" s="173"/>
      <c r="J145" s="174">
        <f t="shared" si="0"/>
        <v>0</v>
      </c>
      <c r="K145" s="170" t="s">
        <v>1</v>
      </c>
      <c r="L145" s="36"/>
      <c r="M145" s="175" t="s">
        <v>1</v>
      </c>
      <c r="N145" s="176" t="s">
        <v>42</v>
      </c>
      <c r="O145" s="58"/>
      <c r="P145" s="177">
        <f t="shared" si="1"/>
        <v>0</v>
      </c>
      <c r="Q145" s="177">
        <v>0</v>
      </c>
      <c r="R145" s="177">
        <f t="shared" si="2"/>
        <v>0</v>
      </c>
      <c r="S145" s="177">
        <v>0.039</v>
      </c>
      <c r="T145" s="178">
        <f t="shared" si="3"/>
        <v>0.14937</v>
      </c>
      <c r="AR145" s="15" t="s">
        <v>210</v>
      </c>
      <c r="AT145" s="15" t="s">
        <v>126</v>
      </c>
      <c r="AU145" s="15" t="s">
        <v>131</v>
      </c>
      <c r="AY145" s="15" t="s">
        <v>123</v>
      </c>
      <c r="BE145" s="179">
        <f t="shared" si="4"/>
        <v>0</v>
      </c>
      <c r="BF145" s="179">
        <f t="shared" si="5"/>
        <v>0</v>
      </c>
      <c r="BG145" s="179">
        <f t="shared" si="6"/>
        <v>0</v>
      </c>
      <c r="BH145" s="179">
        <f t="shared" si="7"/>
        <v>0</v>
      </c>
      <c r="BI145" s="179">
        <f t="shared" si="8"/>
        <v>0</v>
      </c>
      <c r="BJ145" s="15" t="s">
        <v>131</v>
      </c>
      <c r="BK145" s="179">
        <f t="shared" si="9"/>
        <v>0</v>
      </c>
      <c r="BL145" s="15" t="s">
        <v>210</v>
      </c>
      <c r="BM145" s="15" t="s">
        <v>246</v>
      </c>
    </row>
    <row r="146" spans="2:51" s="11" customFormat="1" ht="11.25">
      <c r="B146" s="180"/>
      <c r="C146" s="181"/>
      <c r="D146" s="182" t="s">
        <v>138</v>
      </c>
      <c r="E146" s="183" t="s">
        <v>1</v>
      </c>
      <c r="F146" s="184" t="s">
        <v>247</v>
      </c>
      <c r="G146" s="181"/>
      <c r="H146" s="185">
        <v>3.83</v>
      </c>
      <c r="I146" s="186"/>
      <c r="J146" s="181"/>
      <c r="K146" s="181"/>
      <c r="L146" s="187"/>
      <c r="M146" s="188"/>
      <c r="N146" s="189"/>
      <c r="O146" s="189"/>
      <c r="P146" s="189"/>
      <c r="Q146" s="189"/>
      <c r="R146" s="189"/>
      <c r="S146" s="189"/>
      <c r="T146" s="190"/>
      <c r="AT146" s="191" t="s">
        <v>138</v>
      </c>
      <c r="AU146" s="191" t="s">
        <v>131</v>
      </c>
      <c r="AV146" s="11" t="s">
        <v>131</v>
      </c>
      <c r="AW146" s="11" t="s">
        <v>32</v>
      </c>
      <c r="AX146" s="11" t="s">
        <v>75</v>
      </c>
      <c r="AY146" s="191" t="s">
        <v>123</v>
      </c>
    </row>
    <row r="147" spans="2:65" s="1" customFormat="1" ht="16.5" customHeight="1">
      <c r="B147" s="32"/>
      <c r="C147" s="168" t="s">
        <v>248</v>
      </c>
      <c r="D147" s="168" t="s">
        <v>126</v>
      </c>
      <c r="E147" s="169" t="s">
        <v>249</v>
      </c>
      <c r="F147" s="170" t="s">
        <v>250</v>
      </c>
      <c r="G147" s="171" t="s">
        <v>129</v>
      </c>
      <c r="H147" s="172">
        <v>5</v>
      </c>
      <c r="I147" s="173"/>
      <c r="J147" s="174">
        <f>ROUND(I147*H147,2)</f>
        <v>0</v>
      </c>
      <c r="K147" s="170" t="s">
        <v>1</v>
      </c>
      <c r="L147" s="36"/>
      <c r="M147" s="175" t="s">
        <v>1</v>
      </c>
      <c r="N147" s="176" t="s">
        <v>42</v>
      </c>
      <c r="O147" s="58"/>
      <c r="P147" s="177">
        <f>O147*H147</f>
        <v>0</v>
      </c>
      <c r="Q147" s="177">
        <v>0</v>
      </c>
      <c r="R147" s="177">
        <f>Q147*H147</f>
        <v>0</v>
      </c>
      <c r="S147" s="177">
        <v>0.024</v>
      </c>
      <c r="T147" s="178">
        <f>S147*H147</f>
        <v>0.12</v>
      </c>
      <c r="AR147" s="15" t="s">
        <v>210</v>
      </c>
      <c r="AT147" s="15" t="s">
        <v>126</v>
      </c>
      <c r="AU147" s="15" t="s">
        <v>131</v>
      </c>
      <c r="AY147" s="15" t="s">
        <v>123</v>
      </c>
      <c r="BE147" s="179">
        <f>IF(N147="základní",J147,0)</f>
        <v>0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15" t="s">
        <v>131</v>
      </c>
      <c r="BK147" s="179">
        <f>ROUND(I147*H147,2)</f>
        <v>0</v>
      </c>
      <c r="BL147" s="15" t="s">
        <v>210</v>
      </c>
      <c r="BM147" s="15" t="s">
        <v>251</v>
      </c>
    </row>
    <row r="148" spans="2:65" s="1" customFormat="1" ht="16.5" customHeight="1">
      <c r="B148" s="32"/>
      <c r="C148" s="168" t="s">
        <v>252</v>
      </c>
      <c r="D148" s="168" t="s">
        <v>126</v>
      </c>
      <c r="E148" s="169" t="s">
        <v>253</v>
      </c>
      <c r="F148" s="170" t="s">
        <v>254</v>
      </c>
      <c r="G148" s="171" t="s">
        <v>129</v>
      </c>
      <c r="H148" s="172">
        <v>1</v>
      </c>
      <c r="I148" s="173"/>
      <c r="J148" s="174">
        <f>ROUND(I148*H148,2)</f>
        <v>0</v>
      </c>
      <c r="K148" s="170" t="s">
        <v>170</v>
      </c>
      <c r="L148" s="36"/>
      <c r="M148" s="175" t="s">
        <v>1</v>
      </c>
      <c r="N148" s="176" t="s">
        <v>42</v>
      </c>
      <c r="O148" s="58"/>
      <c r="P148" s="177">
        <f>O148*H148</f>
        <v>0</v>
      </c>
      <c r="Q148" s="177">
        <v>0</v>
      </c>
      <c r="R148" s="177">
        <f>Q148*H148</f>
        <v>0</v>
      </c>
      <c r="S148" s="177">
        <v>0.174</v>
      </c>
      <c r="T148" s="178">
        <f>S148*H148</f>
        <v>0.174</v>
      </c>
      <c r="AR148" s="15" t="s">
        <v>210</v>
      </c>
      <c r="AT148" s="15" t="s">
        <v>126</v>
      </c>
      <c r="AU148" s="15" t="s">
        <v>131</v>
      </c>
      <c r="AY148" s="15" t="s">
        <v>123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15" t="s">
        <v>131</v>
      </c>
      <c r="BK148" s="179">
        <f>ROUND(I148*H148,2)</f>
        <v>0</v>
      </c>
      <c r="BL148" s="15" t="s">
        <v>210</v>
      </c>
      <c r="BM148" s="15" t="s">
        <v>255</v>
      </c>
    </row>
    <row r="149" spans="2:65" s="1" customFormat="1" ht="16.5" customHeight="1">
      <c r="B149" s="32"/>
      <c r="C149" s="168" t="s">
        <v>256</v>
      </c>
      <c r="D149" s="168" t="s">
        <v>126</v>
      </c>
      <c r="E149" s="169" t="s">
        <v>257</v>
      </c>
      <c r="F149" s="170" t="s">
        <v>258</v>
      </c>
      <c r="G149" s="171" t="s">
        <v>129</v>
      </c>
      <c r="H149" s="172">
        <v>3</v>
      </c>
      <c r="I149" s="173"/>
      <c r="J149" s="174">
        <f>ROUND(I149*H149,2)</f>
        <v>0</v>
      </c>
      <c r="K149" s="170" t="s">
        <v>259</v>
      </c>
      <c r="L149" s="36"/>
      <c r="M149" s="175" t="s">
        <v>1</v>
      </c>
      <c r="N149" s="176" t="s">
        <v>42</v>
      </c>
      <c r="O149" s="58"/>
      <c r="P149" s="177">
        <f>O149*H149</f>
        <v>0</v>
      </c>
      <c r="Q149" s="177">
        <v>0</v>
      </c>
      <c r="R149" s="177">
        <f>Q149*H149</f>
        <v>0</v>
      </c>
      <c r="S149" s="177">
        <v>0.0881</v>
      </c>
      <c r="T149" s="178">
        <f>S149*H149</f>
        <v>0.2643</v>
      </c>
      <c r="AR149" s="15" t="s">
        <v>210</v>
      </c>
      <c r="AT149" s="15" t="s">
        <v>126</v>
      </c>
      <c r="AU149" s="15" t="s">
        <v>131</v>
      </c>
      <c r="AY149" s="15" t="s">
        <v>123</v>
      </c>
      <c r="BE149" s="179">
        <f>IF(N149="základní",J149,0)</f>
        <v>0</v>
      </c>
      <c r="BF149" s="179">
        <f>IF(N149="snížená",J149,0)</f>
        <v>0</v>
      </c>
      <c r="BG149" s="179">
        <f>IF(N149="zákl. přenesená",J149,0)</f>
        <v>0</v>
      </c>
      <c r="BH149" s="179">
        <f>IF(N149="sníž. přenesená",J149,0)</f>
        <v>0</v>
      </c>
      <c r="BI149" s="179">
        <f>IF(N149="nulová",J149,0)</f>
        <v>0</v>
      </c>
      <c r="BJ149" s="15" t="s">
        <v>131</v>
      </c>
      <c r="BK149" s="179">
        <f>ROUND(I149*H149,2)</f>
        <v>0</v>
      </c>
      <c r="BL149" s="15" t="s">
        <v>210</v>
      </c>
      <c r="BM149" s="15" t="s">
        <v>260</v>
      </c>
    </row>
    <row r="150" spans="2:65" s="1" customFormat="1" ht="16.5" customHeight="1">
      <c r="B150" s="32"/>
      <c r="C150" s="168" t="s">
        <v>261</v>
      </c>
      <c r="D150" s="168" t="s">
        <v>126</v>
      </c>
      <c r="E150" s="169" t="s">
        <v>262</v>
      </c>
      <c r="F150" s="170" t="s">
        <v>263</v>
      </c>
      <c r="G150" s="171" t="s">
        <v>135</v>
      </c>
      <c r="H150" s="172">
        <v>67.3</v>
      </c>
      <c r="I150" s="173"/>
      <c r="J150" s="174">
        <f>ROUND(I150*H150,2)</f>
        <v>0</v>
      </c>
      <c r="K150" s="170" t="s">
        <v>159</v>
      </c>
      <c r="L150" s="36"/>
      <c r="M150" s="175" t="s">
        <v>1</v>
      </c>
      <c r="N150" s="176" t="s">
        <v>42</v>
      </c>
      <c r="O150" s="58"/>
      <c r="P150" s="177">
        <f>O150*H150</f>
        <v>0</v>
      </c>
      <c r="Q150" s="177">
        <v>0</v>
      </c>
      <c r="R150" s="177">
        <f>Q150*H150</f>
        <v>0</v>
      </c>
      <c r="S150" s="177">
        <v>0.0025</v>
      </c>
      <c r="T150" s="178">
        <f>S150*H150</f>
        <v>0.16824999999999998</v>
      </c>
      <c r="AR150" s="15" t="s">
        <v>210</v>
      </c>
      <c r="AT150" s="15" t="s">
        <v>126</v>
      </c>
      <c r="AU150" s="15" t="s">
        <v>131</v>
      </c>
      <c r="AY150" s="15" t="s">
        <v>123</v>
      </c>
      <c r="BE150" s="179">
        <f>IF(N150="základní",J150,0)</f>
        <v>0</v>
      </c>
      <c r="BF150" s="179">
        <f>IF(N150="snížená",J150,0)</f>
        <v>0</v>
      </c>
      <c r="BG150" s="179">
        <f>IF(N150="zákl. přenesená",J150,0)</f>
        <v>0</v>
      </c>
      <c r="BH150" s="179">
        <f>IF(N150="sníž. přenesená",J150,0)</f>
        <v>0</v>
      </c>
      <c r="BI150" s="179">
        <f>IF(N150="nulová",J150,0)</f>
        <v>0</v>
      </c>
      <c r="BJ150" s="15" t="s">
        <v>131</v>
      </c>
      <c r="BK150" s="179">
        <f>ROUND(I150*H150,2)</f>
        <v>0</v>
      </c>
      <c r="BL150" s="15" t="s">
        <v>210</v>
      </c>
      <c r="BM150" s="15" t="s">
        <v>264</v>
      </c>
    </row>
    <row r="151" spans="2:51" s="11" customFormat="1" ht="11.25">
      <c r="B151" s="180"/>
      <c r="C151" s="181"/>
      <c r="D151" s="182" t="s">
        <v>138</v>
      </c>
      <c r="E151" s="183" t="s">
        <v>1</v>
      </c>
      <c r="F151" s="184" t="s">
        <v>265</v>
      </c>
      <c r="G151" s="181"/>
      <c r="H151" s="185">
        <v>67.3</v>
      </c>
      <c r="I151" s="186"/>
      <c r="J151" s="181"/>
      <c r="K151" s="181"/>
      <c r="L151" s="187"/>
      <c r="M151" s="188"/>
      <c r="N151" s="189"/>
      <c r="O151" s="189"/>
      <c r="P151" s="189"/>
      <c r="Q151" s="189"/>
      <c r="R151" s="189"/>
      <c r="S151" s="189"/>
      <c r="T151" s="190"/>
      <c r="AT151" s="191" t="s">
        <v>138</v>
      </c>
      <c r="AU151" s="191" t="s">
        <v>131</v>
      </c>
      <c r="AV151" s="11" t="s">
        <v>131</v>
      </c>
      <c r="AW151" s="11" t="s">
        <v>32</v>
      </c>
      <c r="AX151" s="11" t="s">
        <v>75</v>
      </c>
      <c r="AY151" s="191" t="s">
        <v>123</v>
      </c>
    </row>
    <row r="152" spans="2:65" s="1" customFormat="1" ht="16.5" customHeight="1">
      <c r="B152" s="32"/>
      <c r="C152" s="168" t="s">
        <v>266</v>
      </c>
      <c r="D152" s="168" t="s">
        <v>126</v>
      </c>
      <c r="E152" s="169" t="s">
        <v>267</v>
      </c>
      <c r="F152" s="170" t="s">
        <v>268</v>
      </c>
      <c r="G152" s="171" t="s">
        <v>142</v>
      </c>
      <c r="H152" s="172">
        <v>34.64</v>
      </c>
      <c r="I152" s="173"/>
      <c r="J152" s="174">
        <f>ROUND(I152*H152,2)</f>
        <v>0</v>
      </c>
      <c r="K152" s="170" t="s">
        <v>1</v>
      </c>
      <c r="L152" s="36"/>
      <c r="M152" s="175" t="s">
        <v>1</v>
      </c>
      <c r="N152" s="176" t="s">
        <v>42</v>
      </c>
      <c r="O152" s="58"/>
      <c r="P152" s="177">
        <f>O152*H152</f>
        <v>0</v>
      </c>
      <c r="Q152" s="177">
        <v>0</v>
      </c>
      <c r="R152" s="177">
        <f>Q152*H152</f>
        <v>0</v>
      </c>
      <c r="S152" s="177">
        <v>0</v>
      </c>
      <c r="T152" s="178">
        <f>S152*H152</f>
        <v>0</v>
      </c>
      <c r="AR152" s="15" t="s">
        <v>210</v>
      </c>
      <c r="AT152" s="15" t="s">
        <v>126</v>
      </c>
      <c r="AU152" s="15" t="s">
        <v>131</v>
      </c>
      <c r="AY152" s="15" t="s">
        <v>123</v>
      </c>
      <c r="BE152" s="179">
        <f>IF(N152="základní",J152,0)</f>
        <v>0</v>
      </c>
      <c r="BF152" s="179">
        <f>IF(N152="snížená",J152,0)</f>
        <v>0</v>
      </c>
      <c r="BG152" s="179">
        <f>IF(N152="zákl. přenesená",J152,0)</f>
        <v>0</v>
      </c>
      <c r="BH152" s="179">
        <f>IF(N152="sníž. přenesená",J152,0)</f>
        <v>0</v>
      </c>
      <c r="BI152" s="179">
        <f>IF(N152="nulová",J152,0)</f>
        <v>0</v>
      </c>
      <c r="BJ152" s="15" t="s">
        <v>131</v>
      </c>
      <c r="BK152" s="179">
        <f>ROUND(I152*H152,2)</f>
        <v>0</v>
      </c>
      <c r="BL152" s="15" t="s">
        <v>210</v>
      </c>
      <c r="BM152" s="15" t="s">
        <v>269</v>
      </c>
    </row>
    <row r="153" spans="2:51" s="11" customFormat="1" ht="11.25">
      <c r="B153" s="180"/>
      <c r="C153" s="181"/>
      <c r="D153" s="182" t="s">
        <v>138</v>
      </c>
      <c r="E153" s="183" t="s">
        <v>1</v>
      </c>
      <c r="F153" s="184" t="s">
        <v>270</v>
      </c>
      <c r="G153" s="181"/>
      <c r="H153" s="185">
        <v>12.54</v>
      </c>
      <c r="I153" s="186"/>
      <c r="J153" s="181"/>
      <c r="K153" s="181"/>
      <c r="L153" s="187"/>
      <c r="M153" s="188"/>
      <c r="N153" s="189"/>
      <c r="O153" s="189"/>
      <c r="P153" s="189"/>
      <c r="Q153" s="189"/>
      <c r="R153" s="189"/>
      <c r="S153" s="189"/>
      <c r="T153" s="190"/>
      <c r="AT153" s="191" t="s">
        <v>138</v>
      </c>
      <c r="AU153" s="191" t="s">
        <v>131</v>
      </c>
      <c r="AV153" s="11" t="s">
        <v>131</v>
      </c>
      <c r="AW153" s="11" t="s">
        <v>32</v>
      </c>
      <c r="AX153" s="11" t="s">
        <v>70</v>
      </c>
      <c r="AY153" s="191" t="s">
        <v>123</v>
      </c>
    </row>
    <row r="154" spans="2:51" s="11" customFormat="1" ht="11.25">
      <c r="B154" s="180"/>
      <c r="C154" s="181"/>
      <c r="D154" s="182" t="s">
        <v>138</v>
      </c>
      <c r="E154" s="183" t="s">
        <v>1</v>
      </c>
      <c r="F154" s="184" t="s">
        <v>271</v>
      </c>
      <c r="G154" s="181"/>
      <c r="H154" s="185">
        <v>22.1</v>
      </c>
      <c r="I154" s="186"/>
      <c r="J154" s="181"/>
      <c r="K154" s="181"/>
      <c r="L154" s="187"/>
      <c r="M154" s="188"/>
      <c r="N154" s="189"/>
      <c r="O154" s="189"/>
      <c r="P154" s="189"/>
      <c r="Q154" s="189"/>
      <c r="R154" s="189"/>
      <c r="S154" s="189"/>
      <c r="T154" s="190"/>
      <c r="AT154" s="191" t="s">
        <v>138</v>
      </c>
      <c r="AU154" s="191" t="s">
        <v>131</v>
      </c>
      <c r="AV154" s="11" t="s">
        <v>131</v>
      </c>
      <c r="AW154" s="11" t="s">
        <v>32</v>
      </c>
      <c r="AX154" s="11" t="s">
        <v>70</v>
      </c>
      <c r="AY154" s="191" t="s">
        <v>123</v>
      </c>
    </row>
    <row r="155" spans="2:51" s="13" customFormat="1" ht="11.25">
      <c r="B155" s="202"/>
      <c r="C155" s="203"/>
      <c r="D155" s="182" t="s">
        <v>138</v>
      </c>
      <c r="E155" s="204" t="s">
        <v>1</v>
      </c>
      <c r="F155" s="205" t="s">
        <v>178</v>
      </c>
      <c r="G155" s="203"/>
      <c r="H155" s="206">
        <v>34.64</v>
      </c>
      <c r="I155" s="207"/>
      <c r="J155" s="203"/>
      <c r="K155" s="203"/>
      <c r="L155" s="208"/>
      <c r="M155" s="209"/>
      <c r="N155" s="210"/>
      <c r="O155" s="210"/>
      <c r="P155" s="210"/>
      <c r="Q155" s="210"/>
      <c r="R155" s="210"/>
      <c r="S155" s="210"/>
      <c r="T155" s="211"/>
      <c r="AT155" s="212" t="s">
        <v>138</v>
      </c>
      <c r="AU155" s="212" t="s">
        <v>131</v>
      </c>
      <c r="AV155" s="13" t="s">
        <v>130</v>
      </c>
      <c r="AW155" s="13" t="s">
        <v>32</v>
      </c>
      <c r="AX155" s="13" t="s">
        <v>75</v>
      </c>
      <c r="AY155" s="212" t="s">
        <v>123</v>
      </c>
    </row>
    <row r="156" spans="2:65" s="1" customFormat="1" ht="16.5" customHeight="1">
      <c r="B156" s="32"/>
      <c r="C156" s="168" t="s">
        <v>272</v>
      </c>
      <c r="D156" s="168" t="s">
        <v>126</v>
      </c>
      <c r="E156" s="169" t="s">
        <v>273</v>
      </c>
      <c r="F156" s="170" t="s">
        <v>274</v>
      </c>
      <c r="G156" s="171" t="s">
        <v>135</v>
      </c>
      <c r="H156" s="172">
        <v>43</v>
      </c>
      <c r="I156" s="173"/>
      <c r="J156" s="174">
        <f>ROUND(I156*H156,2)</f>
        <v>0</v>
      </c>
      <c r="K156" s="170" t="s">
        <v>159</v>
      </c>
      <c r="L156" s="36"/>
      <c r="M156" s="175" t="s">
        <v>1</v>
      </c>
      <c r="N156" s="176" t="s">
        <v>42</v>
      </c>
      <c r="O156" s="58"/>
      <c r="P156" s="177">
        <f>O156*H156</f>
        <v>0</v>
      </c>
      <c r="Q156" s="177">
        <v>0</v>
      </c>
      <c r="R156" s="177">
        <f>Q156*H156</f>
        <v>0</v>
      </c>
      <c r="S156" s="177">
        <v>0</v>
      </c>
      <c r="T156" s="178">
        <f>S156*H156</f>
        <v>0</v>
      </c>
      <c r="AR156" s="15" t="s">
        <v>210</v>
      </c>
      <c r="AT156" s="15" t="s">
        <v>126</v>
      </c>
      <c r="AU156" s="15" t="s">
        <v>131</v>
      </c>
      <c r="AY156" s="15" t="s">
        <v>123</v>
      </c>
      <c r="BE156" s="179">
        <f>IF(N156="základní",J156,0)</f>
        <v>0</v>
      </c>
      <c r="BF156" s="179">
        <f>IF(N156="snížená",J156,0)</f>
        <v>0</v>
      </c>
      <c r="BG156" s="179">
        <f>IF(N156="zákl. přenesená",J156,0)</f>
        <v>0</v>
      </c>
      <c r="BH156" s="179">
        <f>IF(N156="sníž. přenesená",J156,0)</f>
        <v>0</v>
      </c>
      <c r="BI156" s="179">
        <f>IF(N156="nulová",J156,0)</f>
        <v>0</v>
      </c>
      <c r="BJ156" s="15" t="s">
        <v>131</v>
      </c>
      <c r="BK156" s="179">
        <f>ROUND(I156*H156,2)</f>
        <v>0</v>
      </c>
      <c r="BL156" s="15" t="s">
        <v>210</v>
      </c>
      <c r="BM156" s="15" t="s">
        <v>275</v>
      </c>
    </row>
    <row r="157" spans="2:51" s="11" customFormat="1" ht="11.25">
      <c r="B157" s="180"/>
      <c r="C157" s="181"/>
      <c r="D157" s="182" t="s">
        <v>138</v>
      </c>
      <c r="E157" s="183" t="s">
        <v>1</v>
      </c>
      <c r="F157" s="184" t="s">
        <v>276</v>
      </c>
      <c r="G157" s="181"/>
      <c r="H157" s="185">
        <v>43</v>
      </c>
      <c r="I157" s="186"/>
      <c r="J157" s="181"/>
      <c r="K157" s="181"/>
      <c r="L157" s="187"/>
      <c r="M157" s="188"/>
      <c r="N157" s="189"/>
      <c r="O157" s="189"/>
      <c r="P157" s="189"/>
      <c r="Q157" s="189"/>
      <c r="R157" s="189"/>
      <c r="S157" s="189"/>
      <c r="T157" s="190"/>
      <c r="AT157" s="191" t="s">
        <v>138</v>
      </c>
      <c r="AU157" s="191" t="s">
        <v>131</v>
      </c>
      <c r="AV157" s="11" t="s">
        <v>131</v>
      </c>
      <c r="AW157" s="11" t="s">
        <v>32</v>
      </c>
      <c r="AX157" s="11" t="s">
        <v>75</v>
      </c>
      <c r="AY157" s="191" t="s">
        <v>123</v>
      </c>
    </row>
    <row r="158" spans="2:65" s="1" customFormat="1" ht="16.5" customHeight="1">
      <c r="B158" s="32"/>
      <c r="C158" s="168" t="s">
        <v>277</v>
      </c>
      <c r="D158" s="168" t="s">
        <v>126</v>
      </c>
      <c r="E158" s="169" t="s">
        <v>278</v>
      </c>
      <c r="F158" s="170" t="s">
        <v>279</v>
      </c>
      <c r="G158" s="171" t="s">
        <v>135</v>
      </c>
      <c r="H158" s="172">
        <v>42.8</v>
      </c>
      <c r="I158" s="173"/>
      <c r="J158" s="174">
        <f>ROUND(I158*H158,2)</f>
        <v>0</v>
      </c>
      <c r="K158" s="170" t="s">
        <v>1</v>
      </c>
      <c r="L158" s="36"/>
      <c r="M158" s="175" t="s">
        <v>1</v>
      </c>
      <c r="N158" s="176" t="s">
        <v>42</v>
      </c>
      <c r="O158" s="58"/>
      <c r="P158" s="177">
        <f>O158*H158</f>
        <v>0</v>
      </c>
      <c r="Q158" s="177">
        <v>4E-05</v>
      </c>
      <c r="R158" s="177">
        <f>Q158*H158</f>
        <v>0.001712</v>
      </c>
      <c r="S158" s="177">
        <v>0</v>
      </c>
      <c r="T158" s="178">
        <f>S158*H158</f>
        <v>0</v>
      </c>
      <c r="AR158" s="15" t="s">
        <v>130</v>
      </c>
      <c r="AT158" s="15" t="s">
        <v>126</v>
      </c>
      <c r="AU158" s="15" t="s">
        <v>131</v>
      </c>
      <c r="AY158" s="15" t="s">
        <v>123</v>
      </c>
      <c r="BE158" s="179">
        <f>IF(N158="základní",J158,0)</f>
        <v>0</v>
      </c>
      <c r="BF158" s="179">
        <f>IF(N158="snížená",J158,0)</f>
        <v>0</v>
      </c>
      <c r="BG158" s="179">
        <f>IF(N158="zákl. přenesená",J158,0)</f>
        <v>0</v>
      </c>
      <c r="BH158" s="179">
        <f>IF(N158="sníž. přenesená",J158,0)</f>
        <v>0</v>
      </c>
      <c r="BI158" s="179">
        <f>IF(N158="nulová",J158,0)</f>
        <v>0</v>
      </c>
      <c r="BJ158" s="15" t="s">
        <v>131</v>
      </c>
      <c r="BK158" s="179">
        <f>ROUND(I158*H158,2)</f>
        <v>0</v>
      </c>
      <c r="BL158" s="15" t="s">
        <v>130</v>
      </c>
      <c r="BM158" s="15" t="s">
        <v>280</v>
      </c>
    </row>
    <row r="159" spans="2:65" s="1" customFormat="1" ht="16.5" customHeight="1">
      <c r="B159" s="32"/>
      <c r="C159" s="168" t="s">
        <v>281</v>
      </c>
      <c r="D159" s="168" t="s">
        <v>126</v>
      </c>
      <c r="E159" s="169" t="s">
        <v>282</v>
      </c>
      <c r="F159" s="170" t="s">
        <v>283</v>
      </c>
      <c r="G159" s="171" t="s">
        <v>135</v>
      </c>
      <c r="H159" s="172">
        <v>28.002</v>
      </c>
      <c r="I159" s="173"/>
      <c r="J159" s="174">
        <f>ROUND(I159*H159,2)</f>
        <v>0</v>
      </c>
      <c r="K159" s="170" t="s">
        <v>1</v>
      </c>
      <c r="L159" s="36"/>
      <c r="M159" s="175" t="s">
        <v>1</v>
      </c>
      <c r="N159" s="176" t="s">
        <v>42</v>
      </c>
      <c r="O159" s="58"/>
      <c r="P159" s="177">
        <f>O159*H159</f>
        <v>0</v>
      </c>
      <c r="Q159" s="177">
        <v>0</v>
      </c>
      <c r="R159" s="177">
        <f>Q159*H159</f>
        <v>0</v>
      </c>
      <c r="S159" s="177">
        <v>0.15</v>
      </c>
      <c r="T159" s="178">
        <f>S159*H159</f>
        <v>4.2002999999999995</v>
      </c>
      <c r="AR159" s="15" t="s">
        <v>130</v>
      </c>
      <c r="AT159" s="15" t="s">
        <v>126</v>
      </c>
      <c r="AU159" s="15" t="s">
        <v>131</v>
      </c>
      <c r="AY159" s="15" t="s">
        <v>123</v>
      </c>
      <c r="BE159" s="179">
        <f>IF(N159="základní",J159,0)</f>
        <v>0</v>
      </c>
      <c r="BF159" s="179">
        <f>IF(N159="snížená",J159,0)</f>
        <v>0</v>
      </c>
      <c r="BG159" s="179">
        <f>IF(N159="zákl. přenesená",J159,0)</f>
        <v>0</v>
      </c>
      <c r="BH159" s="179">
        <f>IF(N159="sníž. přenesená",J159,0)</f>
        <v>0</v>
      </c>
      <c r="BI159" s="179">
        <f>IF(N159="nulová",J159,0)</f>
        <v>0</v>
      </c>
      <c r="BJ159" s="15" t="s">
        <v>131</v>
      </c>
      <c r="BK159" s="179">
        <f>ROUND(I159*H159,2)</f>
        <v>0</v>
      </c>
      <c r="BL159" s="15" t="s">
        <v>130</v>
      </c>
      <c r="BM159" s="15" t="s">
        <v>284</v>
      </c>
    </row>
    <row r="160" spans="2:51" s="11" customFormat="1" ht="11.25">
      <c r="B160" s="180"/>
      <c r="C160" s="181"/>
      <c r="D160" s="182" t="s">
        <v>138</v>
      </c>
      <c r="E160" s="183" t="s">
        <v>1</v>
      </c>
      <c r="F160" s="184" t="s">
        <v>285</v>
      </c>
      <c r="G160" s="181"/>
      <c r="H160" s="185">
        <v>28.002</v>
      </c>
      <c r="I160" s="186"/>
      <c r="J160" s="181"/>
      <c r="K160" s="181"/>
      <c r="L160" s="187"/>
      <c r="M160" s="188"/>
      <c r="N160" s="189"/>
      <c r="O160" s="189"/>
      <c r="P160" s="189"/>
      <c r="Q160" s="189"/>
      <c r="R160" s="189"/>
      <c r="S160" s="189"/>
      <c r="T160" s="190"/>
      <c r="AT160" s="191" t="s">
        <v>138</v>
      </c>
      <c r="AU160" s="191" t="s">
        <v>131</v>
      </c>
      <c r="AV160" s="11" t="s">
        <v>131</v>
      </c>
      <c r="AW160" s="11" t="s">
        <v>32</v>
      </c>
      <c r="AX160" s="11" t="s">
        <v>75</v>
      </c>
      <c r="AY160" s="191" t="s">
        <v>123</v>
      </c>
    </row>
    <row r="161" spans="2:65" s="1" customFormat="1" ht="16.5" customHeight="1">
      <c r="B161" s="32"/>
      <c r="C161" s="168" t="s">
        <v>286</v>
      </c>
      <c r="D161" s="168" t="s">
        <v>126</v>
      </c>
      <c r="E161" s="169" t="s">
        <v>287</v>
      </c>
      <c r="F161" s="170" t="s">
        <v>288</v>
      </c>
      <c r="G161" s="171" t="s">
        <v>289</v>
      </c>
      <c r="H161" s="172">
        <v>0.15</v>
      </c>
      <c r="I161" s="173"/>
      <c r="J161" s="174">
        <f>ROUND(I161*H161,2)</f>
        <v>0</v>
      </c>
      <c r="K161" s="170" t="s">
        <v>170</v>
      </c>
      <c r="L161" s="36"/>
      <c r="M161" s="175" t="s">
        <v>1</v>
      </c>
      <c r="N161" s="176" t="s">
        <v>42</v>
      </c>
      <c r="O161" s="58"/>
      <c r="P161" s="177">
        <f>O161*H161</f>
        <v>0</v>
      </c>
      <c r="Q161" s="177">
        <v>0</v>
      </c>
      <c r="R161" s="177">
        <f>Q161*H161</f>
        <v>0</v>
      </c>
      <c r="S161" s="177">
        <v>2.2</v>
      </c>
      <c r="T161" s="178">
        <f>S161*H161</f>
        <v>0.33</v>
      </c>
      <c r="AR161" s="15" t="s">
        <v>130</v>
      </c>
      <c r="AT161" s="15" t="s">
        <v>126</v>
      </c>
      <c r="AU161" s="15" t="s">
        <v>131</v>
      </c>
      <c r="AY161" s="15" t="s">
        <v>123</v>
      </c>
      <c r="BE161" s="179">
        <f>IF(N161="základní",J161,0)</f>
        <v>0</v>
      </c>
      <c r="BF161" s="179">
        <f>IF(N161="snížená",J161,0)</f>
        <v>0</v>
      </c>
      <c r="BG161" s="179">
        <f>IF(N161="zákl. přenesená",J161,0)</f>
        <v>0</v>
      </c>
      <c r="BH161" s="179">
        <f>IF(N161="sníž. přenesená",J161,0)</f>
        <v>0</v>
      </c>
      <c r="BI161" s="179">
        <f>IF(N161="nulová",J161,0)</f>
        <v>0</v>
      </c>
      <c r="BJ161" s="15" t="s">
        <v>131</v>
      </c>
      <c r="BK161" s="179">
        <f>ROUND(I161*H161,2)</f>
        <v>0</v>
      </c>
      <c r="BL161" s="15" t="s">
        <v>130</v>
      </c>
      <c r="BM161" s="15" t="s">
        <v>290</v>
      </c>
    </row>
    <row r="162" spans="2:51" s="11" customFormat="1" ht="11.25">
      <c r="B162" s="180"/>
      <c r="C162" s="181"/>
      <c r="D162" s="182" t="s">
        <v>138</v>
      </c>
      <c r="E162" s="183" t="s">
        <v>1</v>
      </c>
      <c r="F162" s="184" t="s">
        <v>291</v>
      </c>
      <c r="G162" s="181"/>
      <c r="H162" s="185">
        <v>0.15</v>
      </c>
      <c r="I162" s="186"/>
      <c r="J162" s="181"/>
      <c r="K162" s="181"/>
      <c r="L162" s="187"/>
      <c r="M162" s="188"/>
      <c r="N162" s="189"/>
      <c r="O162" s="189"/>
      <c r="P162" s="189"/>
      <c r="Q162" s="189"/>
      <c r="R162" s="189"/>
      <c r="S162" s="189"/>
      <c r="T162" s="190"/>
      <c r="AT162" s="191" t="s">
        <v>138</v>
      </c>
      <c r="AU162" s="191" t="s">
        <v>131</v>
      </c>
      <c r="AV162" s="11" t="s">
        <v>131</v>
      </c>
      <c r="AW162" s="11" t="s">
        <v>32</v>
      </c>
      <c r="AX162" s="11" t="s">
        <v>75</v>
      </c>
      <c r="AY162" s="191" t="s">
        <v>123</v>
      </c>
    </row>
    <row r="163" spans="2:65" s="1" customFormat="1" ht="16.5" customHeight="1">
      <c r="B163" s="32"/>
      <c r="C163" s="168" t="s">
        <v>292</v>
      </c>
      <c r="D163" s="168" t="s">
        <v>126</v>
      </c>
      <c r="E163" s="169" t="s">
        <v>293</v>
      </c>
      <c r="F163" s="170" t="s">
        <v>294</v>
      </c>
      <c r="G163" s="171" t="s">
        <v>135</v>
      </c>
      <c r="H163" s="172">
        <v>4.8</v>
      </c>
      <c r="I163" s="173"/>
      <c r="J163" s="174">
        <f>ROUND(I163*H163,2)</f>
        <v>0</v>
      </c>
      <c r="K163" s="170" t="s">
        <v>208</v>
      </c>
      <c r="L163" s="36"/>
      <c r="M163" s="175" t="s">
        <v>1</v>
      </c>
      <c r="N163" s="176" t="s">
        <v>42</v>
      </c>
      <c r="O163" s="58"/>
      <c r="P163" s="177">
        <f>O163*H163</f>
        <v>0</v>
      </c>
      <c r="Q163" s="177">
        <v>0</v>
      </c>
      <c r="R163" s="177">
        <f>Q163*H163</f>
        <v>0</v>
      </c>
      <c r="S163" s="177">
        <v>0.076</v>
      </c>
      <c r="T163" s="178">
        <f>S163*H163</f>
        <v>0.36479999999999996</v>
      </c>
      <c r="AR163" s="15" t="s">
        <v>130</v>
      </c>
      <c r="AT163" s="15" t="s">
        <v>126</v>
      </c>
      <c r="AU163" s="15" t="s">
        <v>131</v>
      </c>
      <c r="AY163" s="15" t="s">
        <v>123</v>
      </c>
      <c r="BE163" s="179">
        <f>IF(N163="základní",J163,0)</f>
        <v>0</v>
      </c>
      <c r="BF163" s="179">
        <f>IF(N163="snížená",J163,0)</f>
        <v>0</v>
      </c>
      <c r="BG163" s="179">
        <f>IF(N163="zákl. přenesená",J163,0)</f>
        <v>0</v>
      </c>
      <c r="BH163" s="179">
        <f>IF(N163="sníž. přenesená",J163,0)</f>
        <v>0</v>
      </c>
      <c r="BI163" s="179">
        <f>IF(N163="nulová",J163,0)</f>
        <v>0</v>
      </c>
      <c r="BJ163" s="15" t="s">
        <v>131</v>
      </c>
      <c r="BK163" s="179">
        <f>ROUND(I163*H163,2)</f>
        <v>0</v>
      </c>
      <c r="BL163" s="15" t="s">
        <v>130</v>
      </c>
      <c r="BM163" s="15" t="s">
        <v>295</v>
      </c>
    </row>
    <row r="164" spans="2:51" s="11" customFormat="1" ht="11.25">
      <c r="B164" s="180"/>
      <c r="C164" s="181"/>
      <c r="D164" s="182" t="s">
        <v>138</v>
      </c>
      <c r="E164" s="183" t="s">
        <v>1</v>
      </c>
      <c r="F164" s="184" t="s">
        <v>296</v>
      </c>
      <c r="G164" s="181"/>
      <c r="H164" s="185">
        <v>4.8</v>
      </c>
      <c r="I164" s="186"/>
      <c r="J164" s="181"/>
      <c r="K164" s="181"/>
      <c r="L164" s="187"/>
      <c r="M164" s="188"/>
      <c r="N164" s="189"/>
      <c r="O164" s="189"/>
      <c r="P164" s="189"/>
      <c r="Q164" s="189"/>
      <c r="R164" s="189"/>
      <c r="S164" s="189"/>
      <c r="T164" s="190"/>
      <c r="AT164" s="191" t="s">
        <v>138</v>
      </c>
      <c r="AU164" s="191" t="s">
        <v>131</v>
      </c>
      <c r="AV164" s="11" t="s">
        <v>131</v>
      </c>
      <c r="AW164" s="11" t="s">
        <v>32</v>
      </c>
      <c r="AX164" s="11" t="s">
        <v>75</v>
      </c>
      <c r="AY164" s="191" t="s">
        <v>123</v>
      </c>
    </row>
    <row r="165" spans="2:65" s="1" customFormat="1" ht="16.5" customHeight="1">
      <c r="B165" s="32"/>
      <c r="C165" s="168" t="s">
        <v>297</v>
      </c>
      <c r="D165" s="168" t="s">
        <v>126</v>
      </c>
      <c r="E165" s="169" t="s">
        <v>298</v>
      </c>
      <c r="F165" s="170" t="s">
        <v>299</v>
      </c>
      <c r="G165" s="171" t="s">
        <v>300</v>
      </c>
      <c r="H165" s="172">
        <v>1</v>
      </c>
      <c r="I165" s="173"/>
      <c r="J165" s="174">
        <f>ROUND(I165*H165,2)</f>
        <v>0</v>
      </c>
      <c r="K165" s="170" t="s">
        <v>1</v>
      </c>
      <c r="L165" s="36"/>
      <c r="M165" s="175" t="s">
        <v>1</v>
      </c>
      <c r="N165" s="176" t="s">
        <v>42</v>
      </c>
      <c r="O165" s="58"/>
      <c r="P165" s="177">
        <f>O165*H165</f>
        <v>0</v>
      </c>
      <c r="Q165" s="177">
        <v>0</v>
      </c>
      <c r="R165" s="177">
        <f>Q165*H165</f>
        <v>0</v>
      </c>
      <c r="S165" s="177">
        <v>0.013</v>
      </c>
      <c r="T165" s="178">
        <f>S165*H165</f>
        <v>0.013</v>
      </c>
      <c r="AR165" s="15" t="s">
        <v>130</v>
      </c>
      <c r="AT165" s="15" t="s">
        <v>126</v>
      </c>
      <c r="AU165" s="15" t="s">
        <v>131</v>
      </c>
      <c r="AY165" s="15" t="s">
        <v>123</v>
      </c>
      <c r="BE165" s="179">
        <f>IF(N165="základní",J165,0)</f>
        <v>0</v>
      </c>
      <c r="BF165" s="179">
        <f>IF(N165="snížená",J165,0)</f>
        <v>0</v>
      </c>
      <c r="BG165" s="179">
        <f>IF(N165="zákl. přenesená",J165,0)</f>
        <v>0</v>
      </c>
      <c r="BH165" s="179">
        <f>IF(N165="sníž. přenesená",J165,0)</f>
        <v>0</v>
      </c>
      <c r="BI165" s="179">
        <f>IF(N165="nulová",J165,0)</f>
        <v>0</v>
      </c>
      <c r="BJ165" s="15" t="s">
        <v>131</v>
      </c>
      <c r="BK165" s="179">
        <f>ROUND(I165*H165,2)</f>
        <v>0</v>
      </c>
      <c r="BL165" s="15" t="s">
        <v>130</v>
      </c>
      <c r="BM165" s="15" t="s">
        <v>301</v>
      </c>
    </row>
    <row r="166" spans="2:65" s="1" customFormat="1" ht="16.5" customHeight="1">
      <c r="B166" s="32"/>
      <c r="C166" s="168" t="s">
        <v>302</v>
      </c>
      <c r="D166" s="168" t="s">
        <v>126</v>
      </c>
      <c r="E166" s="169" t="s">
        <v>303</v>
      </c>
      <c r="F166" s="170" t="s">
        <v>304</v>
      </c>
      <c r="G166" s="171" t="s">
        <v>300</v>
      </c>
      <c r="H166" s="172">
        <v>1</v>
      </c>
      <c r="I166" s="173"/>
      <c r="J166" s="174">
        <f>ROUND(I166*H166,2)</f>
        <v>0</v>
      </c>
      <c r="K166" s="170" t="s">
        <v>1</v>
      </c>
      <c r="L166" s="36"/>
      <c r="M166" s="175" t="s">
        <v>1</v>
      </c>
      <c r="N166" s="176" t="s">
        <v>42</v>
      </c>
      <c r="O166" s="58"/>
      <c r="P166" s="177">
        <f>O166*H166</f>
        <v>0</v>
      </c>
      <c r="Q166" s="177">
        <v>0</v>
      </c>
      <c r="R166" s="177">
        <f>Q166*H166</f>
        <v>0</v>
      </c>
      <c r="S166" s="177">
        <v>0.013</v>
      </c>
      <c r="T166" s="178">
        <f>S166*H166</f>
        <v>0.013</v>
      </c>
      <c r="AR166" s="15" t="s">
        <v>130</v>
      </c>
      <c r="AT166" s="15" t="s">
        <v>126</v>
      </c>
      <c r="AU166" s="15" t="s">
        <v>131</v>
      </c>
      <c r="AY166" s="15" t="s">
        <v>123</v>
      </c>
      <c r="BE166" s="179">
        <f>IF(N166="základní",J166,0)</f>
        <v>0</v>
      </c>
      <c r="BF166" s="179">
        <f>IF(N166="snížená",J166,0)</f>
        <v>0</v>
      </c>
      <c r="BG166" s="179">
        <f>IF(N166="zákl. přenesená",J166,0)</f>
        <v>0</v>
      </c>
      <c r="BH166" s="179">
        <f>IF(N166="sníž. přenesená",J166,0)</f>
        <v>0</v>
      </c>
      <c r="BI166" s="179">
        <f>IF(N166="nulová",J166,0)</f>
        <v>0</v>
      </c>
      <c r="BJ166" s="15" t="s">
        <v>131</v>
      </c>
      <c r="BK166" s="179">
        <f>ROUND(I166*H166,2)</f>
        <v>0</v>
      </c>
      <c r="BL166" s="15" t="s">
        <v>130</v>
      </c>
      <c r="BM166" s="15" t="s">
        <v>305</v>
      </c>
    </row>
    <row r="167" spans="2:65" s="1" customFormat="1" ht="16.5" customHeight="1">
      <c r="B167" s="32"/>
      <c r="C167" s="168" t="s">
        <v>306</v>
      </c>
      <c r="D167" s="168" t="s">
        <v>126</v>
      </c>
      <c r="E167" s="169" t="s">
        <v>307</v>
      </c>
      <c r="F167" s="170" t="s">
        <v>308</v>
      </c>
      <c r="G167" s="171" t="s">
        <v>129</v>
      </c>
      <c r="H167" s="172">
        <v>3</v>
      </c>
      <c r="I167" s="173"/>
      <c r="J167" s="174">
        <f>ROUND(I167*H167,2)</f>
        <v>0</v>
      </c>
      <c r="K167" s="170" t="s">
        <v>1</v>
      </c>
      <c r="L167" s="36"/>
      <c r="M167" s="175" t="s">
        <v>1</v>
      </c>
      <c r="N167" s="176" t="s">
        <v>42</v>
      </c>
      <c r="O167" s="58"/>
      <c r="P167" s="177">
        <f>O167*H167</f>
        <v>0</v>
      </c>
      <c r="Q167" s="177">
        <v>0</v>
      </c>
      <c r="R167" s="177">
        <f>Q167*H167</f>
        <v>0</v>
      </c>
      <c r="S167" s="177">
        <v>0.013</v>
      </c>
      <c r="T167" s="178">
        <f>S167*H167</f>
        <v>0.039</v>
      </c>
      <c r="AR167" s="15" t="s">
        <v>130</v>
      </c>
      <c r="AT167" s="15" t="s">
        <v>126</v>
      </c>
      <c r="AU167" s="15" t="s">
        <v>131</v>
      </c>
      <c r="AY167" s="15" t="s">
        <v>123</v>
      </c>
      <c r="BE167" s="179">
        <f>IF(N167="základní",J167,0)</f>
        <v>0</v>
      </c>
      <c r="BF167" s="179">
        <f>IF(N167="snížená",J167,0)</f>
        <v>0</v>
      </c>
      <c r="BG167" s="179">
        <f>IF(N167="zákl. přenesená",J167,0)</f>
        <v>0</v>
      </c>
      <c r="BH167" s="179">
        <f>IF(N167="sníž. přenesená",J167,0)</f>
        <v>0</v>
      </c>
      <c r="BI167" s="179">
        <f>IF(N167="nulová",J167,0)</f>
        <v>0</v>
      </c>
      <c r="BJ167" s="15" t="s">
        <v>131</v>
      </c>
      <c r="BK167" s="179">
        <f>ROUND(I167*H167,2)</f>
        <v>0</v>
      </c>
      <c r="BL167" s="15" t="s">
        <v>130</v>
      </c>
      <c r="BM167" s="15" t="s">
        <v>309</v>
      </c>
    </row>
    <row r="168" spans="2:65" s="1" customFormat="1" ht="16.5" customHeight="1">
      <c r="B168" s="32"/>
      <c r="C168" s="168" t="s">
        <v>310</v>
      </c>
      <c r="D168" s="168" t="s">
        <v>126</v>
      </c>
      <c r="E168" s="169" t="s">
        <v>311</v>
      </c>
      <c r="F168" s="170" t="s">
        <v>312</v>
      </c>
      <c r="G168" s="171" t="s">
        <v>135</v>
      </c>
      <c r="H168" s="172">
        <v>0.27</v>
      </c>
      <c r="I168" s="173"/>
      <c r="J168" s="174">
        <f>ROUND(I168*H168,2)</f>
        <v>0</v>
      </c>
      <c r="K168" s="170" t="s">
        <v>259</v>
      </c>
      <c r="L168" s="36"/>
      <c r="M168" s="175" t="s">
        <v>1</v>
      </c>
      <c r="N168" s="176" t="s">
        <v>42</v>
      </c>
      <c r="O168" s="58"/>
      <c r="P168" s="177">
        <f>O168*H168</f>
        <v>0</v>
      </c>
      <c r="Q168" s="177">
        <v>0</v>
      </c>
      <c r="R168" s="177">
        <f>Q168*H168</f>
        <v>0</v>
      </c>
      <c r="S168" s="177">
        <v>0.068</v>
      </c>
      <c r="T168" s="178">
        <f>S168*H168</f>
        <v>0.01836</v>
      </c>
      <c r="AR168" s="15" t="s">
        <v>130</v>
      </c>
      <c r="AT168" s="15" t="s">
        <v>126</v>
      </c>
      <c r="AU168" s="15" t="s">
        <v>131</v>
      </c>
      <c r="AY168" s="15" t="s">
        <v>123</v>
      </c>
      <c r="BE168" s="179">
        <f>IF(N168="základní",J168,0)</f>
        <v>0</v>
      </c>
      <c r="BF168" s="179">
        <f>IF(N168="snížená",J168,0)</f>
        <v>0</v>
      </c>
      <c r="BG168" s="179">
        <f>IF(N168="zákl. přenesená",J168,0)</f>
        <v>0</v>
      </c>
      <c r="BH168" s="179">
        <f>IF(N168="sníž. přenesená",J168,0)</f>
        <v>0</v>
      </c>
      <c r="BI168" s="179">
        <f>IF(N168="nulová",J168,0)</f>
        <v>0</v>
      </c>
      <c r="BJ168" s="15" t="s">
        <v>131</v>
      </c>
      <c r="BK168" s="179">
        <f>ROUND(I168*H168,2)</f>
        <v>0</v>
      </c>
      <c r="BL168" s="15" t="s">
        <v>130</v>
      </c>
      <c r="BM168" s="15" t="s">
        <v>313</v>
      </c>
    </row>
    <row r="169" spans="2:51" s="11" customFormat="1" ht="11.25">
      <c r="B169" s="180"/>
      <c r="C169" s="181"/>
      <c r="D169" s="182" t="s">
        <v>138</v>
      </c>
      <c r="E169" s="183" t="s">
        <v>1</v>
      </c>
      <c r="F169" s="184" t="s">
        <v>314</v>
      </c>
      <c r="G169" s="181"/>
      <c r="H169" s="185">
        <v>0.27</v>
      </c>
      <c r="I169" s="186"/>
      <c r="J169" s="181"/>
      <c r="K169" s="181"/>
      <c r="L169" s="187"/>
      <c r="M169" s="188"/>
      <c r="N169" s="189"/>
      <c r="O169" s="189"/>
      <c r="P169" s="189"/>
      <c r="Q169" s="189"/>
      <c r="R169" s="189"/>
      <c r="S169" s="189"/>
      <c r="T169" s="190"/>
      <c r="AT169" s="191" t="s">
        <v>138</v>
      </c>
      <c r="AU169" s="191" t="s">
        <v>131</v>
      </c>
      <c r="AV169" s="11" t="s">
        <v>131</v>
      </c>
      <c r="AW169" s="11" t="s">
        <v>32</v>
      </c>
      <c r="AX169" s="11" t="s">
        <v>75</v>
      </c>
      <c r="AY169" s="191" t="s">
        <v>123</v>
      </c>
    </row>
    <row r="170" spans="2:63" s="10" customFormat="1" ht="22.9" customHeight="1">
      <c r="B170" s="152"/>
      <c r="C170" s="153"/>
      <c r="D170" s="154" t="s">
        <v>69</v>
      </c>
      <c r="E170" s="166" t="s">
        <v>315</v>
      </c>
      <c r="F170" s="166" t="s">
        <v>316</v>
      </c>
      <c r="G170" s="153"/>
      <c r="H170" s="153"/>
      <c r="I170" s="156"/>
      <c r="J170" s="167">
        <f>BK170</f>
        <v>0</v>
      </c>
      <c r="K170" s="153"/>
      <c r="L170" s="158"/>
      <c r="M170" s="159"/>
      <c r="N170" s="160"/>
      <c r="O170" s="160"/>
      <c r="P170" s="161">
        <f>SUM(P171:P175)</f>
        <v>0</v>
      </c>
      <c r="Q170" s="160"/>
      <c r="R170" s="161">
        <f>SUM(R171:R175)</f>
        <v>0</v>
      </c>
      <c r="S170" s="160"/>
      <c r="T170" s="162">
        <f>SUM(T171:T175)</f>
        <v>0</v>
      </c>
      <c r="AR170" s="163" t="s">
        <v>75</v>
      </c>
      <c r="AT170" s="164" t="s">
        <v>69</v>
      </c>
      <c r="AU170" s="164" t="s">
        <v>75</v>
      </c>
      <c r="AY170" s="163" t="s">
        <v>123</v>
      </c>
      <c r="BK170" s="165">
        <f>SUM(BK171:BK175)</f>
        <v>0</v>
      </c>
    </row>
    <row r="171" spans="2:65" s="1" customFormat="1" ht="16.5" customHeight="1">
      <c r="B171" s="32"/>
      <c r="C171" s="168" t="s">
        <v>317</v>
      </c>
      <c r="D171" s="168" t="s">
        <v>126</v>
      </c>
      <c r="E171" s="169" t="s">
        <v>318</v>
      </c>
      <c r="F171" s="170" t="s">
        <v>319</v>
      </c>
      <c r="G171" s="171" t="s">
        <v>320</v>
      </c>
      <c r="H171" s="172">
        <v>6.034</v>
      </c>
      <c r="I171" s="173"/>
      <c r="J171" s="174">
        <f>ROUND(I171*H171,2)</f>
        <v>0</v>
      </c>
      <c r="K171" s="170" t="s">
        <v>170</v>
      </c>
      <c r="L171" s="36"/>
      <c r="M171" s="175" t="s">
        <v>1</v>
      </c>
      <c r="N171" s="176" t="s">
        <v>42</v>
      </c>
      <c r="O171" s="58"/>
      <c r="P171" s="177">
        <f>O171*H171</f>
        <v>0</v>
      </c>
      <c r="Q171" s="177">
        <v>0</v>
      </c>
      <c r="R171" s="177">
        <f>Q171*H171</f>
        <v>0</v>
      </c>
      <c r="S171" s="177">
        <v>0</v>
      </c>
      <c r="T171" s="178">
        <f>S171*H171</f>
        <v>0</v>
      </c>
      <c r="AR171" s="15" t="s">
        <v>130</v>
      </c>
      <c r="AT171" s="15" t="s">
        <v>126</v>
      </c>
      <c r="AU171" s="15" t="s">
        <v>131</v>
      </c>
      <c r="AY171" s="15" t="s">
        <v>123</v>
      </c>
      <c r="BE171" s="179">
        <f>IF(N171="základní",J171,0)</f>
        <v>0</v>
      </c>
      <c r="BF171" s="179">
        <f>IF(N171="snížená",J171,0)</f>
        <v>0</v>
      </c>
      <c r="BG171" s="179">
        <f>IF(N171="zákl. přenesená",J171,0)</f>
        <v>0</v>
      </c>
      <c r="BH171" s="179">
        <f>IF(N171="sníž. přenesená",J171,0)</f>
        <v>0</v>
      </c>
      <c r="BI171" s="179">
        <f>IF(N171="nulová",J171,0)</f>
        <v>0</v>
      </c>
      <c r="BJ171" s="15" t="s">
        <v>131</v>
      </c>
      <c r="BK171" s="179">
        <f>ROUND(I171*H171,2)</f>
        <v>0</v>
      </c>
      <c r="BL171" s="15" t="s">
        <v>130</v>
      </c>
      <c r="BM171" s="15" t="s">
        <v>321</v>
      </c>
    </row>
    <row r="172" spans="2:65" s="1" customFormat="1" ht="16.5" customHeight="1">
      <c r="B172" s="32"/>
      <c r="C172" s="168" t="s">
        <v>322</v>
      </c>
      <c r="D172" s="168" t="s">
        <v>126</v>
      </c>
      <c r="E172" s="169" t="s">
        <v>323</v>
      </c>
      <c r="F172" s="170" t="s">
        <v>324</v>
      </c>
      <c r="G172" s="171" t="s">
        <v>320</v>
      </c>
      <c r="H172" s="172">
        <v>6.034</v>
      </c>
      <c r="I172" s="173"/>
      <c r="J172" s="174">
        <f>ROUND(I172*H172,2)</f>
        <v>0</v>
      </c>
      <c r="K172" s="170" t="s">
        <v>1</v>
      </c>
      <c r="L172" s="36"/>
      <c r="M172" s="175" t="s">
        <v>1</v>
      </c>
      <c r="N172" s="176" t="s">
        <v>42</v>
      </c>
      <c r="O172" s="58"/>
      <c r="P172" s="177">
        <f>O172*H172</f>
        <v>0</v>
      </c>
      <c r="Q172" s="177">
        <v>0</v>
      </c>
      <c r="R172" s="177">
        <f>Q172*H172</f>
        <v>0</v>
      </c>
      <c r="S172" s="177">
        <v>0</v>
      </c>
      <c r="T172" s="178">
        <f>S172*H172</f>
        <v>0</v>
      </c>
      <c r="AR172" s="15" t="s">
        <v>130</v>
      </c>
      <c r="AT172" s="15" t="s">
        <v>126</v>
      </c>
      <c r="AU172" s="15" t="s">
        <v>131</v>
      </c>
      <c r="AY172" s="15" t="s">
        <v>123</v>
      </c>
      <c r="BE172" s="179">
        <f>IF(N172="základní",J172,0)</f>
        <v>0</v>
      </c>
      <c r="BF172" s="179">
        <f>IF(N172="snížená",J172,0)</f>
        <v>0</v>
      </c>
      <c r="BG172" s="179">
        <f>IF(N172="zákl. přenesená",J172,0)</f>
        <v>0</v>
      </c>
      <c r="BH172" s="179">
        <f>IF(N172="sníž. přenesená",J172,0)</f>
        <v>0</v>
      </c>
      <c r="BI172" s="179">
        <f>IF(N172="nulová",J172,0)</f>
        <v>0</v>
      </c>
      <c r="BJ172" s="15" t="s">
        <v>131</v>
      </c>
      <c r="BK172" s="179">
        <f>ROUND(I172*H172,2)</f>
        <v>0</v>
      </c>
      <c r="BL172" s="15" t="s">
        <v>130</v>
      </c>
      <c r="BM172" s="15" t="s">
        <v>325</v>
      </c>
    </row>
    <row r="173" spans="2:65" s="1" customFormat="1" ht="16.5" customHeight="1">
      <c r="B173" s="32"/>
      <c r="C173" s="168" t="s">
        <v>326</v>
      </c>
      <c r="D173" s="168" t="s">
        <v>126</v>
      </c>
      <c r="E173" s="169" t="s">
        <v>327</v>
      </c>
      <c r="F173" s="170" t="s">
        <v>328</v>
      </c>
      <c r="G173" s="171" t="s">
        <v>320</v>
      </c>
      <c r="H173" s="172">
        <v>60.34</v>
      </c>
      <c r="I173" s="173"/>
      <c r="J173" s="174">
        <f>ROUND(I173*H173,2)</f>
        <v>0</v>
      </c>
      <c r="K173" s="170" t="s">
        <v>1</v>
      </c>
      <c r="L173" s="36"/>
      <c r="M173" s="175" t="s">
        <v>1</v>
      </c>
      <c r="N173" s="176" t="s">
        <v>42</v>
      </c>
      <c r="O173" s="58"/>
      <c r="P173" s="177">
        <f>O173*H173</f>
        <v>0</v>
      </c>
      <c r="Q173" s="177">
        <v>0</v>
      </c>
      <c r="R173" s="177">
        <f>Q173*H173</f>
        <v>0</v>
      </c>
      <c r="S173" s="177">
        <v>0</v>
      </c>
      <c r="T173" s="178">
        <f>S173*H173</f>
        <v>0</v>
      </c>
      <c r="AR173" s="15" t="s">
        <v>130</v>
      </c>
      <c r="AT173" s="15" t="s">
        <v>126</v>
      </c>
      <c r="AU173" s="15" t="s">
        <v>131</v>
      </c>
      <c r="AY173" s="15" t="s">
        <v>123</v>
      </c>
      <c r="BE173" s="179">
        <f>IF(N173="základní",J173,0)</f>
        <v>0</v>
      </c>
      <c r="BF173" s="179">
        <f>IF(N173="snížená",J173,0)</f>
        <v>0</v>
      </c>
      <c r="BG173" s="179">
        <f>IF(N173="zákl. přenesená",J173,0)</f>
        <v>0</v>
      </c>
      <c r="BH173" s="179">
        <f>IF(N173="sníž. přenesená",J173,0)</f>
        <v>0</v>
      </c>
      <c r="BI173" s="179">
        <f>IF(N173="nulová",J173,0)</f>
        <v>0</v>
      </c>
      <c r="BJ173" s="15" t="s">
        <v>131</v>
      </c>
      <c r="BK173" s="179">
        <f>ROUND(I173*H173,2)</f>
        <v>0</v>
      </c>
      <c r="BL173" s="15" t="s">
        <v>130</v>
      </c>
      <c r="BM173" s="15" t="s">
        <v>329</v>
      </c>
    </row>
    <row r="174" spans="2:51" s="11" customFormat="1" ht="11.25">
      <c r="B174" s="180"/>
      <c r="C174" s="181"/>
      <c r="D174" s="182" t="s">
        <v>138</v>
      </c>
      <c r="E174" s="181"/>
      <c r="F174" s="184" t="s">
        <v>330</v>
      </c>
      <c r="G174" s="181"/>
      <c r="H174" s="185">
        <v>60.34</v>
      </c>
      <c r="I174" s="186"/>
      <c r="J174" s="181"/>
      <c r="K174" s="181"/>
      <c r="L174" s="187"/>
      <c r="M174" s="188"/>
      <c r="N174" s="189"/>
      <c r="O174" s="189"/>
      <c r="P174" s="189"/>
      <c r="Q174" s="189"/>
      <c r="R174" s="189"/>
      <c r="S174" s="189"/>
      <c r="T174" s="190"/>
      <c r="AT174" s="191" t="s">
        <v>138</v>
      </c>
      <c r="AU174" s="191" t="s">
        <v>131</v>
      </c>
      <c r="AV174" s="11" t="s">
        <v>131</v>
      </c>
      <c r="AW174" s="11" t="s">
        <v>4</v>
      </c>
      <c r="AX174" s="11" t="s">
        <v>75</v>
      </c>
      <c r="AY174" s="191" t="s">
        <v>123</v>
      </c>
    </row>
    <row r="175" spans="2:65" s="1" customFormat="1" ht="16.5" customHeight="1">
      <c r="B175" s="32"/>
      <c r="C175" s="168" t="s">
        <v>331</v>
      </c>
      <c r="D175" s="168" t="s">
        <v>126</v>
      </c>
      <c r="E175" s="169" t="s">
        <v>332</v>
      </c>
      <c r="F175" s="170" t="s">
        <v>333</v>
      </c>
      <c r="G175" s="171" t="s">
        <v>320</v>
      </c>
      <c r="H175" s="172">
        <v>6.034</v>
      </c>
      <c r="I175" s="173"/>
      <c r="J175" s="174">
        <f>ROUND(I175*H175,2)</f>
        <v>0</v>
      </c>
      <c r="K175" s="170" t="s">
        <v>1</v>
      </c>
      <c r="L175" s="36"/>
      <c r="M175" s="175" t="s">
        <v>1</v>
      </c>
      <c r="N175" s="176" t="s">
        <v>42</v>
      </c>
      <c r="O175" s="58"/>
      <c r="P175" s="177">
        <f>O175*H175</f>
        <v>0</v>
      </c>
      <c r="Q175" s="177">
        <v>0</v>
      </c>
      <c r="R175" s="177">
        <f>Q175*H175</f>
        <v>0</v>
      </c>
      <c r="S175" s="177">
        <v>0</v>
      </c>
      <c r="T175" s="178">
        <f>S175*H175</f>
        <v>0</v>
      </c>
      <c r="AR175" s="15" t="s">
        <v>130</v>
      </c>
      <c r="AT175" s="15" t="s">
        <v>126</v>
      </c>
      <c r="AU175" s="15" t="s">
        <v>131</v>
      </c>
      <c r="AY175" s="15" t="s">
        <v>123</v>
      </c>
      <c r="BE175" s="179">
        <f>IF(N175="základní",J175,0)</f>
        <v>0</v>
      </c>
      <c r="BF175" s="179">
        <f>IF(N175="snížená",J175,0)</f>
        <v>0</v>
      </c>
      <c r="BG175" s="179">
        <f>IF(N175="zákl. přenesená",J175,0)</f>
        <v>0</v>
      </c>
      <c r="BH175" s="179">
        <f>IF(N175="sníž. přenesená",J175,0)</f>
        <v>0</v>
      </c>
      <c r="BI175" s="179">
        <f>IF(N175="nulová",J175,0)</f>
        <v>0</v>
      </c>
      <c r="BJ175" s="15" t="s">
        <v>131</v>
      </c>
      <c r="BK175" s="179">
        <f>ROUND(I175*H175,2)</f>
        <v>0</v>
      </c>
      <c r="BL175" s="15" t="s">
        <v>130</v>
      </c>
      <c r="BM175" s="15" t="s">
        <v>334</v>
      </c>
    </row>
    <row r="176" spans="2:63" s="10" customFormat="1" ht="22.9" customHeight="1">
      <c r="B176" s="152"/>
      <c r="C176" s="153"/>
      <c r="D176" s="154" t="s">
        <v>69</v>
      </c>
      <c r="E176" s="166" t="s">
        <v>335</v>
      </c>
      <c r="F176" s="166" t="s">
        <v>316</v>
      </c>
      <c r="G176" s="153"/>
      <c r="H176" s="153"/>
      <c r="I176" s="156"/>
      <c r="J176" s="167">
        <f>BK176</f>
        <v>0</v>
      </c>
      <c r="K176" s="153"/>
      <c r="L176" s="158"/>
      <c r="M176" s="159"/>
      <c r="N176" s="160"/>
      <c r="O176" s="160"/>
      <c r="P176" s="161">
        <f>P177</f>
        <v>0</v>
      </c>
      <c r="Q176" s="160"/>
      <c r="R176" s="161">
        <f>R177</f>
        <v>0</v>
      </c>
      <c r="S176" s="160"/>
      <c r="T176" s="162">
        <f>T177</f>
        <v>0</v>
      </c>
      <c r="AR176" s="163" t="s">
        <v>75</v>
      </c>
      <c r="AT176" s="164" t="s">
        <v>69</v>
      </c>
      <c r="AU176" s="164" t="s">
        <v>75</v>
      </c>
      <c r="AY176" s="163" t="s">
        <v>123</v>
      </c>
      <c r="BK176" s="165">
        <f>BK177</f>
        <v>0</v>
      </c>
    </row>
    <row r="177" spans="2:65" s="1" customFormat="1" ht="16.5" customHeight="1">
      <c r="B177" s="32"/>
      <c r="C177" s="168" t="s">
        <v>336</v>
      </c>
      <c r="D177" s="168" t="s">
        <v>126</v>
      </c>
      <c r="E177" s="169" t="s">
        <v>337</v>
      </c>
      <c r="F177" s="170" t="s">
        <v>338</v>
      </c>
      <c r="G177" s="171" t="s">
        <v>320</v>
      </c>
      <c r="H177" s="172">
        <v>4.25</v>
      </c>
      <c r="I177" s="173"/>
      <c r="J177" s="174">
        <f>ROUND(I177*H177,2)</f>
        <v>0</v>
      </c>
      <c r="K177" s="170" t="s">
        <v>159</v>
      </c>
      <c r="L177" s="36"/>
      <c r="M177" s="175" t="s">
        <v>1</v>
      </c>
      <c r="N177" s="176" t="s">
        <v>42</v>
      </c>
      <c r="O177" s="58"/>
      <c r="P177" s="177">
        <f>O177*H177</f>
        <v>0</v>
      </c>
      <c r="Q177" s="177">
        <v>0</v>
      </c>
      <c r="R177" s="177">
        <f>Q177*H177</f>
        <v>0</v>
      </c>
      <c r="S177" s="177">
        <v>0</v>
      </c>
      <c r="T177" s="178">
        <f>S177*H177</f>
        <v>0</v>
      </c>
      <c r="AR177" s="15" t="s">
        <v>130</v>
      </c>
      <c r="AT177" s="15" t="s">
        <v>126</v>
      </c>
      <c r="AU177" s="15" t="s">
        <v>131</v>
      </c>
      <c r="AY177" s="15" t="s">
        <v>123</v>
      </c>
      <c r="BE177" s="179">
        <f>IF(N177="základní",J177,0)</f>
        <v>0</v>
      </c>
      <c r="BF177" s="179">
        <f>IF(N177="snížená",J177,0)</f>
        <v>0</v>
      </c>
      <c r="BG177" s="179">
        <f>IF(N177="zákl. přenesená",J177,0)</f>
        <v>0</v>
      </c>
      <c r="BH177" s="179">
        <f>IF(N177="sníž. přenesená",J177,0)</f>
        <v>0</v>
      </c>
      <c r="BI177" s="179">
        <f>IF(N177="nulová",J177,0)</f>
        <v>0</v>
      </c>
      <c r="BJ177" s="15" t="s">
        <v>131</v>
      </c>
      <c r="BK177" s="179">
        <f>ROUND(I177*H177,2)</f>
        <v>0</v>
      </c>
      <c r="BL177" s="15" t="s">
        <v>130</v>
      </c>
      <c r="BM177" s="15" t="s">
        <v>339</v>
      </c>
    </row>
    <row r="178" spans="2:63" s="10" customFormat="1" ht="25.9" customHeight="1">
      <c r="B178" s="152"/>
      <c r="C178" s="153"/>
      <c r="D178" s="154" t="s">
        <v>69</v>
      </c>
      <c r="E178" s="155" t="s">
        <v>340</v>
      </c>
      <c r="F178" s="155" t="s">
        <v>341</v>
      </c>
      <c r="G178" s="153"/>
      <c r="H178" s="153"/>
      <c r="I178" s="156"/>
      <c r="J178" s="157">
        <f>BK178</f>
        <v>0</v>
      </c>
      <c r="K178" s="153"/>
      <c r="L178" s="158"/>
      <c r="M178" s="159"/>
      <c r="N178" s="160"/>
      <c r="O178" s="160"/>
      <c r="P178" s="161">
        <f>P179+P189+P194+P205+P215+P232+P239+P250+P259+P264+P280+P305+P313+P334</f>
        <v>0</v>
      </c>
      <c r="Q178" s="160"/>
      <c r="R178" s="161">
        <f>R179+R189+R194+R205+R215+R232+R239+R250+R259+R264+R280+R305+R313+R334</f>
        <v>1.313127079</v>
      </c>
      <c r="S178" s="160"/>
      <c r="T178" s="162">
        <f>T179+T189+T194+T205+T215+T232+T239+T250+T259+T264+T280+T305+T313+T334</f>
        <v>0.031245299999999997</v>
      </c>
      <c r="AR178" s="163" t="s">
        <v>131</v>
      </c>
      <c r="AT178" s="164" t="s">
        <v>69</v>
      </c>
      <c r="AU178" s="164" t="s">
        <v>70</v>
      </c>
      <c r="AY178" s="163" t="s">
        <v>123</v>
      </c>
      <c r="BK178" s="165">
        <f>BK179+BK189+BK194+BK205+BK215+BK232+BK239+BK250+BK259+BK264+BK280+BK305+BK313+BK334</f>
        <v>0</v>
      </c>
    </row>
    <row r="179" spans="2:63" s="10" customFormat="1" ht="22.9" customHeight="1">
      <c r="B179" s="152"/>
      <c r="C179" s="153"/>
      <c r="D179" s="154" t="s">
        <v>69</v>
      </c>
      <c r="E179" s="166" t="s">
        <v>342</v>
      </c>
      <c r="F179" s="166" t="s">
        <v>343</v>
      </c>
      <c r="G179" s="153"/>
      <c r="H179" s="153"/>
      <c r="I179" s="156"/>
      <c r="J179" s="167">
        <f>BK179</f>
        <v>0</v>
      </c>
      <c r="K179" s="153"/>
      <c r="L179" s="158"/>
      <c r="M179" s="159"/>
      <c r="N179" s="160"/>
      <c r="O179" s="160"/>
      <c r="P179" s="161">
        <f>SUM(P180:P188)</f>
        <v>0</v>
      </c>
      <c r="Q179" s="160"/>
      <c r="R179" s="161">
        <f>SUM(R180:R188)</f>
        <v>0.076545</v>
      </c>
      <c r="S179" s="160"/>
      <c r="T179" s="162">
        <f>SUM(T180:T188)</f>
        <v>0</v>
      </c>
      <c r="AR179" s="163" t="s">
        <v>131</v>
      </c>
      <c r="AT179" s="164" t="s">
        <v>69</v>
      </c>
      <c r="AU179" s="164" t="s">
        <v>75</v>
      </c>
      <c r="AY179" s="163" t="s">
        <v>123</v>
      </c>
      <c r="BK179" s="165">
        <f>SUM(BK180:BK188)</f>
        <v>0</v>
      </c>
    </row>
    <row r="180" spans="2:65" s="1" customFormat="1" ht="16.5" customHeight="1">
      <c r="B180" s="32"/>
      <c r="C180" s="168" t="s">
        <v>344</v>
      </c>
      <c r="D180" s="168" t="s">
        <v>126</v>
      </c>
      <c r="E180" s="169" t="s">
        <v>345</v>
      </c>
      <c r="F180" s="170" t="s">
        <v>346</v>
      </c>
      <c r="G180" s="171" t="s">
        <v>135</v>
      </c>
      <c r="H180" s="172">
        <v>3.6</v>
      </c>
      <c r="I180" s="173"/>
      <c r="J180" s="174">
        <f>ROUND(I180*H180,2)</f>
        <v>0</v>
      </c>
      <c r="K180" s="170" t="s">
        <v>1</v>
      </c>
      <c r="L180" s="36"/>
      <c r="M180" s="175" t="s">
        <v>1</v>
      </c>
      <c r="N180" s="176" t="s">
        <v>42</v>
      </c>
      <c r="O180" s="58"/>
      <c r="P180" s="177">
        <f>O180*H180</f>
        <v>0</v>
      </c>
      <c r="Q180" s="177">
        <v>0.0045</v>
      </c>
      <c r="R180" s="177">
        <f>Q180*H180</f>
        <v>0.0162</v>
      </c>
      <c r="S180" s="177">
        <v>0</v>
      </c>
      <c r="T180" s="178">
        <f>S180*H180</f>
        <v>0</v>
      </c>
      <c r="AR180" s="15" t="s">
        <v>210</v>
      </c>
      <c r="AT180" s="15" t="s">
        <v>126</v>
      </c>
      <c r="AU180" s="15" t="s">
        <v>131</v>
      </c>
      <c r="AY180" s="15" t="s">
        <v>123</v>
      </c>
      <c r="BE180" s="179">
        <f>IF(N180="základní",J180,0)</f>
        <v>0</v>
      </c>
      <c r="BF180" s="179">
        <f>IF(N180="snížená",J180,0)</f>
        <v>0</v>
      </c>
      <c r="BG180" s="179">
        <f>IF(N180="zákl. přenesená",J180,0)</f>
        <v>0</v>
      </c>
      <c r="BH180" s="179">
        <f>IF(N180="sníž. přenesená",J180,0)</f>
        <v>0</v>
      </c>
      <c r="BI180" s="179">
        <f>IF(N180="nulová",J180,0)</f>
        <v>0</v>
      </c>
      <c r="BJ180" s="15" t="s">
        <v>131</v>
      </c>
      <c r="BK180" s="179">
        <f>ROUND(I180*H180,2)</f>
        <v>0</v>
      </c>
      <c r="BL180" s="15" t="s">
        <v>210</v>
      </c>
      <c r="BM180" s="15" t="s">
        <v>347</v>
      </c>
    </row>
    <row r="181" spans="2:51" s="11" customFormat="1" ht="11.25">
      <c r="B181" s="180"/>
      <c r="C181" s="181"/>
      <c r="D181" s="182" t="s">
        <v>138</v>
      </c>
      <c r="E181" s="183" t="s">
        <v>1</v>
      </c>
      <c r="F181" s="184" t="s">
        <v>166</v>
      </c>
      <c r="G181" s="181"/>
      <c r="H181" s="185">
        <v>3.6</v>
      </c>
      <c r="I181" s="186"/>
      <c r="J181" s="181"/>
      <c r="K181" s="181"/>
      <c r="L181" s="187"/>
      <c r="M181" s="188"/>
      <c r="N181" s="189"/>
      <c r="O181" s="189"/>
      <c r="P181" s="189"/>
      <c r="Q181" s="189"/>
      <c r="R181" s="189"/>
      <c r="S181" s="189"/>
      <c r="T181" s="190"/>
      <c r="AT181" s="191" t="s">
        <v>138</v>
      </c>
      <c r="AU181" s="191" t="s">
        <v>131</v>
      </c>
      <c r="AV181" s="11" t="s">
        <v>131</v>
      </c>
      <c r="AW181" s="11" t="s">
        <v>32</v>
      </c>
      <c r="AX181" s="11" t="s">
        <v>75</v>
      </c>
      <c r="AY181" s="191" t="s">
        <v>123</v>
      </c>
    </row>
    <row r="182" spans="2:65" s="1" customFormat="1" ht="16.5" customHeight="1">
      <c r="B182" s="32"/>
      <c r="C182" s="168" t="s">
        <v>348</v>
      </c>
      <c r="D182" s="168" t="s">
        <v>126</v>
      </c>
      <c r="E182" s="169" t="s">
        <v>349</v>
      </c>
      <c r="F182" s="170" t="s">
        <v>350</v>
      </c>
      <c r="G182" s="171" t="s">
        <v>135</v>
      </c>
      <c r="H182" s="172">
        <v>4.51</v>
      </c>
      <c r="I182" s="173"/>
      <c r="J182" s="174">
        <f>ROUND(I182*H182,2)</f>
        <v>0</v>
      </c>
      <c r="K182" s="170" t="s">
        <v>1</v>
      </c>
      <c r="L182" s="36"/>
      <c r="M182" s="175" t="s">
        <v>1</v>
      </c>
      <c r="N182" s="176" t="s">
        <v>42</v>
      </c>
      <c r="O182" s="58"/>
      <c r="P182" s="177">
        <f>O182*H182</f>
        <v>0</v>
      </c>
      <c r="Q182" s="177">
        <v>0.0045</v>
      </c>
      <c r="R182" s="177">
        <f>Q182*H182</f>
        <v>0.020294999999999997</v>
      </c>
      <c r="S182" s="177">
        <v>0</v>
      </c>
      <c r="T182" s="178">
        <f>S182*H182</f>
        <v>0</v>
      </c>
      <c r="AR182" s="15" t="s">
        <v>210</v>
      </c>
      <c r="AT182" s="15" t="s">
        <v>126</v>
      </c>
      <c r="AU182" s="15" t="s">
        <v>131</v>
      </c>
      <c r="AY182" s="15" t="s">
        <v>123</v>
      </c>
      <c r="BE182" s="179">
        <f>IF(N182="základní",J182,0)</f>
        <v>0</v>
      </c>
      <c r="BF182" s="179">
        <f>IF(N182="snížená",J182,0)</f>
        <v>0</v>
      </c>
      <c r="BG182" s="179">
        <f>IF(N182="zákl. přenesená",J182,0)</f>
        <v>0</v>
      </c>
      <c r="BH182" s="179">
        <f>IF(N182="sníž. přenesená",J182,0)</f>
        <v>0</v>
      </c>
      <c r="BI182" s="179">
        <f>IF(N182="nulová",J182,0)</f>
        <v>0</v>
      </c>
      <c r="BJ182" s="15" t="s">
        <v>131</v>
      </c>
      <c r="BK182" s="179">
        <f>ROUND(I182*H182,2)</f>
        <v>0</v>
      </c>
      <c r="BL182" s="15" t="s">
        <v>210</v>
      </c>
      <c r="BM182" s="15" t="s">
        <v>351</v>
      </c>
    </row>
    <row r="183" spans="2:51" s="11" customFormat="1" ht="11.25">
      <c r="B183" s="180"/>
      <c r="C183" s="181"/>
      <c r="D183" s="182" t="s">
        <v>138</v>
      </c>
      <c r="E183" s="183" t="s">
        <v>1</v>
      </c>
      <c r="F183" s="184" t="s">
        <v>352</v>
      </c>
      <c r="G183" s="181"/>
      <c r="H183" s="185">
        <v>1.855</v>
      </c>
      <c r="I183" s="186"/>
      <c r="J183" s="181"/>
      <c r="K183" s="181"/>
      <c r="L183" s="187"/>
      <c r="M183" s="188"/>
      <c r="N183" s="189"/>
      <c r="O183" s="189"/>
      <c r="P183" s="189"/>
      <c r="Q183" s="189"/>
      <c r="R183" s="189"/>
      <c r="S183" s="189"/>
      <c r="T183" s="190"/>
      <c r="AT183" s="191" t="s">
        <v>138</v>
      </c>
      <c r="AU183" s="191" t="s">
        <v>131</v>
      </c>
      <c r="AV183" s="11" t="s">
        <v>131</v>
      </c>
      <c r="AW183" s="11" t="s">
        <v>32</v>
      </c>
      <c r="AX183" s="11" t="s">
        <v>70</v>
      </c>
      <c r="AY183" s="191" t="s">
        <v>123</v>
      </c>
    </row>
    <row r="184" spans="2:51" s="11" customFormat="1" ht="11.25">
      <c r="B184" s="180"/>
      <c r="C184" s="181"/>
      <c r="D184" s="182" t="s">
        <v>138</v>
      </c>
      <c r="E184" s="183" t="s">
        <v>1</v>
      </c>
      <c r="F184" s="184" t="s">
        <v>353</v>
      </c>
      <c r="G184" s="181"/>
      <c r="H184" s="185">
        <v>2.655</v>
      </c>
      <c r="I184" s="186"/>
      <c r="J184" s="181"/>
      <c r="K184" s="181"/>
      <c r="L184" s="187"/>
      <c r="M184" s="188"/>
      <c r="N184" s="189"/>
      <c r="O184" s="189"/>
      <c r="P184" s="189"/>
      <c r="Q184" s="189"/>
      <c r="R184" s="189"/>
      <c r="S184" s="189"/>
      <c r="T184" s="190"/>
      <c r="AT184" s="191" t="s">
        <v>138</v>
      </c>
      <c r="AU184" s="191" t="s">
        <v>131</v>
      </c>
      <c r="AV184" s="11" t="s">
        <v>131</v>
      </c>
      <c r="AW184" s="11" t="s">
        <v>32</v>
      </c>
      <c r="AX184" s="11" t="s">
        <v>70</v>
      </c>
      <c r="AY184" s="191" t="s">
        <v>123</v>
      </c>
    </row>
    <row r="185" spans="2:51" s="13" customFormat="1" ht="11.25">
      <c r="B185" s="202"/>
      <c r="C185" s="203"/>
      <c r="D185" s="182" t="s">
        <v>138</v>
      </c>
      <c r="E185" s="204" t="s">
        <v>1</v>
      </c>
      <c r="F185" s="205" t="s">
        <v>178</v>
      </c>
      <c r="G185" s="203"/>
      <c r="H185" s="206">
        <v>4.51</v>
      </c>
      <c r="I185" s="207"/>
      <c r="J185" s="203"/>
      <c r="K185" s="203"/>
      <c r="L185" s="208"/>
      <c r="M185" s="209"/>
      <c r="N185" s="210"/>
      <c r="O185" s="210"/>
      <c r="P185" s="210"/>
      <c r="Q185" s="210"/>
      <c r="R185" s="210"/>
      <c r="S185" s="210"/>
      <c r="T185" s="211"/>
      <c r="AT185" s="212" t="s">
        <v>138</v>
      </c>
      <c r="AU185" s="212" t="s">
        <v>131</v>
      </c>
      <c r="AV185" s="13" t="s">
        <v>130</v>
      </c>
      <c r="AW185" s="13" t="s">
        <v>32</v>
      </c>
      <c r="AX185" s="13" t="s">
        <v>75</v>
      </c>
      <c r="AY185" s="212" t="s">
        <v>123</v>
      </c>
    </row>
    <row r="186" spans="2:65" s="1" customFormat="1" ht="16.5" customHeight="1">
      <c r="B186" s="32"/>
      <c r="C186" s="168" t="s">
        <v>354</v>
      </c>
      <c r="D186" s="168" t="s">
        <v>126</v>
      </c>
      <c r="E186" s="169" t="s">
        <v>355</v>
      </c>
      <c r="F186" s="170" t="s">
        <v>356</v>
      </c>
      <c r="G186" s="171" t="s">
        <v>142</v>
      </c>
      <c r="H186" s="172">
        <v>8.9</v>
      </c>
      <c r="I186" s="173"/>
      <c r="J186" s="174">
        <f>ROUND(I186*H186,2)</f>
        <v>0</v>
      </c>
      <c r="K186" s="170" t="s">
        <v>1</v>
      </c>
      <c r="L186" s="36"/>
      <c r="M186" s="175" t="s">
        <v>1</v>
      </c>
      <c r="N186" s="176" t="s">
        <v>42</v>
      </c>
      <c r="O186" s="58"/>
      <c r="P186" s="177">
        <f>O186*H186</f>
        <v>0</v>
      </c>
      <c r="Q186" s="177">
        <v>0.0045</v>
      </c>
      <c r="R186" s="177">
        <f>Q186*H186</f>
        <v>0.040049999999999995</v>
      </c>
      <c r="S186" s="177">
        <v>0</v>
      </c>
      <c r="T186" s="178">
        <f>S186*H186</f>
        <v>0</v>
      </c>
      <c r="AR186" s="15" t="s">
        <v>210</v>
      </c>
      <c r="AT186" s="15" t="s">
        <v>126</v>
      </c>
      <c r="AU186" s="15" t="s">
        <v>131</v>
      </c>
      <c r="AY186" s="15" t="s">
        <v>123</v>
      </c>
      <c r="BE186" s="179">
        <f>IF(N186="základní",J186,0)</f>
        <v>0</v>
      </c>
      <c r="BF186" s="179">
        <f>IF(N186="snížená",J186,0)</f>
        <v>0</v>
      </c>
      <c r="BG186" s="179">
        <f>IF(N186="zákl. přenesená",J186,0)</f>
        <v>0</v>
      </c>
      <c r="BH186" s="179">
        <f>IF(N186="sníž. přenesená",J186,0)</f>
        <v>0</v>
      </c>
      <c r="BI186" s="179">
        <f>IF(N186="nulová",J186,0)</f>
        <v>0</v>
      </c>
      <c r="BJ186" s="15" t="s">
        <v>131</v>
      </c>
      <c r="BK186" s="179">
        <f>ROUND(I186*H186,2)</f>
        <v>0</v>
      </c>
      <c r="BL186" s="15" t="s">
        <v>210</v>
      </c>
      <c r="BM186" s="15" t="s">
        <v>357</v>
      </c>
    </row>
    <row r="187" spans="2:51" s="11" customFormat="1" ht="11.25">
      <c r="B187" s="180"/>
      <c r="C187" s="181"/>
      <c r="D187" s="182" t="s">
        <v>138</v>
      </c>
      <c r="E187" s="183" t="s">
        <v>1</v>
      </c>
      <c r="F187" s="184" t="s">
        <v>358</v>
      </c>
      <c r="G187" s="181"/>
      <c r="H187" s="185">
        <v>8.9</v>
      </c>
      <c r="I187" s="186"/>
      <c r="J187" s="181"/>
      <c r="K187" s="181"/>
      <c r="L187" s="187"/>
      <c r="M187" s="188"/>
      <c r="N187" s="189"/>
      <c r="O187" s="189"/>
      <c r="P187" s="189"/>
      <c r="Q187" s="189"/>
      <c r="R187" s="189"/>
      <c r="S187" s="189"/>
      <c r="T187" s="190"/>
      <c r="AT187" s="191" t="s">
        <v>138</v>
      </c>
      <c r="AU187" s="191" t="s">
        <v>131</v>
      </c>
      <c r="AV187" s="11" t="s">
        <v>131</v>
      </c>
      <c r="AW187" s="11" t="s">
        <v>32</v>
      </c>
      <c r="AX187" s="11" t="s">
        <v>75</v>
      </c>
      <c r="AY187" s="191" t="s">
        <v>123</v>
      </c>
    </row>
    <row r="188" spans="2:65" s="1" customFormat="1" ht="16.5" customHeight="1">
      <c r="B188" s="32"/>
      <c r="C188" s="168" t="s">
        <v>359</v>
      </c>
      <c r="D188" s="168" t="s">
        <v>126</v>
      </c>
      <c r="E188" s="169" t="s">
        <v>360</v>
      </c>
      <c r="F188" s="170" t="s">
        <v>361</v>
      </c>
      <c r="G188" s="171" t="s">
        <v>320</v>
      </c>
      <c r="H188" s="172">
        <v>0.077</v>
      </c>
      <c r="I188" s="173"/>
      <c r="J188" s="174">
        <f>ROUND(I188*H188,2)</f>
        <v>0</v>
      </c>
      <c r="K188" s="170" t="s">
        <v>136</v>
      </c>
      <c r="L188" s="36"/>
      <c r="M188" s="175" t="s">
        <v>1</v>
      </c>
      <c r="N188" s="176" t="s">
        <v>42</v>
      </c>
      <c r="O188" s="58"/>
      <c r="P188" s="177">
        <f>O188*H188</f>
        <v>0</v>
      </c>
      <c r="Q188" s="177">
        <v>0</v>
      </c>
      <c r="R188" s="177">
        <f>Q188*H188</f>
        <v>0</v>
      </c>
      <c r="S188" s="177">
        <v>0</v>
      </c>
      <c r="T188" s="178">
        <f>S188*H188</f>
        <v>0</v>
      </c>
      <c r="AR188" s="15" t="s">
        <v>210</v>
      </c>
      <c r="AT188" s="15" t="s">
        <v>126</v>
      </c>
      <c r="AU188" s="15" t="s">
        <v>131</v>
      </c>
      <c r="AY188" s="15" t="s">
        <v>123</v>
      </c>
      <c r="BE188" s="179">
        <f>IF(N188="základní",J188,0)</f>
        <v>0</v>
      </c>
      <c r="BF188" s="179">
        <f>IF(N188="snížená",J188,0)</f>
        <v>0</v>
      </c>
      <c r="BG188" s="179">
        <f>IF(N188="zákl. přenesená",J188,0)</f>
        <v>0</v>
      </c>
      <c r="BH188" s="179">
        <f>IF(N188="sníž. přenesená",J188,0)</f>
        <v>0</v>
      </c>
      <c r="BI188" s="179">
        <f>IF(N188="nulová",J188,0)</f>
        <v>0</v>
      </c>
      <c r="BJ188" s="15" t="s">
        <v>131</v>
      </c>
      <c r="BK188" s="179">
        <f>ROUND(I188*H188,2)</f>
        <v>0</v>
      </c>
      <c r="BL188" s="15" t="s">
        <v>210</v>
      </c>
      <c r="BM188" s="15" t="s">
        <v>362</v>
      </c>
    </row>
    <row r="189" spans="2:63" s="10" customFormat="1" ht="22.9" customHeight="1">
      <c r="B189" s="152"/>
      <c r="C189" s="153"/>
      <c r="D189" s="154" t="s">
        <v>69</v>
      </c>
      <c r="E189" s="166" t="s">
        <v>363</v>
      </c>
      <c r="F189" s="166" t="s">
        <v>364</v>
      </c>
      <c r="G189" s="153"/>
      <c r="H189" s="153"/>
      <c r="I189" s="156"/>
      <c r="J189" s="167">
        <f>BK189</f>
        <v>0</v>
      </c>
      <c r="K189" s="153"/>
      <c r="L189" s="158"/>
      <c r="M189" s="159"/>
      <c r="N189" s="160"/>
      <c r="O189" s="160"/>
      <c r="P189" s="161">
        <f>SUM(P190:P193)</f>
        <v>0</v>
      </c>
      <c r="Q189" s="160"/>
      <c r="R189" s="161">
        <f>SUM(R190:R193)</f>
        <v>0.007344000000000001</v>
      </c>
      <c r="S189" s="160"/>
      <c r="T189" s="162">
        <f>SUM(T190:T193)</f>
        <v>0</v>
      </c>
      <c r="AR189" s="163" t="s">
        <v>131</v>
      </c>
      <c r="AT189" s="164" t="s">
        <v>69</v>
      </c>
      <c r="AU189" s="164" t="s">
        <v>75</v>
      </c>
      <c r="AY189" s="163" t="s">
        <v>123</v>
      </c>
      <c r="BK189" s="165">
        <f>SUM(BK190:BK193)</f>
        <v>0</v>
      </c>
    </row>
    <row r="190" spans="2:65" s="1" customFormat="1" ht="16.5" customHeight="1">
      <c r="B190" s="32"/>
      <c r="C190" s="168" t="s">
        <v>365</v>
      </c>
      <c r="D190" s="168" t="s">
        <v>126</v>
      </c>
      <c r="E190" s="169" t="s">
        <v>366</v>
      </c>
      <c r="F190" s="170" t="s">
        <v>367</v>
      </c>
      <c r="G190" s="171" t="s">
        <v>135</v>
      </c>
      <c r="H190" s="172">
        <v>3.6</v>
      </c>
      <c r="I190" s="173"/>
      <c r="J190" s="174">
        <f>ROUND(I190*H190,2)</f>
        <v>0</v>
      </c>
      <c r="K190" s="170" t="s">
        <v>1</v>
      </c>
      <c r="L190" s="36"/>
      <c r="M190" s="175" t="s">
        <v>1</v>
      </c>
      <c r="N190" s="176" t="s">
        <v>42</v>
      </c>
      <c r="O190" s="58"/>
      <c r="P190" s="177">
        <f>O190*H190</f>
        <v>0</v>
      </c>
      <c r="Q190" s="177">
        <v>0</v>
      </c>
      <c r="R190" s="177">
        <f>Q190*H190</f>
        <v>0</v>
      </c>
      <c r="S190" s="177">
        <v>0</v>
      </c>
      <c r="T190" s="178">
        <f>S190*H190</f>
        <v>0</v>
      </c>
      <c r="AR190" s="15" t="s">
        <v>210</v>
      </c>
      <c r="AT190" s="15" t="s">
        <v>126</v>
      </c>
      <c r="AU190" s="15" t="s">
        <v>131</v>
      </c>
      <c r="AY190" s="15" t="s">
        <v>123</v>
      </c>
      <c r="BE190" s="179">
        <f>IF(N190="základní",J190,0)</f>
        <v>0</v>
      </c>
      <c r="BF190" s="179">
        <f>IF(N190="snížená",J190,0)</f>
        <v>0</v>
      </c>
      <c r="BG190" s="179">
        <f>IF(N190="zákl. přenesená",J190,0)</f>
        <v>0</v>
      </c>
      <c r="BH190" s="179">
        <f>IF(N190="sníž. přenesená",J190,0)</f>
        <v>0</v>
      </c>
      <c r="BI190" s="179">
        <f>IF(N190="nulová",J190,0)</f>
        <v>0</v>
      </c>
      <c r="BJ190" s="15" t="s">
        <v>131</v>
      </c>
      <c r="BK190" s="179">
        <f>ROUND(I190*H190,2)</f>
        <v>0</v>
      </c>
      <c r="BL190" s="15" t="s">
        <v>210</v>
      </c>
      <c r="BM190" s="15" t="s">
        <v>368</v>
      </c>
    </row>
    <row r="191" spans="2:65" s="1" customFormat="1" ht="16.5" customHeight="1">
      <c r="B191" s="32"/>
      <c r="C191" s="213" t="s">
        <v>369</v>
      </c>
      <c r="D191" s="213" t="s">
        <v>202</v>
      </c>
      <c r="E191" s="214" t="s">
        <v>370</v>
      </c>
      <c r="F191" s="215" t="s">
        <v>371</v>
      </c>
      <c r="G191" s="216" t="s">
        <v>135</v>
      </c>
      <c r="H191" s="217">
        <v>3.672</v>
      </c>
      <c r="I191" s="218"/>
      <c r="J191" s="219">
        <f>ROUND(I191*H191,2)</f>
        <v>0</v>
      </c>
      <c r="K191" s="215" t="s">
        <v>1</v>
      </c>
      <c r="L191" s="220"/>
      <c r="M191" s="221" t="s">
        <v>1</v>
      </c>
      <c r="N191" s="222" t="s">
        <v>42</v>
      </c>
      <c r="O191" s="58"/>
      <c r="P191" s="177">
        <f>O191*H191</f>
        <v>0</v>
      </c>
      <c r="Q191" s="177">
        <v>0.002</v>
      </c>
      <c r="R191" s="177">
        <f>Q191*H191</f>
        <v>0.007344000000000001</v>
      </c>
      <c r="S191" s="177">
        <v>0</v>
      </c>
      <c r="T191" s="178">
        <f>S191*H191</f>
        <v>0</v>
      </c>
      <c r="AR191" s="15" t="s">
        <v>281</v>
      </c>
      <c r="AT191" s="15" t="s">
        <v>202</v>
      </c>
      <c r="AU191" s="15" t="s">
        <v>131</v>
      </c>
      <c r="AY191" s="15" t="s">
        <v>123</v>
      </c>
      <c r="BE191" s="179">
        <f>IF(N191="základní",J191,0)</f>
        <v>0</v>
      </c>
      <c r="BF191" s="179">
        <f>IF(N191="snížená",J191,0)</f>
        <v>0</v>
      </c>
      <c r="BG191" s="179">
        <f>IF(N191="zákl. přenesená",J191,0)</f>
        <v>0</v>
      </c>
      <c r="BH191" s="179">
        <f>IF(N191="sníž. přenesená",J191,0)</f>
        <v>0</v>
      </c>
      <c r="BI191" s="179">
        <f>IF(N191="nulová",J191,0)</f>
        <v>0</v>
      </c>
      <c r="BJ191" s="15" t="s">
        <v>131</v>
      </c>
      <c r="BK191" s="179">
        <f>ROUND(I191*H191,2)</f>
        <v>0</v>
      </c>
      <c r="BL191" s="15" t="s">
        <v>210</v>
      </c>
      <c r="BM191" s="15" t="s">
        <v>372</v>
      </c>
    </row>
    <row r="192" spans="2:51" s="11" customFormat="1" ht="11.25">
      <c r="B192" s="180"/>
      <c r="C192" s="181"/>
      <c r="D192" s="182" t="s">
        <v>138</v>
      </c>
      <c r="E192" s="181"/>
      <c r="F192" s="184" t="s">
        <v>373</v>
      </c>
      <c r="G192" s="181"/>
      <c r="H192" s="185">
        <v>3.672</v>
      </c>
      <c r="I192" s="186"/>
      <c r="J192" s="181"/>
      <c r="K192" s="181"/>
      <c r="L192" s="187"/>
      <c r="M192" s="188"/>
      <c r="N192" s="189"/>
      <c r="O192" s="189"/>
      <c r="P192" s="189"/>
      <c r="Q192" s="189"/>
      <c r="R192" s="189"/>
      <c r="S192" s="189"/>
      <c r="T192" s="190"/>
      <c r="AT192" s="191" t="s">
        <v>138</v>
      </c>
      <c r="AU192" s="191" t="s">
        <v>131</v>
      </c>
      <c r="AV192" s="11" t="s">
        <v>131</v>
      </c>
      <c r="AW192" s="11" t="s">
        <v>4</v>
      </c>
      <c r="AX192" s="11" t="s">
        <v>75</v>
      </c>
      <c r="AY192" s="191" t="s">
        <v>123</v>
      </c>
    </row>
    <row r="193" spans="2:65" s="1" customFormat="1" ht="16.5" customHeight="1">
      <c r="B193" s="32"/>
      <c r="C193" s="168" t="s">
        <v>374</v>
      </c>
      <c r="D193" s="168" t="s">
        <v>126</v>
      </c>
      <c r="E193" s="169" t="s">
        <v>375</v>
      </c>
      <c r="F193" s="170" t="s">
        <v>376</v>
      </c>
      <c r="G193" s="171" t="s">
        <v>300</v>
      </c>
      <c r="H193" s="172">
        <v>1</v>
      </c>
      <c r="I193" s="173"/>
      <c r="J193" s="174">
        <f>ROUND(I193*H193,2)</f>
        <v>0</v>
      </c>
      <c r="K193" s="170" t="s">
        <v>1</v>
      </c>
      <c r="L193" s="36"/>
      <c r="M193" s="175" t="s">
        <v>1</v>
      </c>
      <c r="N193" s="176" t="s">
        <v>42</v>
      </c>
      <c r="O193" s="58"/>
      <c r="P193" s="177">
        <f>O193*H193</f>
        <v>0</v>
      </c>
      <c r="Q193" s="177">
        <v>0</v>
      </c>
      <c r="R193" s="177">
        <f>Q193*H193</f>
        <v>0</v>
      </c>
      <c r="S193" s="177">
        <v>0</v>
      </c>
      <c r="T193" s="178">
        <f>S193*H193</f>
        <v>0</v>
      </c>
      <c r="AR193" s="15" t="s">
        <v>210</v>
      </c>
      <c r="AT193" s="15" t="s">
        <v>126</v>
      </c>
      <c r="AU193" s="15" t="s">
        <v>131</v>
      </c>
      <c r="AY193" s="15" t="s">
        <v>123</v>
      </c>
      <c r="BE193" s="179">
        <f>IF(N193="základní",J193,0)</f>
        <v>0</v>
      </c>
      <c r="BF193" s="179">
        <f>IF(N193="snížená",J193,0)</f>
        <v>0</v>
      </c>
      <c r="BG193" s="179">
        <f>IF(N193="zákl. přenesená",J193,0)</f>
        <v>0</v>
      </c>
      <c r="BH193" s="179">
        <f>IF(N193="sníž. přenesená",J193,0)</f>
        <v>0</v>
      </c>
      <c r="BI193" s="179">
        <f>IF(N193="nulová",J193,0)</f>
        <v>0</v>
      </c>
      <c r="BJ193" s="15" t="s">
        <v>131</v>
      </c>
      <c r="BK193" s="179">
        <f>ROUND(I193*H193,2)</f>
        <v>0</v>
      </c>
      <c r="BL193" s="15" t="s">
        <v>210</v>
      </c>
      <c r="BM193" s="15" t="s">
        <v>377</v>
      </c>
    </row>
    <row r="194" spans="2:63" s="10" customFormat="1" ht="22.9" customHeight="1">
      <c r="B194" s="152"/>
      <c r="C194" s="153"/>
      <c r="D194" s="154" t="s">
        <v>69</v>
      </c>
      <c r="E194" s="166" t="s">
        <v>378</v>
      </c>
      <c r="F194" s="166" t="s">
        <v>379</v>
      </c>
      <c r="G194" s="153"/>
      <c r="H194" s="153"/>
      <c r="I194" s="156"/>
      <c r="J194" s="167">
        <f>BK194</f>
        <v>0</v>
      </c>
      <c r="K194" s="153"/>
      <c r="L194" s="158"/>
      <c r="M194" s="159"/>
      <c r="N194" s="160"/>
      <c r="O194" s="160"/>
      <c r="P194" s="161">
        <f>SUM(P195:P204)</f>
        <v>0</v>
      </c>
      <c r="Q194" s="160"/>
      <c r="R194" s="161">
        <f>SUM(R195:R204)</f>
        <v>0.003484</v>
      </c>
      <c r="S194" s="160"/>
      <c r="T194" s="162">
        <f>SUM(T195:T204)</f>
        <v>0</v>
      </c>
      <c r="AR194" s="163" t="s">
        <v>131</v>
      </c>
      <c r="AT194" s="164" t="s">
        <v>69</v>
      </c>
      <c r="AU194" s="164" t="s">
        <v>75</v>
      </c>
      <c r="AY194" s="163" t="s">
        <v>123</v>
      </c>
      <c r="BK194" s="165">
        <f>SUM(BK195:BK204)</f>
        <v>0</v>
      </c>
    </row>
    <row r="195" spans="2:65" s="1" customFormat="1" ht="16.5" customHeight="1">
      <c r="B195" s="32"/>
      <c r="C195" s="168" t="s">
        <v>380</v>
      </c>
      <c r="D195" s="168" t="s">
        <v>126</v>
      </c>
      <c r="E195" s="169" t="s">
        <v>381</v>
      </c>
      <c r="F195" s="170" t="s">
        <v>382</v>
      </c>
      <c r="G195" s="171" t="s">
        <v>142</v>
      </c>
      <c r="H195" s="172">
        <v>1</v>
      </c>
      <c r="I195" s="173"/>
      <c r="J195" s="174">
        <f aca="true" t="shared" si="10" ref="J195:J200">ROUND(I195*H195,2)</f>
        <v>0</v>
      </c>
      <c r="K195" s="170" t="s">
        <v>1</v>
      </c>
      <c r="L195" s="36"/>
      <c r="M195" s="175" t="s">
        <v>1</v>
      </c>
      <c r="N195" s="176" t="s">
        <v>42</v>
      </c>
      <c r="O195" s="58"/>
      <c r="P195" s="177">
        <f aca="true" t="shared" si="11" ref="P195:P200">O195*H195</f>
        <v>0</v>
      </c>
      <c r="Q195" s="177">
        <v>0.00126</v>
      </c>
      <c r="R195" s="177">
        <f aca="true" t="shared" si="12" ref="R195:R200">Q195*H195</f>
        <v>0.00126</v>
      </c>
      <c r="S195" s="177">
        <v>0</v>
      </c>
      <c r="T195" s="178">
        <f aca="true" t="shared" si="13" ref="T195:T200">S195*H195</f>
        <v>0</v>
      </c>
      <c r="AR195" s="15" t="s">
        <v>130</v>
      </c>
      <c r="AT195" s="15" t="s">
        <v>126</v>
      </c>
      <c r="AU195" s="15" t="s">
        <v>131</v>
      </c>
      <c r="AY195" s="15" t="s">
        <v>123</v>
      </c>
      <c r="BE195" s="179">
        <f aca="true" t="shared" si="14" ref="BE195:BE200">IF(N195="základní",J195,0)</f>
        <v>0</v>
      </c>
      <c r="BF195" s="179">
        <f aca="true" t="shared" si="15" ref="BF195:BF200">IF(N195="snížená",J195,0)</f>
        <v>0</v>
      </c>
      <c r="BG195" s="179">
        <f aca="true" t="shared" si="16" ref="BG195:BG200">IF(N195="zákl. přenesená",J195,0)</f>
        <v>0</v>
      </c>
      <c r="BH195" s="179">
        <f aca="true" t="shared" si="17" ref="BH195:BH200">IF(N195="sníž. přenesená",J195,0)</f>
        <v>0</v>
      </c>
      <c r="BI195" s="179">
        <f aca="true" t="shared" si="18" ref="BI195:BI200">IF(N195="nulová",J195,0)</f>
        <v>0</v>
      </c>
      <c r="BJ195" s="15" t="s">
        <v>131</v>
      </c>
      <c r="BK195" s="179">
        <f aca="true" t="shared" si="19" ref="BK195:BK200">ROUND(I195*H195,2)</f>
        <v>0</v>
      </c>
      <c r="BL195" s="15" t="s">
        <v>130</v>
      </c>
      <c r="BM195" s="15" t="s">
        <v>383</v>
      </c>
    </row>
    <row r="196" spans="2:65" s="1" customFormat="1" ht="16.5" customHeight="1">
      <c r="B196" s="32"/>
      <c r="C196" s="168" t="s">
        <v>384</v>
      </c>
      <c r="D196" s="168" t="s">
        <v>126</v>
      </c>
      <c r="E196" s="169" t="s">
        <v>385</v>
      </c>
      <c r="F196" s="170" t="s">
        <v>386</v>
      </c>
      <c r="G196" s="171" t="s">
        <v>142</v>
      </c>
      <c r="H196" s="172">
        <v>1.1</v>
      </c>
      <c r="I196" s="173"/>
      <c r="J196" s="174">
        <f t="shared" si="10"/>
        <v>0</v>
      </c>
      <c r="K196" s="170" t="s">
        <v>1</v>
      </c>
      <c r="L196" s="36"/>
      <c r="M196" s="175" t="s">
        <v>1</v>
      </c>
      <c r="N196" s="176" t="s">
        <v>42</v>
      </c>
      <c r="O196" s="58"/>
      <c r="P196" s="177">
        <f t="shared" si="11"/>
        <v>0</v>
      </c>
      <c r="Q196" s="177">
        <v>0.00029</v>
      </c>
      <c r="R196" s="177">
        <f t="shared" si="12"/>
        <v>0.000319</v>
      </c>
      <c r="S196" s="177">
        <v>0</v>
      </c>
      <c r="T196" s="178">
        <f t="shared" si="13"/>
        <v>0</v>
      </c>
      <c r="AR196" s="15" t="s">
        <v>210</v>
      </c>
      <c r="AT196" s="15" t="s">
        <v>126</v>
      </c>
      <c r="AU196" s="15" t="s">
        <v>131</v>
      </c>
      <c r="AY196" s="15" t="s">
        <v>123</v>
      </c>
      <c r="BE196" s="179">
        <f t="shared" si="14"/>
        <v>0</v>
      </c>
      <c r="BF196" s="179">
        <f t="shared" si="15"/>
        <v>0</v>
      </c>
      <c r="BG196" s="179">
        <f t="shared" si="16"/>
        <v>0</v>
      </c>
      <c r="BH196" s="179">
        <f t="shared" si="17"/>
        <v>0</v>
      </c>
      <c r="BI196" s="179">
        <f t="shared" si="18"/>
        <v>0</v>
      </c>
      <c r="BJ196" s="15" t="s">
        <v>131</v>
      </c>
      <c r="BK196" s="179">
        <f t="shared" si="19"/>
        <v>0</v>
      </c>
      <c r="BL196" s="15" t="s">
        <v>210</v>
      </c>
      <c r="BM196" s="15" t="s">
        <v>387</v>
      </c>
    </row>
    <row r="197" spans="2:65" s="1" customFormat="1" ht="16.5" customHeight="1">
      <c r="B197" s="32"/>
      <c r="C197" s="168" t="s">
        <v>388</v>
      </c>
      <c r="D197" s="168" t="s">
        <v>126</v>
      </c>
      <c r="E197" s="169" t="s">
        <v>389</v>
      </c>
      <c r="F197" s="170" t="s">
        <v>390</v>
      </c>
      <c r="G197" s="171" t="s">
        <v>142</v>
      </c>
      <c r="H197" s="172">
        <v>3.5</v>
      </c>
      <c r="I197" s="173"/>
      <c r="J197" s="174">
        <f t="shared" si="10"/>
        <v>0</v>
      </c>
      <c r="K197" s="170" t="s">
        <v>1</v>
      </c>
      <c r="L197" s="36"/>
      <c r="M197" s="175" t="s">
        <v>1</v>
      </c>
      <c r="N197" s="176" t="s">
        <v>42</v>
      </c>
      <c r="O197" s="58"/>
      <c r="P197" s="177">
        <f t="shared" si="11"/>
        <v>0</v>
      </c>
      <c r="Q197" s="177">
        <v>0.00035</v>
      </c>
      <c r="R197" s="177">
        <f t="shared" si="12"/>
        <v>0.001225</v>
      </c>
      <c r="S197" s="177">
        <v>0</v>
      </c>
      <c r="T197" s="178">
        <f t="shared" si="13"/>
        <v>0</v>
      </c>
      <c r="AR197" s="15" t="s">
        <v>210</v>
      </c>
      <c r="AT197" s="15" t="s">
        <v>126</v>
      </c>
      <c r="AU197" s="15" t="s">
        <v>131</v>
      </c>
      <c r="AY197" s="15" t="s">
        <v>123</v>
      </c>
      <c r="BE197" s="179">
        <f t="shared" si="14"/>
        <v>0</v>
      </c>
      <c r="BF197" s="179">
        <f t="shared" si="15"/>
        <v>0</v>
      </c>
      <c r="BG197" s="179">
        <f t="shared" si="16"/>
        <v>0</v>
      </c>
      <c r="BH197" s="179">
        <f t="shared" si="17"/>
        <v>0</v>
      </c>
      <c r="BI197" s="179">
        <f t="shared" si="18"/>
        <v>0</v>
      </c>
      <c r="BJ197" s="15" t="s">
        <v>131</v>
      </c>
      <c r="BK197" s="179">
        <f t="shared" si="19"/>
        <v>0</v>
      </c>
      <c r="BL197" s="15" t="s">
        <v>210</v>
      </c>
      <c r="BM197" s="15" t="s">
        <v>391</v>
      </c>
    </row>
    <row r="198" spans="2:65" s="1" customFormat="1" ht="16.5" customHeight="1">
      <c r="B198" s="32"/>
      <c r="C198" s="168" t="s">
        <v>392</v>
      </c>
      <c r="D198" s="168" t="s">
        <v>126</v>
      </c>
      <c r="E198" s="169" t="s">
        <v>393</v>
      </c>
      <c r="F198" s="170" t="s">
        <v>394</v>
      </c>
      <c r="G198" s="171" t="s">
        <v>129</v>
      </c>
      <c r="H198" s="172">
        <v>1</v>
      </c>
      <c r="I198" s="173"/>
      <c r="J198" s="174">
        <f t="shared" si="10"/>
        <v>0</v>
      </c>
      <c r="K198" s="170" t="s">
        <v>1</v>
      </c>
      <c r="L198" s="36"/>
      <c r="M198" s="175" t="s">
        <v>1</v>
      </c>
      <c r="N198" s="176" t="s">
        <v>42</v>
      </c>
      <c r="O198" s="58"/>
      <c r="P198" s="177">
        <f t="shared" si="11"/>
        <v>0</v>
      </c>
      <c r="Q198" s="177">
        <v>0.00034</v>
      </c>
      <c r="R198" s="177">
        <f t="shared" si="12"/>
        <v>0.00034</v>
      </c>
      <c r="S198" s="177">
        <v>0</v>
      </c>
      <c r="T198" s="178">
        <f t="shared" si="13"/>
        <v>0</v>
      </c>
      <c r="AR198" s="15" t="s">
        <v>210</v>
      </c>
      <c r="AT198" s="15" t="s">
        <v>126</v>
      </c>
      <c r="AU198" s="15" t="s">
        <v>131</v>
      </c>
      <c r="AY198" s="15" t="s">
        <v>123</v>
      </c>
      <c r="BE198" s="179">
        <f t="shared" si="14"/>
        <v>0</v>
      </c>
      <c r="BF198" s="179">
        <f t="shared" si="15"/>
        <v>0</v>
      </c>
      <c r="BG198" s="179">
        <f t="shared" si="16"/>
        <v>0</v>
      </c>
      <c r="BH198" s="179">
        <f t="shared" si="17"/>
        <v>0</v>
      </c>
      <c r="BI198" s="179">
        <f t="shared" si="18"/>
        <v>0</v>
      </c>
      <c r="BJ198" s="15" t="s">
        <v>131</v>
      </c>
      <c r="BK198" s="179">
        <f t="shared" si="19"/>
        <v>0</v>
      </c>
      <c r="BL198" s="15" t="s">
        <v>210</v>
      </c>
      <c r="BM198" s="15" t="s">
        <v>395</v>
      </c>
    </row>
    <row r="199" spans="2:65" s="1" customFormat="1" ht="16.5" customHeight="1">
      <c r="B199" s="32"/>
      <c r="C199" s="168" t="s">
        <v>396</v>
      </c>
      <c r="D199" s="168" t="s">
        <v>126</v>
      </c>
      <c r="E199" s="169" t="s">
        <v>397</v>
      </c>
      <c r="F199" s="170" t="s">
        <v>398</v>
      </c>
      <c r="G199" s="171" t="s">
        <v>129</v>
      </c>
      <c r="H199" s="172">
        <v>1</v>
      </c>
      <c r="I199" s="173"/>
      <c r="J199" s="174">
        <f t="shared" si="10"/>
        <v>0</v>
      </c>
      <c r="K199" s="170" t="s">
        <v>1</v>
      </c>
      <c r="L199" s="36"/>
      <c r="M199" s="175" t="s">
        <v>1</v>
      </c>
      <c r="N199" s="176" t="s">
        <v>42</v>
      </c>
      <c r="O199" s="58"/>
      <c r="P199" s="177">
        <f t="shared" si="11"/>
        <v>0</v>
      </c>
      <c r="Q199" s="177">
        <v>0.00034</v>
      </c>
      <c r="R199" s="177">
        <f t="shared" si="12"/>
        <v>0.00034</v>
      </c>
      <c r="S199" s="177">
        <v>0</v>
      </c>
      <c r="T199" s="178">
        <f t="shared" si="13"/>
        <v>0</v>
      </c>
      <c r="AR199" s="15" t="s">
        <v>210</v>
      </c>
      <c r="AT199" s="15" t="s">
        <v>126</v>
      </c>
      <c r="AU199" s="15" t="s">
        <v>131</v>
      </c>
      <c r="AY199" s="15" t="s">
        <v>123</v>
      </c>
      <c r="BE199" s="179">
        <f t="shared" si="14"/>
        <v>0</v>
      </c>
      <c r="BF199" s="179">
        <f t="shared" si="15"/>
        <v>0</v>
      </c>
      <c r="BG199" s="179">
        <f t="shared" si="16"/>
        <v>0</v>
      </c>
      <c r="BH199" s="179">
        <f t="shared" si="17"/>
        <v>0</v>
      </c>
      <c r="BI199" s="179">
        <f t="shared" si="18"/>
        <v>0</v>
      </c>
      <c r="BJ199" s="15" t="s">
        <v>131</v>
      </c>
      <c r="BK199" s="179">
        <f t="shared" si="19"/>
        <v>0</v>
      </c>
      <c r="BL199" s="15" t="s">
        <v>210</v>
      </c>
      <c r="BM199" s="15" t="s">
        <v>399</v>
      </c>
    </row>
    <row r="200" spans="2:65" s="1" customFormat="1" ht="16.5" customHeight="1">
      <c r="B200" s="32"/>
      <c r="C200" s="168" t="s">
        <v>400</v>
      </c>
      <c r="D200" s="168" t="s">
        <v>126</v>
      </c>
      <c r="E200" s="169" t="s">
        <v>401</v>
      </c>
      <c r="F200" s="170" t="s">
        <v>402</v>
      </c>
      <c r="G200" s="171" t="s">
        <v>142</v>
      </c>
      <c r="H200" s="172">
        <v>5.6</v>
      </c>
      <c r="I200" s="173"/>
      <c r="J200" s="174">
        <f t="shared" si="10"/>
        <v>0</v>
      </c>
      <c r="K200" s="170" t="s">
        <v>1</v>
      </c>
      <c r="L200" s="36"/>
      <c r="M200" s="175" t="s">
        <v>1</v>
      </c>
      <c r="N200" s="176" t="s">
        <v>42</v>
      </c>
      <c r="O200" s="58"/>
      <c r="P200" s="177">
        <f t="shared" si="11"/>
        <v>0</v>
      </c>
      <c r="Q200" s="177">
        <v>0</v>
      </c>
      <c r="R200" s="177">
        <f t="shared" si="12"/>
        <v>0</v>
      </c>
      <c r="S200" s="177">
        <v>0</v>
      </c>
      <c r="T200" s="178">
        <f t="shared" si="13"/>
        <v>0</v>
      </c>
      <c r="AR200" s="15" t="s">
        <v>210</v>
      </c>
      <c r="AT200" s="15" t="s">
        <v>126</v>
      </c>
      <c r="AU200" s="15" t="s">
        <v>131</v>
      </c>
      <c r="AY200" s="15" t="s">
        <v>123</v>
      </c>
      <c r="BE200" s="179">
        <f t="shared" si="14"/>
        <v>0</v>
      </c>
      <c r="BF200" s="179">
        <f t="shared" si="15"/>
        <v>0</v>
      </c>
      <c r="BG200" s="179">
        <f t="shared" si="16"/>
        <v>0</v>
      </c>
      <c r="BH200" s="179">
        <f t="shared" si="17"/>
        <v>0</v>
      </c>
      <c r="BI200" s="179">
        <f t="shared" si="18"/>
        <v>0</v>
      </c>
      <c r="BJ200" s="15" t="s">
        <v>131</v>
      </c>
      <c r="BK200" s="179">
        <f t="shared" si="19"/>
        <v>0</v>
      </c>
      <c r="BL200" s="15" t="s">
        <v>210</v>
      </c>
      <c r="BM200" s="15" t="s">
        <v>403</v>
      </c>
    </row>
    <row r="201" spans="2:51" s="11" customFormat="1" ht="11.25">
      <c r="B201" s="180"/>
      <c r="C201" s="181"/>
      <c r="D201" s="182" t="s">
        <v>138</v>
      </c>
      <c r="E201" s="183" t="s">
        <v>1</v>
      </c>
      <c r="F201" s="184" t="s">
        <v>404</v>
      </c>
      <c r="G201" s="181"/>
      <c r="H201" s="185">
        <v>5.6</v>
      </c>
      <c r="I201" s="186"/>
      <c r="J201" s="181"/>
      <c r="K201" s="181"/>
      <c r="L201" s="187"/>
      <c r="M201" s="188"/>
      <c r="N201" s="189"/>
      <c r="O201" s="189"/>
      <c r="P201" s="189"/>
      <c r="Q201" s="189"/>
      <c r="R201" s="189"/>
      <c r="S201" s="189"/>
      <c r="T201" s="190"/>
      <c r="AT201" s="191" t="s">
        <v>138</v>
      </c>
      <c r="AU201" s="191" t="s">
        <v>131</v>
      </c>
      <c r="AV201" s="11" t="s">
        <v>131</v>
      </c>
      <c r="AW201" s="11" t="s">
        <v>32</v>
      </c>
      <c r="AX201" s="11" t="s">
        <v>75</v>
      </c>
      <c r="AY201" s="191" t="s">
        <v>123</v>
      </c>
    </row>
    <row r="202" spans="2:65" s="1" customFormat="1" ht="16.5" customHeight="1">
      <c r="B202" s="32"/>
      <c r="C202" s="168" t="s">
        <v>405</v>
      </c>
      <c r="D202" s="168" t="s">
        <v>126</v>
      </c>
      <c r="E202" s="169" t="s">
        <v>406</v>
      </c>
      <c r="F202" s="170" t="s">
        <v>407</v>
      </c>
      <c r="G202" s="171" t="s">
        <v>300</v>
      </c>
      <c r="H202" s="172">
        <v>1</v>
      </c>
      <c r="I202" s="173"/>
      <c r="J202" s="174">
        <f>ROUND(I202*H202,2)</f>
        <v>0</v>
      </c>
      <c r="K202" s="170" t="s">
        <v>1</v>
      </c>
      <c r="L202" s="36"/>
      <c r="M202" s="175" t="s">
        <v>1</v>
      </c>
      <c r="N202" s="176" t="s">
        <v>42</v>
      </c>
      <c r="O202" s="58"/>
      <c r="P202" s="177">
        <f>O202*H202</f>
        <v>0</v>
      </c>
      <c r="Q202" s="177">
        <v>0</v>
      </c>
      <c r="R202" s="177">
        <f>Q202*H202</f>
        <v>0</v>
      </c>
      <c r="S202" s="177">
        <v>0</v>
      </c>
      <c r="T202" s="178">
        <f>S202*H202</f>
        <v>0</v>
      </c>
      <c r="AR202" s="15" t="s">
        <v>210</v>
      </c>
      <c r="AT202" s="15" t="s">
        <v>126</v>
      </c>
      <c r="AU202" s="15" t="s">
        <v>131</v>
      </c>
      <c r="AY202" s="15" t="s">
        <v>123</v>
      </c>
      <c r="BE202" s="179">
        <f>IF(N202="základní",J202,0)</f>
        <v>0</v>
      </c>
      <c r="BF202" s="179">
        <f>IF(N202="snížená",J202,0)</f>
        <v>0</v>
      </c>
      <c r="BG202" s="179">
        <f>IF(N202="zákl. přenesená",J202,0)</f>
        <v>0</v>
      </c>
      <c r="BH202" s="179">
        <f>IF(N202="sníž. přenesená",J202,0)</f>
        <v>0</v>
      </c>
      <c r="BI202" s="179">
        <f>IF(N202="nulová",J202,0)</f>
        <v>0</v>
      </c>
      <c r="BJ202" s="15" t="s">
        <v>131</v>
      </c>
      <c r="BK202" s="179">
        <f>ROUND(I202*H202,2)</f>
        <v>0</v>
      </c>
      <c r="BL202" s="15" t="s">
        <v>210</v>
      </c>
      <c r="BM202" s="15" t="s">
        <v>408</v>
      </c>
    </row>
    <row r="203" spans="2:65" s="1" customFormat="1" ht="16.5" customHeight="1">
      <c r="B203" s="32"/>
      <c r="C203" s="168" t="s">
        <v>409</v>
      </c>
      <c r="D203" s="168" t="s">
        <v>126</v>
      </c>
      <c r="E203" s="169" t="s">
        <v>410</v>
      </c>
      <c r="F203" s="170" t="s">
        <v>411</v>
      </c>
      <c r="G203" s="171" t="s">
        <v>300</v>
      </c>
      <c r="H203" s="172">
        <v>1</v>
      </c>
      <c r="I203" s="173"/>
      <c r="J203" s="174">
        <f>ROUND(I203*H203,2)</f>
        <v>0</v>
      </c>
      <c r="K203" s="170" t="s">
        <v>1</v>
      </c>
      <c r="L203" s="36"/>
      <c r="M203" s="175" t="s">
        <v>1</v>
      </c>
      <c r="N203" s="176" t="s">
        <v>42</v>
      </c>
      <c r="O203" s="58"/>
      <c r="P203" s="177">
        <f>O203*H203</f>
        <v>0</v>
      </c>
      <c r="Q203" s="177">
        <v>0</v>
      </c>
      <c r="R203" s="177">
        <f>Q203*H203</f>
        <v>0</v>
      </c>
      <c r="S203" s="177">
        <v>0</v>
      </c>
      <c r="T203" s="178">
        <f>S203*H203</f>
        <v>0</v>
      </c>
      <c r="AR203" s="15" t="s">
        <v>210</v>
      </c>
      <c r="AT203" s="15" t="s">
        <v>126</v>
      </c>
      <c r="AU203" s="15" t="s">
        <v>131</v>
      </c>
      <c r="AY203" s="15" t="s">
        <v>123</v>
      </c>
      <c r="BE203" s="179">
        <f>IF(N203="základní",J203,0)</f>
        <v>0</v>
      </c>
      <c r="BF203" s="179">
        <f>IF(N203="snížená",J203,0)</f>
        <v>0</v>
      </c>
      <c r="BG203" s="179">
        <f>IF(N203="zákl. přenesená",J203,0)</f>
        <v>0</v>
      </c>
      <c r="BH203" s="179">
        <f>IF(N203="sníž. přenesená",J203,0)</f>
        <v>0</v>
      </c>
      <c r="BI203" s="179">
        <f>IF(N203="nulová",J203,0)</f>
        <v>0</v>
      </c>
      <c r="BJ203" s="15" t="s">
        <v>131</v>
      </c>
      <c r="BK203" s="179">
        <f>ROUND(I203*H203,2)</f>
        <v>0</v>
      </c>
      <c r="BL203" s="15" t="s">
        <v>210</v>
      </c>
      <c r="BM203" s="15" t="s">
        <v>412</v>
      </c>
    </row>
    <row r="204" spans="2:65" s="1" customFormat="1" ht="16.5" customHeight="1">
      <c r="B204" s="32"/>
      <c r="C204" s="168" t="s">
        <v>413</v>
      </c>
      <c r="D204" s="168" t="s">
        <v>126</v>
      </c>
      <c r="E204" s="169" t="s">
        <v>414</v>
      </c>
      <c r="F204" s="170" t="s">
        <v>415</v>
      </c>
      <c r="G204" s="171" t="s">
        <v>320</v>
      </c>
      <c r="H204" s="172">
        <v>0.002</v>
      </c>
      <c r="I204" s="173"/>
      <c r="J204" s="174">
        <f>ROUND(I204*H204,2)</f>
        <v>0</v>
      </c>
      <c r="K204" s="170" t="s">
        <v>1</v>
      </c>
      <c r="L204" s="36"/>
      <c r="M204" s="175" t="s">
        <v>1</v>
      </c>
      <c r="N204" s="176" t="s">
        <v>42</v>
      </c>
      <c r="O204" s="58"/>
      <c r="P204" s="177">
        <f>O204*H204</f>
        <v>0</v>
      </c>
      <c r="Q204" s="177">
        <v>0</v>
      </c>
      <c r="R204" s="177">
        <f>Q204*H204</f>
        <v>0</v>
      </c>
      <c r="S204" s="177">
        <v>0</v>
      </c>
      <c r="T204" s="178">
        <f>S204*H204</f>
        <v>0</v>
      </c>
      <c r="AR204" s="15" t="s">
        <v>210</v>
      </c>
      <c r="AT204" s="15" t="s">
        <v>126</v>
      </c>
      <c r="AU204" s="15" t="s">
        <v>131</v>
      </c>
      <c r="AY204" s="15" t="s">
        <v>123</v>
      </c>
      <c r="BE204" s="179">
        <f>IF(N204="základní",J204,0)</f>
        <v>0</v>
      </c>
      <c r="BF204" s="179">
        <f>IF(N204="snížená",J204,0)</f>
        <v>0</v>
      </c>
      <c r="BG204" s="179">
        <f>IF(N204="zákl. přenesená",J204,0)</f>
        <v>0</v>
      </c>
      <c r="BH204" s="179">
        <f>IF(N204="sníž. přenesená",J204,0)</f>
        <v>0</v>
      </c>
      <c r="BI204" s="179">
        <f>IF(N204="nulová",J204,0)</f>
        <v>0</v>
      </c>
      <c r="BJ204" s="15" t="s">
        <v>131</v>
      </c>
      <c r="BK204" s="179">
        <f>ROUND(I204*H204,2)</f>
        <v>0</v>
      </c>
      <c r="BL204" s="15" t="s">
        <v>210</v>
      </c>
      <c r="BM204" s="15" t="s">
        <v>416</v>
      </c>
    </row>
    <row r="205" spans="2:63" s="10" customFormat="1" ht="22.9" customHeight="1">
      <c r="B205" s="152"/>
      <c r="C205" s="153"/>
      <c r="D205" s="154" t="s">
        <v>69</v>
      </c>
      <c r="E205" s="166" t="s">
        <v>417</v>
      </c>
      <c r="F205" s="166" t="s">
        <v>418</v>
      </c>
      <c r="G205" s="153"/>
      <c r="H205" s="153"/>
      <c r="I205" s="156"/>
      <c r="J205" s="167">
        <f>BK205</f>
        <v>0</v>
      </c>
      <c r="K205" s="153"/>
      <c r="L205" s="158"/>
      <c r="M205" s="159"/>
      <c r="N205" s="160"/>
      <c r="O205" s="160"/>
      <c r="P205" s="161">
        <f>SUM(P206:P214)</f>
        <v>0</v>
      </c>
      <c r="Q205" s="160"/>
      <c r="R205" s="161">
        <f>SUM(R206:R214)</f>
        <v>0.00966</v>
      </c>
      <c r="S205" s="160"/>
      <c r="T205" s="162">
        <f>SUM(T206:T214)</f>
        <v>0</v>
      </c>
      <c r="AR205" s="163" t="s">
        <v>131</v>
      </c>
      <c r="AT205" s="164" t="s">
        <v>69</v>
      </c>
      <c r="AU205" s="164" t="s">
        <v>75</v>
      </c>
      <c r="AY205" s="163" t="s">
        <v>123</v>
      </c>
      <c r="BK205" s="165">
        <f>SUM(BK206:BK214)</f>
        <v>0</v>
      </c>
    </row>
    <row r="206" spans="2:65" s="1" customFormat="1" ht="16.5" customHeight="1">
      <c r="B206" s="32"/>
      <c r="C206" s="168" t="s">
        <v>419</v>
      </c>
      <c r="D206" s="168" t="s">
        <v>126</v>
      </c>
      <c r="E206" s="169" t="s">
        <v>420</v>
      </c>
      <c r="F206" s="170" t="s">
        <v>421</v>
      </c>
      <c r="G206" s="171" t="s">
        <v>142</v>
      </c>
      <c r="H206" s="172">
        <v>9</v>
      </c>
      <c r="I206" s="173"/>
      <c r="J206" s="174">
        <f aca="true" t="shared" si="20" ref="J206:J214">ROUND(I206*H206,2)</f>
        <v>0</v>
      </c>
      <c r="K206" s="170" t="s">
        <v>170</v>
      </c>
      <c r="L206" s="36"/>
      <c r="M206" s="175" t="s">
        <v>1</v>
      </c>
      <c r="N206" s="176" t="s">
        <v>42</v>
      </c>
      <c r="O206" s="58"/>
      <c r="P206" s="177">
        <f aca="true" t="shared" si="21" ref="P206:P214">O206*H206</f>
        <v>0</v>
      </c>
      <c r="Q206" s="177">
        <v>0.0004</v>
      </c>
      <c r="R206" s="177">
        <f aca="true" t="shared" si="22" ref="R206:R214">Q206*H206</f>
        <v>0.0036000000000000003</v>
      </c>
      <c r="S206" s="177">
        <v>0</v>
      </c>
      <c r="T206" s="178">
        <f aca="true" t="shared" si="23" ref="T206:T214">S206*H206</f>
        <v>0</v>
      </c>
      <c r="AR206" s="15" t="s">
        <v>210</v>
      </c>
      <c r="AT206" s="15" t="s">
        <v>126</v>
      </c>
      <c r="AU206" s="15" t="s">
        <v>131</v>
      </c>
      <c r="AY206" s="15" t="s">
        <v>123</v>
      </c>
      <c r="BE206" s="179">
        <f aca="true" t="shared" si="24" ref="BE206:BE214">IF(N206="základní",J206,0)</f>
        <v>0</v>
      </c>
      <c r="BF206" s="179">
        <f aca="true" t="shared" si="25" ref="BF206:BF214">IF(N206="snížená",J206,0)</f>
        <v>0</v>
      </c>
      <c r="BG206" s="179">
        <f aca="true" t="shared" si="26" ref="BG206:BG214">IF(N206="zákl. přenesená",J206,0)</f>
        <v>0</v>
      </c>
      <c r="BH206" s="179">
        <f aca="true" t="shared" si="27" ref="BH206:BH214">IF(N206="sníž. přenesená",J206,0)</f>
        <v>0</v>
      </c>
      <c r="BI206" s="179">
        <f aca="true" t="shared" si="28" ref="BI206:BI214">IF(N206="nulová",J206,0)</f>
        <v>0</v>
      </c>
      <c r="BJ206" s="15" t="s">
        <v>131</v>
      </c>
      <c r="BK206" s="179">
        <f aca="true" t="shared" si="29" ref="BK206:BK214">ROUND(I206*H206,2)</f>
        <v>0</v>
      </c>
      <c r="BL206" s="15" t="s">
        <v>210</v>
      </c>
      <c r="BM206" s="15" t="s">
        <v>422</v>
      </c>
    </row>
    <row r="207" spans="2:65" s="1" customFormat="1" ht="16.5" customHeight="1">
      <c r="B207" s="32"/>
      <c r="C207" s="168" t="s">
        <v>423</v>
      </c>
      <c r="D207" s="168" t="s">
        <v>126</v>
      </c>
      <c r="E207" s="169" t="s">
        <v>424</v>
      </c>
      <c r="F207" s="170" t="s">
        <v>425</v>
      </c>
      <c r="G207" s="171" t="s">
        <v>142</v>
      </c>
      <c r="H207" s="172">
        <v>4</v>
      </c>
      <c r="I207" s="173"/>
      <c r="J207" s="174">
        <f t="shared" si="20"/>
        <v>0</v>
      </c>
      <c r="K207" s="170" t="s">
        <v>1</v>
      </c>
      <c r="L207" s="36"/>
      <c r="M207" s="175" t="s">
        <v>1</v>
      </c>
      <c r="N207" s="176" t="s">
        <v>42</v>
      </c>
      <c r="O207" s="58"/>
      <c r="P207" s="177">
        <f t="shared" si="21"/>
        <v>0</v>
      </c>
      <c r="Q207" s="177">
        <v>5E-05</v>
      </c>
      <c r="R207" s="177">
        <f t="shared" si="22"/>
        <v>0.0002</v>
      </c>
      <c r="S207" s="177">
        <v>0</v>
      </c>
      <c r="T207" s="178">
        <f t="shared" si="23"/>
        <v>0</v>
      </c>
      <c r="AR207" s="15" t="s">
        <v>210</v>
      </c>
      <c r="AT207" s="15" t="s">
        <v>126</v>
      </c>
      <c r="AU207" s="15" t="s">
        <v>131</v>
      </c>
      <c r="AY207" s="15" t="s">
        <v>123</v>
      </c>
      <c r="BE207" s="179">
        <f t="shared" si="24"/>
        <v>0</v>
      </c>
      <c r="BF207" s="179">
        <f t="shared" si="25"/>
        <v>0</v>
      </c>
      <c r="BG207" s="179">
        <f t="shared" si="26"/>
        <v>0</v>
      </c>
      <c r="BH207" s="179">
        <f t="shared" si="27"/>
        <v>0</v>
      </c>
      <c r="BI207" s="179">
        <f t="shared" si="28"/>
        <v>0</v>
      </c>
      <c r="BJ207" s="15" t="s">
        <v>131</v>
      </c>
      <c r="BK207" s="179">
        <f t="shared" si="29"/>
        <v>0</v>
      </c>
      <c r="BL207" s="15" t="s">
        <v>210</v>
      </c>
      <c r="BM207" s="15" t="s">
        <v>426</v>
      </c>
    </row>
    <row r="208" spans="2:65" s="1" customFormat="1" ht="16.5" customHeight="1">
      <c r="B208" s="32"/>
      <c r="C208" s="168" t="s">
        <v>427</v>
      </c>
      <c r="D208" s="168" t="s">
        <v>126</v>
      </c>
      <c r="E208" s="169" t="s">
        <v>428</v>
      </c>
      <c r="F208" s="170" t="s">
        <v>429</v>
      </c>
      <c r="G208" s="171" t="s">
        <v>142</v>
      </c>
      <c r="H208" s="172">
        <v>5</v>
      </c>
      <c r="I208" s="173"/>
      <c r="J208" s="174">
        <f t="shared" si="20"/>
        <v>0</v>
      </c>
      <c r="K208" s="170" t="s">
        <v>1</v>
      </c>
      <c r="L208" s="36"/>
      <c r="M208" s="175" t="s">
        <v>1</v>
      </c>
      <c r="N208" s="176" t="s">
        <v>42</v>
      </c>
      <c r="O208" s="58"/>
      <c r="P208" s="177">
        <f t="shared" si="21"/>
        <v>0</v>
      </c>
      <c r="Q208" s="177">
        <v>7E-05</v>
      </c>
      <c r="R208" s="177">
        <f t="shared" si="22"/>
        <v>0.00034999999999999994</v>
      </c>
      <c r="S208" s="177">
        <v>0</v>
      </c>
      <c r="T208" s="178">
        <f t="shared" si="23"/>
        <v>0</v>
      </c>
      <c r="AR208" s="15" t="s">
        <v>210</v>
      </c>
      <c r="AT208" s="15" t="s">
        <v>126</v>
      </c>
      <c r="AU208" s="15" t="s">
        <v>131</v>
      </c>
      <c r="AY208" s="15" t="s">
        <v>123</v>
      </c>
      <c r="BE208" s="179">
        <f t="shared" si="24"/>
        <v>0</v>
      </c>
      <c r="BF208" s="179">
        <f t="shared" si="25"/>
        <v>0</v>
      </c>
      <c r="BG208" s="179">
        <f t="shared" si="26"/>
        <v>0</v>
      </c>
      <c r="BH208" s="179">
        <f t="shared" si="27"/>
        <v>0</v>
      </c>
      <c r="BI208" s="179">
        <f t="shared" si="28"/>
        <v>0</v>
      </c>
      <c r="BJ208" s="15" t="s">
        <v>131</v>
      </c>
      <c r="BK208" s="179">
        <f t="shared" si="29"/>
        <v>0</v>
      </c>
      <c r="BL208" s="15" t="s">
        <v>210</v>
      </c>
      <c r="BM208" s="15" t="s">
        <v>430</v>
      </c>
    </row>
    <row r="209" spans="2:65" s="1" customFormat="1" ht="16.5" customHeight="1">
      <c r="B209" s="32"/>
      <c r="C209" s="168" t="s">
        <v>431</v>
      </c>
      <c r="D209" s="168" t="s">
        <v>126</v>
      </c>
      <c r="E209" s="169" t="s">
        <v>432</v>
      </c>
      <c r="F209" s="170" t="s">
        <v>433</v>
      </c>
      <c r="G209" s="171" t="s">
        <v>129</v>
      </c>
      <c r="H209" s="172">
        <v>3</v>
      </c>
      <c r="I209" s="173"/>
      <c r="J209" s="174">
        <f t="shared" si="20"/>
        <v>0</v>
      </c>
      <c r="K209" s="170" t="s">
        <v>1</v>
      </c>
      <c r="L209" s="36"/>
      <c r="M209" s="175" t="s">
        <v>1</v>
      </c>
      <c r="N209" s="176" t="s">
        <v>42</v>
      </c>
      <c r="O209" s="58"/>
      <c r="P209" s="177">
        <f t="shared" si="21"/>
        <v>0</v>
      </c>
      <c r="Q209" s="177">
        <v>0.0006</v>
      </c>
      <c r="R209" s="177">
        <f t="shared" si="22"/>
        <v>0.0018</v>
      </c>
      <c r="S209" s="177">
        <v>0</v>
      </c>
      <c r="T209" s="178">
        <f t="shared" si="23"/>
        <v>0</v>
      </c>
      <c r="AR209" s="15" t="s">
        <v>210</v>
      </c>
      <c r="AT209" s="15" t="s">
        <v>126</v>
      </c>
      <c r="AU209" s="15" t="s">
        <v>131</v>
      </c>
      <c r="AY209" s="15" t="s">
        <v>123</v>
      </c>
      <c r="BE209" s="179">
        <f t="shared" si="24"/>
        <v>0</v>
      </c>
      <c r="BF209" s="179">
        <f t="shared" si="25"/>
        <v>0</v>
      </c>
      <c r="BG209" s="179">
        <f t="shared" si="26"/>
        <v>0</v>
      </c>
      <c r="BH209" s="179">
        <f t="shared" si="27"/>
        <v>0</v>
      </c>
      <c r="BI209" s="179">
        <f t="shared" si="28"/>
        <v>0</v>
      </c>
      <c r="BJ209" s="15" t="s">
        <v>131</v>
      </c>
      <c r="BK209" s="179">
        <f t="shared" si="29"/>
        <v>0</v>
      </c>
      <c r="BL209" s="15" t="s">
        <v>210</v>
      </c>
      <c r="BM209" s="15" t="s">
        <v>434</v>
      </c>
    </row>
    <row r="210" spans="2:65" s="1" customFormat="1" ht="16.5" customHeight="1">
      <c r="B210" s="32"/>
      <c r="C210" s="168" t="s">
        <v>435</v>
      </c>
      <c r="D210" s="168" t="s">
        <v>126</v>
      </c>
      <c r="E210" s="169" t="s">
        <v>436</v>
      </c>
      <c r="F210" s="170" t="s">
        <v>437</v>
      </c>
      <c r="G210" s="171" t="s">
        <v>142</v>
      </c>
      <c r="H210" s="172">
        <v>9</v>
      </c>
      <c r="I210" s="173"/>
      <c r="J210" s="174">
        <f t="shared" si="20"/>
        <v>0</v>
      </c>
      <c r="K210" s="170" t="s">
        <v>1</v>
      </c>
      <c r="L210" s="36"/>
      <c r="M210" s="175" t="s">
        <v>1</v>
      </c>
      <c r="N210" s="176" t="s">
        <v>42</v>
      </c>
      <c r="O210" s="58"/>
      <c r="P210" s="177">
        <f t="shared" si="21"/>
        <v>0</v>
      </c>
      <c r="Q210" s="177">
        <v>0.0004</v>
      </c>
      <c r="R210" s="177">
        <f t="shared" si="22"/>
        <v>0.0036000000000000003</v>
      </c>
      <c r="S210" s="177">
        <v>0</v>
      </c>
      <c r="T210" s="178">
        <f t="shared" si="23"/>
        <v>0</v>
      </c>
      <c r="AR210" s="15" t="s">
        <v>210</v>
      </c>
      <c r="AT210" s="15" t="s">
        <v>126</v>
      </c>
      <c r="AU210" s="15" t="s">
        <v>131</v>
      </c>
      <c r="AY210" s="15" t="s">
        <v>123</v>
      </c>
      <c r="BE210" s="179">
        <f t="shared" si="24"/>
        <v>0</v>
      </c>
      <c r="BF210" s="179">
        <f t="shared" si="25"/>
        <v>0</v>
      </c>
      <c r="BG210" s="179">
        <f t="shared" si="26"/>
        <v>0</v>
      </c>
      <c r="BH210" s="179">
        <f t="shared" si="27"/>
        <v>0</v>
      </c>
      <c r="BI210" s="179">
        <f t="shared" si="28"/>
        <v>0</v>
      </c>
      <c r="BJ210" s="15" t="s">
        <v>131</v>
      </c>
      <c r="BK210" s="179">
        <f t="shared" si="29"/>
        <v>0</v>
      </c>
      <c r="BL210" s="15" t="s">
        <v>210</v>
      </c>
      <c r="BM210" s="15" t="s">
        <v>438</v>
      </c>
    </row>
    <row r="211" spans="2:65" s="1" customFormat="1" ht="16.5" customHeight="1">
      <c r="B211" s="32"/>
      <c r="C211" s="168" t="s">
        <v>439</v>
      </c>
      <c r="D211" s="168" t="s">
        <v>126</v>
      </c>
      <c r="E211" s="169" t="s">
        <v>440</v>
      </c>
      <c r="F211" s="170" t="s">
        <v>441</v>
      </c>
      <c r="G211" s="171" t="s">
        <v>142</v>
      </c>
      <c r="H211" s="172">
        <v>9</v>
      </c>
      <c r="I211" s="173"/>
      <c r="J211" s="174">
        <f t="shared" si="20"/>
        <v>0</v>
      </c>
      <c r="K211" s="170" t="s">
        <v>1</v>
      </c>
      <c r="L211" s="36"/>
      <c r="M211" s="175" t="s">
        <v>1</v>
      </c>
      <c r="N211" s="176" t="s">
        <v>42</v>
      </c>
      <c r="O211" s="58"/>
      <c r="P211" s="177">
        <f t="shared" si="21"/>
        <v>0</v>
      </c>
      <c r="Q211" s="177">
        <v>1E-05</v>
      </c>
      <c r="R211" s="177">
        <f t="shared" si="22"/>
        <v>9E-05</v>
      </c>
      <c r="S211" s="177">
        <v>0</v>
      </c>
      <c r="T211" s="178">
        <f t="shared" si="23"/>
        <v>0</v>
      </c>
      <c r="AR211" s="15" t="s">
        <v>210</v>
      </c>
      <c r="AT211" s="15" t="s">
        <v>126</v>
      </c>
      <c r="AU211" s="15" t="s">
        <v>131</v>
      </c>
      <c r="AY211" s="15" t="s">
        <v>123</v>
      </c>
      <c r="BE211" s="179">
        <f t="shared" si="24"/>
        <v>0</v>
      </c>
      <c r="BF211" s="179">
        <f t="shared" si="25"/>
        <v>0</v>
      </c>
      <c r="BG211" s="179">
        <f t="shared" si="26"/>
        <v>0</v>
      </c>
      <c r="BH211" s="179">
        <f t="shared" si="27"/>
        <v>0</v>
      </c>
      <c r="BI211" s="179">
        <f t="shared" si="28"/>
        <v>0</v>
      </c>
      <c r="BJ211" s="15" t="s">
        <v>131</v>
      </c>
      <c r="BK211" s="179">
        <f t="shared" si="29"/>
        <v>0</v>
      </c>
      <c r="BL211" s="15" t="s">
        <v>210</v>
      </c>
      <c r="BM211" s="15" t="s">
        <v>442</v>
      </c>
    </row>
    <row r="212" spans="2:65" s="1" customFormat="1" ht="16.5" customHeight="1">
      <c r="B212" s="32"/>
      <c r="C212" s="168" t="s">
        <v>443</v>
      </c>
      <c r="D212" s="168" t="s">
        <v>126</v>
      </c>
      <c r="E212" s="169" t="s">
        <v>444</v>
      </c>
      <c r="F212" s="170" t="s">
        <v>411</v>
      </c>
      <c r="G212" s="171" t="s">
        <v>300</v>
      </c>
      <c r="H212" s="172">
        <v>1</v>
      </c>
      <c r="I212" s="173"/>
      <c r="J212" s="174">
        <f t="shared" si="20"/>
        <v>0</v>
      </c>
      <c r="K212" s="170" t="s">
        <v>1</v>
      </c>
      <c r="L212" s="36"/>
      <c r="M212" s="175" t="s">
        <v>1</v>
      </c>
      <c r="N212" s="176" t="s">
        <v>42</v>
      </c>
      <c r="O212" s="58"/>
      <c r="P212" s="177">
        <f t="shared" si="21"/>
        <v>0</v>
      </c>
      <c r="Q212" s="177">
        <v>1E-05</v>
      </c>
      <c r="R212" s="177">
        <f t="shared" si="22"/>
        <v>1E-05</v>
      </c>
      <c r="S212" s="177">
        <v>0</v>
      </c>
      <c r="T212" s="178">
        <f t="shared" si="23"/>
        <v>0</v>
      </c>
      <c r="AR212" s="15" t="s">
        <v>210</v>
      </c>
      <c r="AT212" s="15" t="s">
        <v>126</v>
      </c>
      <c r="AU212" s="15" t="s">
        <v>131</v>
      </c>
      <c r="AY212" s="15" t="s">
        <v>123</v>
      </c>
      <c r="BE212" s="179">
        <f t="shared" si="24"/>
        <v>0</v>
      </c>
      <c r="BF212" s="179">
        <f t="shared" si="25"/>
        <v>0</v>
      </c>
      <c r="BG212" s="179">
        <f t="shared" si="26"/>
        <v>0</v>
      </c>
      <c r="BH212" s="179">
        <f t="shared" si="27"/>
        <v>0</v>
      </c>
      <c r="BI212" s="179">
        <f t="shared" si="28"/>
        <v>0</v>
      </c>
      <c r="BJ212" s="15" t="s">
        <v>131</v>
      </c>
      <c r="BK212" s="179">
        <f t="shared" si="29"/>
        <v>0</v>
      </c>
      <c r="BL212" s="15" t="s">
        <v>210</v>
      </c>
      <c r="BM212" s="15" t="s">
        <v>445</v>
      </c>
    </row>
    <row r="213" spans="2:65" s="1" customFormat="1" ht="16.5" customHeight="1">
      <c r="B213" s="32"/>
      <c r="C213" s="168" t="s">
        <v>446</v>
      </c>
      <c r="D213" s="168" t="s">
        <v>126</v>
      </c>
      <c r="E213" s="169" t="s">
        <v>447</v>
      </c>
      <c r="F213" s="170" t="s">
        <v>448</v>
      </c>
      <c r="G213" s="171" t="s">
        <v>300</v>
      </c>
      <c r="H213" s="172">
        <v>1</v>
      </c>
      <c r="I213" s="173"/>
      <c r="J213" s="174">
        <f t="shared" si="20"/>
        <v>0</v>
      </c>
      <c r="K213" s="170" t="s">
        <v>1</v>
      </c>
      <c r="L213" s="36"/>
      <c r="M213" s="175" t="s">
        <v>1</v>
      </c>
      <c r="N213" s="176" t="s">
        <v>42</v>
      </c>
      <c r="O213" s="58"/>
      <c r="P213" s="177">
        <f t="shared" si="21"/>
        <v>0</v>
      </c>
      <c r="Q213" s="177">
        <v>1E-05</v>
      </c>
      <c r="R213" s="177">
        <f t="shared" si="22"/>
        <v>1E-05</v>
      </c>
      <c r="S213" s="177">
        <v>0</v>
      </c>
      <c r="T213" s="178">
        <f t="shared" si="23"/>
        <v>0</v>
      </c>
      <c r="AR213" s="15" t="s">
        <v>210</v>
      </c>
      <c r="AT213" s="15" t="s">
        <v>126</v>
      </c>
      <c r="AU213" s="15" t="s">
        <v>131</v>
      </c>
      <c r="AY213" s="15" t="s">
        <v>123</v>
      </c>
      <c r="BE213" s="179">
        <f t="shared" si="24"/>
        <v>0</v>
      </c>
      <c r="BF213" s="179">
        <f t="shared" si="25"/>
        <v>0</v>
      </c>
      <c r="BG213" s="179">
        <f t="shared" si="26"/>
        <v>0</v>
      </c>
      <c r="BH213" s="179">
        <f t="shared" si="27"/>
        <v>0</v>
      </c>
      <c r="BI213" s="179">
        <f t="shared" si="28"/>
        <v>0</v>
      </c>
      <c r="BJ213" s="15" t="s">
        <v>131</v>
      </c>
      <c r="BK213" s="179">
        <f t="shared" si="29"/>
        <v>0</v>
      </c>
      <c r="BL213" s="15" t="s">
        <v>210</v>
      </c>
      <c r="BM213" s="15" t="s">
        <v>449</v>
      </c>
    </row>
    <row r="214" spans="2:65" s="1" customFormat="1" ht="16.5" customHeight="1">
      <c r="B214" s="32"/>
      <c r="C214" s="168" t="s">
        <v>450</v>
      </c>
      <c r="D214" s="168" t="s">
        <v>126</v>
      </c>
      <c r="E214" s="169" t="s">
        <v>451</v>
      </c>
      <c r="F214" s="170" t="s">
        <v>452</v>
      </c>
      <c r="G214" s="171" t="s">
        <v>320</v>
      </c>
      <c r="H214" s="172">
        <v>0.01</v>
      </c>
      <c r="I214" s="173"/>
      <c r="J214" s="174">
        <f t="shared" si="20"/>
        <v>0</v>
      </c>
      <c r="K214" s="170" t="s">
        <v>1</v>
      </c>
      <c r="L214" s="36"/>
      <c r="M214" s="175" t="s">
        <v>1</v>
      </c>
      <c r="N214" s="176" t="s">
        <v>42</v>
      </c>
      <c r="O214" s="58"/>
      <c r="P214" s="177">
        <f t="shared" si="21"/>
        <v>0</v>
      </c>
      <c r="Q214" s="177">
        <v>0</v>
      </c>
      <c r="R214" s="177">
        <f t="shared" si="22"/>
        <v>0</v>
      </c>
      <c r="S214" s="177">
        <v>0</v>
      </c>
      <c r="T214" s="178">
        <f t="shared" si="23"/>
        <v>0</v>
      </c>
      <c r="AR214" s="15" t="s">
        <v>210</v>
      </c>
      <c r="AT214" s="15" t="s">
        <v>126</v>
      </c>
      <c r="AU214" s="15" t="s">
        <v>131</v>
      </c>
      <c r="AY214" s="15" t="s">
        <v>123</v>
      </c>
      <c r="BE214" s="179">
        <f t="shared" si="24"/>
        <v>0</v>
      </c>
      <c r="BF214" s="179">
        <f t="shared" si="25"/>
        <v>0</v>
      </c>
      <c r="BG214" s="179">
        <f t="shared" si="26"/>
        <v>0</v>
      </c>
      <c r="BH214" s="179">
        <f t="shared" si="27"/>
        <v>0</v>
      </c>
      <c r="BI214" s="179">
        <f t="shared" si="28"/>
        <v>0</v>
      </c>
      <c r="BJ214" s="15" t="s">
        <v>131</v>
      </c>
      <c r="BK214" s="179">
        <f t="shared" si="29"/>
        <v>0</v>
      </c>
      <c r="BL214" s="15" t="s">
        <v>210</v>
      </c>
      <c r="BM214" s="15" t="s">
        <v>453</v>
      </c>
    </row>
    <row r="215" spans="2:63" s="10" customFormat="1" ht="22.9" customHeight="1">
      <c r="B215" s="152"/>
      <c r="C215" s="153"/>
      <c r="D215" s="154" t="s">
        <v>69</v>
      </c>
      <c r="E215" s="166" t="s">
        <v>454</v>
      </c>
      <c r="F215" s="166" t="s">
        <v>455</v>
      </c>
      <c r="G215" s="153"/>
      <c r="H215" s="153"/>
      <c r="I215" s="156"/>
      <c r="J215" s="167">
        <f>BK215</f>
        <v>0</v>
      </c>
      <c r="K215" s="153"/>
      <c r="L215" s="158"/>
      <c r="M215" s="159"/>
      <c r="N215" s="160"/>
      <c r="O215" s="160"/>
      <c r="P215" s="161">
        <f>SUM(P216:P231)</f>
        <v>0</v>
      </c>
      <c r="Q215" s="160"/>
      <c r="R215" s="161">
        <f>SUM(R216:R231)</f>
        <v>0.02407</v>
      </c>
      <c r="S215" s="160"/>
      <c r="T215" s="162">
        <f>SUM(T216:T231)</f>
        <v>0</v>
      </c>
      <c r="AR215" s="163" t="s">
        <v>131</v>
      </c>
      <c r="AT215" s="164" t="s">
        <v>69</v>
      </c>
      <c r="AU215" s="164" t="s">
        <v>75</v>
      </c>
      <c r="AY215" s="163" t="s">
        <v>123</v>
      </c>
      <c r="BK215" s="165">
        <f>SUM(BK216:BK231)</f>
        <v>0</v>
      </c>
    </row>
    <row r="216" spans="2:65" s="1" customFormat="1" ht="16.5" customHeight="1">
      <c r="B216" s="32"/>
      <c r="C216" s="168" t="s">
        <v>456</v>
      </c>
      <c r="D216" s="168" t="s">
        <v>126</v>
      </c>
      <c r="E216" s="169" t="s">
        <v>457</v>
      </c>
      <c r="F216" s="170" t="s">
        <v>458</v>
      </c>
      <c r="G216" s="171" t="s">
        <v>222</v>
      </c>
      <c r="H216" s="172">
        <v>1</v>
      </c>
      <c r="I216" s="173"/>
      <c r="J216" s="174">
        <f aca="true" t="shared" si="30" ref="J216:J231">ROUND(I216*H216,2)</f>
        <v>0</v>
      </c>
      <c r="K216" s="170" t="s">
        <v>1</v>
      </c>
      <c r="L216" s="36"/>
      <c r="M216" s="175" t="s">
        <v>1</v>
      </c>
      <c r="N216" s="176" t="s">
        <v>42</v>
      </c>
      <c r="O216" s="58"/>
      <c r="P216" s="177">
        <f aca="true" t="shared" si="31" ref="P216:P231">O216*H216</f>
        <v>0</v>
      </c>
      <c r="Q216" s="177">
        <v>0.02407</v>
      </c>
      <c r="R216" s="177">
        <f aca="true" t="shared" si="32" ref="R216:R231">Q216*H216</f>
        <v>0.02407</v>
      </c>
      <c r="S216" s="177">
        <v>0</v>
      </c>
      <c r="T216" s="178">
        <f aca="true" t="shared" si="33" ref="T216:T231">S216*H216</f>
        <v>0</v>
      </c>
      <c r="AR216" s="15" t="s">
        <v>210</v>
      </c>
      <c r="AT216" s="15" t="s">
        <v>126</v>
      </c>
      <c r="AU216" s="15" t="s">
        <v>131</v>
      </c>
      <c r="AY216" s="15" t="s">
        <v>123</v>
      </c>
      <c r="BE216" s="179">
        <f aca="true" t="shared" si="34" ref="BE216:BE231">IF(N216="základní",J216,0)</f>
        <v>0</v>
      </c>
      <c r="BF216" s="179">
        <f aca="true" t="shared" si="35" ref="BF216:BF231">IF(N216="snížená",J216,0)</f>
        <v>0</v>
      </c>
      <c r="BG216" s="179">
        <f aca="true" t="shared" si="36" ref="BG216:BG231">IF(N216="zákl. přenesená",J216,0)</f>
        <v>0</v>
      </c>
      <c r="BH216" s="179">
        <f aca="true" t="shared" si="37" ref="BH216:BH231">IF(N216="sníž. přenesená",J216,0)</f>
        <v>0</v>
      </c>
      <c r="BI216" s="179">
        <f aca="true" t="shared" si="38" ref="BI216:BI231">IF(N216="nulová",J216,0)</f>
        <v>0</v>
      </c>
      <c r="BJ216" s="15" t="s">
        <v>131</v>
      </c>
      <c r="BK216" s="179">
        <f aca="true" t="shared" si="39" ref="BK216:BK231">ROUND(I216*H216,2)</f>
        <v>0</v>
      </c>
      <c r="BL216" s="15" t="s">
        <v>210</v>
      </c>
      <c r="BM216" s="15" t="s">
        <v>459</v>
      </c>
    </row>
    <row r="217" spans="2:65" s="1" customFormat="1" ht="16.5" customHeight="1">
      <c r="B217" s="32"/>
      <c r="C217" s="168" t="s">
        <v>460</v>
      </c>
      <c r="D217" s="168" t="s">
        <v>126</v>
      </c>
      <c r="E217" s="169" t="s">
        <v>461</v>
      </c>
      <c r="F217" s="170" t="s">
        <v>462</v>
      </c>
      <c r="G217" s="171" t="s">
        <v>222</v>
      </c>
      <c r="H217" s="172">
        <v>1</v>
      </c>
      <c r="I217" s="173"/>
      <c r="J217" s="174">
        <f t="shared" si="30"/>
        <v>0</v>
      </c>
      <c r="K217" s="170" t="s">
        <v>1</v>
      </c>
      <c r="L217" s="36"/>
      <c r="M217" s="175" t="s">
        <v>1</v>
      </c>
      <c r="N217" s="176" t="s">
        <v>42</v>
      </c>
      <c r="O217" s="58"/>
      <c r="P217" s="177">
        <f t="shared" si="31"/>
        <v>0</v>
      </c>
      <c r="Q217" s="177">
        <v>0</v>
      </c>
      <c r="R217" s="177">
        <f t="shared" si="32"/>
        <v>0</v>
      </c>
      <c r="S217" s="177">
        <v>0</v>
      </c>
      <c r="T217" s="178">
        <f t="shared" si="33"/>
        <v>0</v>
      </c>
      <c r="AR217" s="15" t="s">
        <v>210</v>
      </c>
      <c r="AT217" s="15" t="s">
        <v>126</v>
      </c>
      <c r="AU217" s="15" t="s">
        <v>131</v>
      </c>
      <c r="AY217" s="15" t="s">
        <v>123</v>
      </c>
      <c r="BE217" s="179">
        <f t="shared" si="34"/>
        <v>0</v>
      </c>
      <c r="BF217" s="179">
        <f t="shared" si="35"/>
        <v>0</v>
      </c>
      <c r="BG217" s="179">
        <f t="shared" si="36"/>
        <v>0</v>
      </c>
      <c r="BH217" s="179">
        <f t="shared" si="37"/>
        <v>0</v>
      </c>
      <c r="BI217" s="179">
        <f t="shared" si="38"/>
        <v>0</v>
      </c>
      <c r="BJ217" s="15" t="s">
        <v>131</v>
      </c>
      <c r="BK217" s="179">
        <f t="shared" si="39"/>
        <v>0</v>
      </c>
      <c r="BL217" s="15" t="s">
        <v>210</v>
      </c>
      <c r="BM217" s="15" t="s">
        <v>463</v>
      </c>
    </row>
    <row r="218" spans="2:65" s="1" customFormat="1" ht="16.5" customHeight="1">
      <c r="B218" s="32"/>
      <c r="C218" s="168" t="s">
        <v>464</v>
      </c>
      <c r="D218" s="168" t="s">
        <v>126</v>
      </c>
      <c r="E218" s="169" t="s">
        <v>465</v>
      </c>
      <c r="F218" s="170" t="s">
        <v>466</v>
      </c>
      <c r="G218" s="171" t="s">
        <v>222</v>
      </c>
      <c r="H218" s="172">
        <v>1</v>
      </c>
      <c r="I218" s="173"/>
      <c r="J218" s="174">
        <f t="shared" si="30"/>
        <v>0</v>
      </c>
      <c r="K218" s="170" t="s">
        <v>1</v>
      </c>
      <c r="L218" s="36"/>
      <c r="M218" s="175" t="s">
        <v>1</v>
      </c>
      <c r="N218" s="176" t="s">
        <v>42</v>
      </c>
      <c r="O218" s="58"/>
      <c r="P218" s="177">
        <f t="shared" si="31"/>
        <v>0</v>
      </c>
      <c r="Q218" s="177">
        <v>0</v>
      </c>
      <c r="R218" s="177">
        <f t="shared" si="32"/>
        <v>0</v>
      </c>
      <c r="S218" s="177">
        <v>0</v>
      </c>
      <c r="T218" s="178">
        <f t="shared" si="33"/>
        <v>0</v>
      </c>
      <c r="AR218" s="15" t="s">
        <v>210</v>
      </c>
      <c r="AT218" s="15" t="s">
        <v>126</v>
      </c>
      <c r="AU218" s="15" t="s">
        <v>131</v>
      </c>
      <c r="AY218" s="15" t="s">
        <v>123</v>
      </c>
      <c r="BE218" s="179">
        <f t="shared" si="34"/>
        <v>0</v>
      </c>
      <c r="BF218" s="179">
        <f t="shared" si="35"/>
        <v>0</v>
      </c>
      <c r="BG218" s="179">
        <f t="shared" si="36"/>
        <v>0</v>
      </c>
      <c r="BH218" s="179">
        <f t="shared" si="37"/>
        <v>0</v>
      </c>
      <c r="BI218" s="179">
        <f t="shared" si="38"/>
        <v>0</v>
      </c>
      <c r="BJ218" s="15" t="s">
        <v>131</v>
      </c>
      <c r="BK218" s="179">
        <f t="shared" si="39"/>
        <v>0</v>
      </c>
      <c r="BL218" s="15" t="s">
        <v>210</v>
      </c>
      <c r="BM218" s="15" t="s">
        <v>467</v>
      </c>
    </row>
    <row r="219" spans="2:65" s="1" customFormat="1" ht="16.5" customHeight="1">
      <c r="B219" s="32"/>
      <c r="C219" s="168" t="s">
        <v>468</v>
      </c>
      <c r="D219" s="168" t="s">
        <v>126</v>
      </c>
      <c r="E219" s="169" t="s">
        <v>469</v>
      </c>
      <c r="F219" s="170" t="s">
        <v>470</v>
      </c>
      <c r="G219" s="171" t="s">
        <v>129</v>
      </c>
      <c r="H219" s="172">
        <v>4</v>
      </c>
      <c r="I219" s="173"/>
      <c r="J219" s="174">
        <f t="shared" si="30"/>
        <v>0</v>
      </c>
      <c r="K219" s="170" t="s">
        <v>1</v>
      </c>
      <c r="L219" s="36"/>
      <c r="M219" s="175" t="s">
        <v>1</v>
      </c>
      <c r="N219" s="176" t="s">
        <v>42</v>
      </c>
      <c r="O219" s="58"/>
      <c r="P219" s="177">
        <f t="shared" si="31"/>
        <v>0</v>
      </c>
      <c r="Q219" s="177">
        <v>0</v>
      </c>
      <c r="R219" s="177">
        <f t="shared" si="32"/>
        <v>0</v>
      </c>
      <c r="S219" s="177">
        <v>0</v>
      </c>
      <c r="T219" s="178">
        <f t="shared" si="33"/>
        <v>0</v>
      </c>
      <c r="AR219" s="15" t="s">
        <v>210</v>
      </c>
      <c r="AT219" s="15" t="s">
        <v>126</v>
      </c>
      <c r="AU219" s="15" t="s">
        <v>131</v>
      </c>
      <c r="AY219" s="15" t="s">
        <v>123</v>
      </c>
      <c r="BE219" s="179">
        <f t="shared" si="34"/>
        <v>0</v>
      </c>
      <c r="BF219" s="179">
        <f t="shared" si="35"/>
        <v>0</v>
      </c>
      <c r="BG219" s="179">
        <f t="shared" si="36"/>
        <v>0</v>
      </c>
      <c r="BH219" s="179">
        <f t="shared" si="37"/>
        <v>0</v>
      </c>
      <c r="BI219" s="179">
        <f t="shared" si="38"/>
        <v>0</v>
      </c>
      <c r="BJ219" s="15" t="s">
        <v>131</v>
      </c>
      <c r="BK219" s="179">
        <f t="shared" si="39"/>
        <v>0</v>
      </c>
      <c r="BL219" s="15" t="s">
        <v>210</v>
      </c>
      <c r="BM219" s="15" t="s">
        <v>471</v>
      </c>
    </row>
    <row r="220" spans="2:65" s="1" customFormat="1" ht="16.5" customHeight="1">
      <c r="B220" s="32"/>
      <c r="C220" s="168" t="s">
        <v>472</v>
      </c>
      <c r="D220" s="168" t="s">
        <v>126</v>
      </c>
      <c r="E220" s="169" t="s">
        <v>473</v>
      </c>
      <c r="F220" s="170" t="s">
        <v>474</v>
      </c>
      <c r="G220" s="171" t="s">
        <v>129</v>
      </c>
      <c r="H220" s="172">
        <v>2</v>
      </c>
      <c r="I220" s="173"/>
      <c r="J220" s="174">
        <f t="shared" si="30"/>
        <v>0</v>
      </c>
      <c r="K220" s="170" t="s">
        <v>1</v>
      </c>
      <c r="L220" s="36"/>
      <c r="M220" s="175" t="s">
        <v>1</v>
      </c>
      <c r="N220" s="176" t="s">
        <v>42</v>
      </c>
      <c r="O220" s="58"/>
      <c r="P220" s="177">
        <f t="shared" si="31"/>
        <v>0</v>
      </c>
      <c r="Q220" s="177">
        <v>0</v>
      </c>
      <c r="R220" s="177">
        <f t="shared" si="32"/>
        <v>0</v>
      </c>
      <c r="S220" s="177">
        <v>0</v>
      </c>
      <c r="T220" s="178">
        <f t="shared" si="33"/>
        <v>0</v>
      </c>
      <c r="AR220" s="15" t="s">
        <v>210</v>
      </c>
      <c r="AT220" s="15" t="s">
        <v>126</v>
      </c>
      <c r="AU220" s="15" t="s">
        <v>131</v>
      </c>
      <c r="AY220" s="15" t="s">
        <v>123</v>
      </c>
      <c r="BE220" s="179">
        <f t="shared" si="34"/>
        <v>0</v>
      </c>
      <c r="BF220" s="179">
        <f t="shared" si="35"/>
        <v>0</v>
      </c>
      <c r="BG220" s="179">
        <f t="shared" si="36"/>
        <v>0</v>
      </c>
      <c r="BH220" s="179">
        <f t="shared" si="37"/>
        <v>0</v>
      </c>
      <c r="BI220" s="179">
        <f t="shared" si="38"/>
        <v>0</v>
      </c>
      <c r="BJ220" s="15" t="s">
        <v>131</v>
      </c>
      <c r="BK220" s="179">
        <f t="shared" si="39"/>
        <v>0</v>
      </c>
      <c r="BL220" s="15" t="s">
        <v>210</v>
      </c>
      <c r="BM220" s="15" t="s">
        <v>475</v>
      </c>
    </row>
    <row r="221" spans="2:65" s="1" customFormat="1" ht="16.5" customHeight="1">
      <c r="B221" s="32"/>
      <c r="C221" s="168" t="s">
        <v>476</v>
      </c>
      <c r="D221" s="168" t="s">
        <v>126</v>
      </c>
      <c r="E221" s="169" t="s">
        <v>477</v>
      </c>
      <c r="F221" s="170" t="s">
        <v>478</v>
      </c>
      <c r="G221" s="171" t="s">
        <v>222</v>
      </c>
      <c r="H221" s="172">
        <v>1</v>
      </c>
      <c r="I221" s="173"/>
      <c r="J221" s="174">
        <f t="shared" si="30"/>
        <v>0</v>
      </c>
      <c r="K221" s="170" t="s">
        <v>1</v>
      </c>
      <c r="L221" s="36"/>
      <c r="M221" s="175" t="s">
        <v>1</v>
      </c>
      <c r="N221" s="176" t="s">
        <v>42</v>
      </c>
      <c r="O221" s="58"/>
      <c r="P221" s="177">
        <f t="shared" si="31"/>
        <v>0</v>
      </c>
      <c r="Q221" s="177">
        <v>0</v>
      </c>
      <c r="R221" s="177">
        <f t="shared" si="32"/>
        <v>0</v>
      </c>
      <c r="S221" s="177">
        <v>0</v>
      </c>
      <c r="T221" s="178">
        <f t="shared" si="33"/>
        <v>0</v>
      </c>
      <c r="AR221" s="15" t="s">
        <v>210</v>
      </c>
      <c r="AT221" s="15" t="s">
        <v>126</v>
      </c>
      <c r="AU221" s="15" t="s">
        <v>131</v>
      </c>
      <c r="AY221" s="15" t="s">
        <v>123</v>
      </c>
      <c r="BE221" s="179">
        <f t="shared" si="34"/>
        <v>0</v>
      </c>
      <c r="BF221" s="179">
        <f t="shared" si="35"/>
        <v>0</v>
      </c>
      <c r="BG221" s="179">
        <f t="shared" si="36"/>
        <v>0</v>
      </c>
      <c r="BH221" s="179">
        <f t="shared" si="37"/>
        <v>0</v>
      </c>
      <c r="BI221" s="179">
        <f t="shared" si="38"/>
        <v>0</v>
      </c>
      <c r="BJ221" s="15" t="s">
        <v>131</v>
      </c>
      <c r="BK221" s="179">
        <f t="shared" si="39"/>
        <v>0</v>
      </c>
      <c r="BL221" s="15" t="s">
        <v>210</v>
      </c>
      <c r="BM221" s="15" t="s">
        <v>479</v>
      </c>
    </row>
    <row r="222" spans="2:65" s="1" customFormat="1" ht="16.5" customHeight="1">
      <c r="B222" s="32"/>
      <c r="C222" s="168" t="s">
        <v>480</v>
      </c>
      <c r="D222" s="168" t="s">
        <v>126</v>
      </c>
      <c r="E222" s="169" t="s">
        <v>481</v>
      </c>
      <c r="F222" s="170" t="s">
        <v>482</v>
      </c>
      <c r="G222" s="171" t="s">
        <v>222</v>
      </c>
      <c r="H222" s="172">
        <v>1</v>
      </c>
      <c r="I222" s="173"/>
      <c r="J222" s="174">
        <f t="shared" si="30"/>
        <v>0</v>
      </c>
      <c r="K222" s="170" t="s">
        <v>1</v>
      </c>
      <c r="L222" s="36"/>
      <c r="M222" s="175" t="s">
        <v>1</v>
      </c>
      <c r="N222" s="176" t="s">
        <v>42</v>
      </c>
      <c r="O222" s="58"/>
      <c r="P222" s="177">
        <f t="shared" si="31"/>
        <v>0</v>
      </c>
      <c r="Q222" s="177">
        <v>0</v>
      </c>
      <c r="R222" s="177">
        <f t="shared" si="32"/>
        <v>0</v>
      </c>
      <c r="S222" s="177">
        <v>0</v>
      </c>
      <c r="T222" s="178">
        <f t="shared" si="33"/>
        <v>0</v>
      </c>
      <c r="AR222" s="15" t="s">
        <v>210</v>
      </c>
      <c r="AT222" s="15" t="s">
        <v>126</v>
      </c>
      <c r="AU222" s="15" t="s">
        <v>131</v>
      </c>
      <c r="AY222" s="15" t="s">
        <v>123</v>
      </c>
      <c r="BE222" s="179">
        <f t="shared" si="34"/>
        <v>0</v>
      </c>
      <c r="BF222" s="179">
        <f t="shared" si="35"/>
        <v>0</v>
      </c>
      <c r="BG222" s="179">
        <f t="shared" si="36"/>
        <v>0</v>
      </c>
      <c r="BH222" s="179">
        <f t="shared" si="37"/>
        <v>0</v>
      </c>
      <c r="BI222" s="179">
        <f t="shared" si="38"/>
        <v>0</v>
      </c>
      <c r="BJ222" s="15" t="s">
        <v>131</v>
      </c>
      <c r="BK222" s="179">
        <f t="shared" si="39"/>
        <v>0</v>
      </c>
      <c r="BL222" s="15" t="s">
        <v>210</v>
      </c>
      <c r="BM222" s="15" t="s">
        <v>483</v>
      </c>
    </row>
    <row r="223" spans="2:65" s="1" customFormat="1" ht="16.5" customHeight="1">
      <c r="B223" s="32"/>
      <c r="C223" s="168" t="s">
        <v>484</v>
      </c>
      <c r="D223" s="168" t="s">
        <v>126</v>
      </c>
      <c r="E223" s="169" t="s">
        <v>485</v>
      </c>
      <c r="F223" s="170" t="s">
        <v>486</v>
      </c>
      <c r="G223" s="171" t="s">
        <v>222</v>
      </c>
      <c r="H223" s="172">
        <v>1</v>
      </c>
      <c r="I223" s="173"/>
      <c r="J223" s="174">
        <f t="shared" si="30"/>
        <v>0</v>
      </c>
      <c r="K223" s="170" t="s">
        <v>1</v>
      </c>
      <c r="L223" s="36"/>
      <c r="M223" s="175" t="s">
        <v>1</v>
      </c>
      <c r="N223" s="176" t="s">
        <v>42</v>
      </c>
      <c r="O223" s="58"/>
      <c r="P223" s="177">
        <f t="shared" si="31"/>
        <v>0</v>
      </c>
      <c r="Q223" s="177">
        <v>0</v>
      </c>
      <c r="R223" s="177">
        <f t="shared" si="32"/>
        <v>0</v>
      </c>
      <c r="S223" s="177">
        <v>0</v>
      </c>
      <c r="T223" s="178">
        <f t="shared" si="33"/>
        <v>0</v>
      </c>
      <c r="AR223" s="15" t="s">
        <v>210</v>
      </c>
      <c r="AT223" s="15" t="s">
        <v>126</v>
      </c>
      <c r="AU223" s="15" t="s">
        <v>131</v>
      </c>
      <c r="AY223" s="15" t="s">
        <v>123</v>
      </c>
      <c r="BE223" s="179">
        <f t="shared" si="34"/>
        <v>0</v>
      </c>
      <c r="BF223" s="179">
        <f t="shared" si="35"/>
        <v>0</v>
      </c>
      <c r="BG223" s="179">
        <f t="shared" si="36"/>
        <v>0</v>
      </c>
      <c r="BH223" s="179">
        <f t="shared" si="37"/>
        <v>0</v>
      </c>
      <c r="BI223" s="179">
        <f t="shared" si="38"/>
        <v>0</v>
      </c>
      <c r="BJ223" s="15" t="s">
        <v>131</v>
      </c>
      <c r="BK223" s="179">
        <f t="shared" si="39"/>
        <v>0</v>
      </c>
      <c r="BL223" s="15" t="s">
        <v>210</v>
      </c>
      <c r="BM223" s="15" t="s">
        <v>487</v>
      </c>
    </row>
    <row r="224" spans="2:65" s="1" customFormat="1" ht="16.5" customHeight="1">
      <c r="B224" s="32"/>
      <c r="C224" s="168" t="s">
        <v>488</v>
      </c>
      <c r="D224" s="168" t="s">
        <v>126</v>
      </c>
      <c r="E224" s="169" t="s">
        <v>489</v>
      </c>
      <c r="F224" s="170" t="s">
        <v>490</v>
      </c>
      <c r="G224" s="171" t="s">
        <v>129</v>
      </c>
      <c r="H224" s="172">
        <v>1</v>
      </c>
      <c r="I224" s="173"/>
      <c r="J224" s="174">
        <f t="shared" si="30"/>
        <v>0</v>
      </c>
      <c r="K224" s="170" t="s">
        <v>1</v>
      </c>
      <c r="L224" s="36"/>
      <c r="M224" s="175" t="s">
        <v>1</v>
      </c>
      <c r="N224" s="176" t="s">
        <v>42</v>
      </c>
      <c r="O224" s="58"/>
      <c r="P224" s="177">
        <f t="shared" si="31"/>
        <v>0</v>
      </c>
      <c r="Q224" s="177">
        <v>0</v>
      </c>
      <c r="R224" s="177">
        <f t="shared" si="32"/>
        <v>0</v>
      </c>
      <c r="S224" s="177">
        <v>0</v>
      </c>
      <c r="T224" s="178">
        <f t="shared" si="33"/>
        <v>0</v>
      </c>
      <c r="AR224" s="15" t="s">
        <v>210</v>
      </c>
      <c r="AT224" s="15" t="s">
        <v>126</v>
      </c>
      <c r="AU224" s="15" t="s">
        <v>131</v>
      </c>
      <c r="AY224" s="15" t="s">
        <v>123</v>
      </c>
      <c r="BE224" s="179">
        <f t="shared" si="34"/>
        <v>0</v>
      </c>
      <c r="BF224" s="179">
        <f t="shared" si="35"/>
        <v>0</v>
      </c>
      <c r="BG224" s="179">
        <f t="shared" si="36"/>
        <v>0</v>
      </c>
      <c r="BH224" s="179">
        <f t="shared" si="37"/>
        <v>0</v>
      </c>
      <c r="BI224" s="179">
        <f t="shared" si="38"/>
        <v>0</v>
      </c>
      <c r="BJ224" s="15" t="s">
        <v>131</v>
      </c>
      <c r="BK224" s="179">
        <f t="shared" si="39"/>
        <v>0</v>
      </c>
      <c r="BL224" s="15" t="s">
        <v>210</v>
      </c>
      <c r="BM224" s="15" t="s">
        <v>491</v>
      </c>
    </row>
    <row r="225" spans="2:65" s="1" customFormat="1" ht="16.5" customHeight="1">
      <c r="B225" s="32"/>
      <c r="C225" s="168" t="s">
        <v>492</v>
      </c>
      <c r="D225" s="168" t="s">
        <v>126</v>
      </c>
      <c r="E225" s="169" t="s">
        <v>493</v>
      </c>
      <c r="F225" s="170" t="s">
        <v>494</v>
      </c>
      <c r="G225" s="171" t="s">
        <v>129</v>
      </c>
      <c r="H225" s="172">
        <v>1</v>
      </c>
      <c r="I225" s="173"/>
      <c r="J225" s="174">
        <f t="shared" si="30"/>
        <v>0</v>
      </c>
      <c r="K225" s="170" t="s">
        <v>1</v>
      </c>
      <c r="L225" s="36"/>
      <c r="M225" s="175" t="s">
        <v>1</v>
      </c>
      <c r="N225" s="176" t="s">
        <v>42</v>
      </c>
      <c r="O225" s="58"/>
      <c r="P225" s="177">
        <f t="shared" si="31"/>
        <v>0</v>
      </c>
      <c r="Q225" s="177">
        <v>0</v>
      </c>
      <c r="R225" s="177">
        <f t="shared" si="32"/>
        <v>0</v>
      </c>
      <c r="S225" s="177">
        <v>0</v>
      </c>
      <c r="T225" s="178">
        <f t="shared" si="33"/>
        <v>0</v>
      </c>
      <c r="AR225" s="15" t="s">
        <v>210</v>
      </c>
      <c r="AT225" s="15" t="s">
        <v>126</v>
      </c>
      <c r="AU225" s="15" t="s">
        <v>131</v>
      </c>
      <c r="AY225" s="15" t="s">
        <v>123</v>
      </c>
      <c r="BE225" s="179">
        <f t="shared" si="34"/>
        <v>0</v>
      </c>
      <c r="BF225" s="179">
        <f t="shared" si="35"/>
        <v>0</v>
      </c>
      <c r="BG225" s="179">
        <f t="shared" si="36"/>
        <v>0</v>
      </c>
      <c r="BH225" s="179">
        <f t="shared" si="37"/>
        <v>0</v>
      </c>
      <c r="BI225" s="179">
        <f t="shared" si="38"/>
        <v>0</v>
      </c>
      <c r="BJ225" s="15" t="s">
        <v>131</v>
      </c>
      <c r="BK225" s="179">
        <f t="shared" si="39"/>
        <v>0</v>
      </c>
      <c r="BL225" s="15" t="s">
        <v>210</v>
      </c>
      <c r="BM225" s="15" t="s">
        <v>495</v>
      </c>
    </row>
    <row r="226" spans="2:65" s="1" customFormat="1" ht="16.5" customHeight="1">
      <c r="B226" s="32"/>
      <c r="C226" s="168" t="s">
        <v>496</v>
      </c>
      <c r="D226" s="168" t="s">
        <v>126</v>
      </c>
      <c r="E226" s="169" t="s">
        <v>497</v>
      </c>
      <c r="F226" s="170" t="s">
        <v>498</v>
      </c>
      <c r="G226" s="171" t="s">
        <v>129</v>
      </c>
      <c r="H226" s="172">
        <v>1</v>
      </c>
      <c r="I226" s="173"/>
      <c r="J226" s="174">
        <f t="shared" si="30"/>
        <v>0</v>
      </c>
      <c r="K226" s="170" t="s">
        <v>1</v>
      </c>
      <c r="L226" s="36"/>
      <c r="M226" s="175" t="s">
        <v>1</v>
      </c>
      <c r="N226" s="176" t="s">
        <v>42</v>
      </c>
      <c r="O226" s="58"/>
      <c r="P226" s="177">
        <f t="shared" si="31"/>
        <v>0</v>
      </c>
      <c r="Q226" s="177">
        <v>0</v>
      </c>
      <c r="R226" s="177">
        <f t="shared" si="32"/>
        <v>0</v>
      </c>
      <c r="S226" s="177">
        <v>0</v>
      </c>
      <c r="T226" s="178">
        <f t="shared" si="33"/>
        <v>0</v>
      </c>
      <c r="AR226" s="15" t="s">
        <v>210</v>
      </c>
      <c r="AT226" s="15" t="s">
        <v>126</v>
      </c>
      <c r="AU226" s="15" t="s">
        <v>131</v>
      </c>
      <c r="AY226" s="15" t="s">
        <v>123</v>
      </c>
      <c r="BE226" s="179">
        <f t="shared" si="34"/>
        <v>0</v>
      </c>
      <c r="BF226" s="179">
        <f t="shared" si="35"/>
        <v>0</v>
      </c>
      <c r="BG226" s="179">
        <f t="shared" si="36"/>
        <v>0</v>
      </c>
      <c r="BH226" s="179">
        <f t="shared" si="37"/>
        <v>0</v>
      </c>
      <c r="BI226" s="179">
        <f t="shared" si="38"/>
        <v>0</v>
      </c>
      <c r="BJ226" s="15" t="s">
        <v>131</v>
      </c>
      <c r="BK226" s="179">
        <f t="shared" si="39"/>
        <v>0</v>
      </c>
      <c r="BL226" s="15" t="s">
        <v>210</v>
      </c>
      <c r="BM226" s="15" t="s">
        <v>499</v>
      </c>
    </row>
    <row r="227" spans="2:65" s="1" customFormat="1" ht="16.5" customHeight="1">
      <c r="B227" s="32"/>
      <c r="C227" s="168" t="s">
        <v>500</v>
      </c>
      <c r="D227" s="168" t="s">
        <v>126</v>
      </c>
      <c r="E227" s="169" t="s">
        <v>501</v>
      </c>
      <c r="F227" s="170" t="s">
        <v>502</v>
      </c>
      <c r="G227" s="171" t="s">
        <v>129</v>
      </c>
      <c r="H227" s="172">
        <v>1</v>
      </c>
      <c r="I227" s="173"/>
      <c r="J227" s="174">
        <f t="shared" si="30"/>
        <v>0</v>
      </c>
      <c r="K227" s="170" t="s">
        <v>1</v>
      </c>
      <c r="L227" s="36"/>
      <c r="M227" s="175" t="s">
        <v>1</v>
      </c>
      <c r="N227" s="176" t="s">
        <v>42</v>
      </c>
      <c r="O227" s="58"/>
      <c r="P227" s="177">
        <f t="shared" si="31"/>
        <v>0</v>
      </c>
      <c r="Q227" s="177">
        <v>0</v>
      </c>
      <c r="R227" s="177">
        <f t="shared" si="32"/>
        <v>0</v>
      </c>
      <c r="S227" s="177">
        <v>0</v>
      </c>
      <c r="T227" s="178">
        <f t="shared" si="33"/>
        <v>0</v>
      </c>
      <c r="AR227" s="15" t="s">
        <v>210</v>
      </c>
      <c r="AT227" s="15" t="s">
        <v>126</v>
      </c>
      <c r="AU227" s="15" t="s">
        <v>131</v>
      </c>
      <c r="AY227" s="15" t="s">
        <v>123</v>
      </c>
      <c r="BE227" s="179">
        <f t="shared" si="34"/>
        <v>0</v>
      </c>
      <c r="BF227" s="179">
        <f t="shared" si="35"/>
        <v>0</v>
      </c>
      <c r="BG227" s="179">
        <f t="shared" si="36"/>
        <v>0</v>
      </c>
      <c r="BH227" s="179">
        <f t="shared" si="37"/>
        <v>0</v>
      </c>
      <c r="BI227" s="179">
        <f t="shared" si="38"/>
        <v>0</v>
      </c>
      <c r="BJ227" s="15" t="s">
        <v>131</v>
      </c>
      <c r="BK227" s="179">
        <f t="shared" si="39"/>
        <v>0</v>
      </c>
      <c r="BL227" s="15" t="s">
        <v>210</v>
      </c>
      <c r="BM227" s="15" t="s">
        <v>503</v>
      </c>
    </row>
    <row r="228" spans="2:65" s="1" customFormat="1" ht="16.5" customHeight="1">
      <c r="B228" s="32"/>
      <c r="C228" s="168" t="s">
        <v>504</v>
      </c>
      <c r="D228" s="168" t="s">
        <v>126</v>
      </c>
      <c r="E228" s="169" t="s">
        <v>505</v>
      </c>
      <c r="F228" s="170" t="s">
        <v>506</v>
      </c>
      <c r="G228" s="171" t="s">
        <v>222</v>
      </c>
      <c r="H228" s="172">
        <v>1</v>
      </c>
      <c r="I228" s="173"/>
      <c r="J228" s="174">
        <f t="shared" si="30"/>
        <v>0</v>
      </c>
      <c r="K228" s="170" t="s">
        <v>1</v>
      </c>
      <c r="L228" s="36"/>
      <c r="M228" s="175" t="s">
        <v>1</v>
      </c>
      <c r="N228" s="176" t="s">
        <v>42</v>
      </c>
      <c r="O228" s="58"/>
      <c r="P228" s="177">
        <f t="shared" si="31"/>
        <v>0</v>
      </c>
      <c r="Q228" s="177">
        <v>0</v>
      </c>
      <c r="R228" s="177">
        <f t="shared" si="32"/>
        <v>0</v>
      </c>
      <c r="S228" s="177">
        <v>0</v>
      </c>
      <c r="T228" s="178">
        <f t="shared" si="33"/>
        <v>0</v>
      </c>
      <c r="AR228" s="15" t="s">
        <v>210</v>
      </c>
      <c r="AT228" s="15" t="s">
        <v>126</v>
      </c>
      <c r="AU228" s="15" t="s">
        <v>131</v>
      </c>
      <c r="AY228" s="15" t="s">
        <v>123</v>
      </c>
      <c r="BE228" s="179">
        <f t="shared" si="34"/>
        <v>0</v>
      </c>
      <c r="BF228" s="179">
        <f t="shared" si="35"/>
        <v>0</v>
      </c>
      <c r="BG228" s="179">
        <f t="shared" si="36"/>
        <v>0</v>
      </c>
      <c r="BH228" s="179">
        <f t="shared" si="37"/>
        <v>0</v>
      </c>
      <c r="BI228" s="179">
        <f t="shared" si="38"/>
        <v>0</v>
      </c>
      <c r="BJ228" s="15" t="s">
        <v>131</v>
      </c>
      <c r="BK228" s="179">
        <f t="shared" si="39"/>
        <v>0</v>
      </c>
      <c r="BL228" s="15" t="s">
        <v>210</v>
      </c>
      <c r="BM228" s="15" t="s">
        <v>507</v>
      </c>
    </row>
    <row r="229" spans="2:65" s="1" customFormat="1" ht="16.5" customHeight="1">
      <c r="B229" s="32"/>
      <c r="C229" s="168" t="s">
        <v>508</v>
      </c>
      <c r="D229" s="168" t="s">
        <v>126</v>
      </c>
      <c r="E229" s="169" t="s">
        <v>509</v>
      </c>
      <c r="F229" s="170" t="s">
        <v>510</v>
      </c>
      <c r="G229" s="171" t="s">
        <v>129</v>
      </c>
      <c r="H229" s="172">
        <v>2</v>
      </c>
      <c r="I229" s="173"/>
      <c r="J229" s="174">
        <f t="shared" si="30"/>
        <v>0</v>
      </c>
      <c r="K229" s="170" t="s">
        <v>1</v>
      </c>
      <c r="L229" s="36"/>
      <c r="M229" s="175" t="s">
        <v>1</v>
      </c>
      <c r="N229" s="176" t="s">
        <v>42</v>
      </c>
      <c r="O229" s="58"/>
      <c r="P229" s="177">
        <f t="shared" si="31"/>
        <v>0</v>
      </c>
      <c r="Q229" s="177">
        <v>0</v>
      </c>
      <c r="R229" s="177">
        <f t="shared" si="32"/>
        <v>0</v>
      </c>
      <c r="S229" s="177">
        <v>0</v>
      </c>
      <c r="T229" s="178">
        <f t="shared" si="33"/>
        <v>0</v>
      </c>
      <c r="AR229" s="15" t="s">
        <v>210</v>
      </c>
      <c r="AT229" s="15" t="s">
        <v>126</v>
      </c>
      <c r="AU229" s="15" t="s">
        <v>131</v>
      </c>
      <c r="AY229" s="15" t="s">
        <v>123</v>
      </c>
      <c r="BE229" s="179">
        <f t="shared" si="34"/>
        <v>0</v>
      </c>
      <c r="BF229" s="179">
        <f t="shared" si="35"/>
        <v>0</v>
      </c>
      <c r="BG229" s="179">
        <f t="shared" si="36"/>
        <v>0</v>
      </c>
      <c r="BH229" s="179">
        <f t="shared" si="37"/>
        <v>0</v>
      </c>
      <c r="BI229" s="179">
        <f t="shared" si="38"/>
        <v>0</v>
      </c>
      <c r="BJ229" s="15" t="s">
        <v>131</v>
      </c>
      <c r="BK229" s="179">
        <f t="shared" si="39"/>
        <v>0</v>
      </c>
      <c r="BL229" s="15" t="s">
        <v>210</v>
      </c>
      <c r="BM229" s="15" t="s">
        <v>511</v>
      </c>
    </row>
    <row r="230" spans="2:65" s="1" customFormat="1" ht="16.5" customHeight="1">
      <c r="B230" s="32"/>
      <c r="C230" s="168" t="s">
        <v>512</v>
      </c>
      <c r="D230" s="168" t="s">
        <v>126</v>
      </c>
      <c r="E230" s="169" t="s">
        <v>513</v>
      </c>
      <c r="F230" s="170" t="s">
        <v>514</v>
      </c>
      <c r="G230" s="171" t="s">
        <v>129</v>
      </c>
      <c r="H230" s="172">
        <v>1</v>
      </c>
      <c r="I230" s="173"/>
      <c r="J230" s="174">
        <f t="shared" si="30"/>
        <v>0</v>
      </c>
      <c r="K230" s="170" t="s">
        <v>1</v>
      </c>
      <c r="L230" s="36"/>
      <c r="M230" s="175" t="s">
        <v>1</v>
      </c>
      <c r="N230" s="176" t="s">
        <v>42</v>
      </c>
      <c r="O230" s="58"/>
      <c r="P230" s="177">
        <f t="shared" si="31"/>
        <v>0</v>
      </c>
      <c r="Q230" s="177">
        <v>0</v>
      </c>
      <c r="R230" s="177">
        <f t="shared" si="32"/>
        <v>0</v>
      </c>
      <c r="S230" s="177">
        <v>0</v>
      </c>
      <c r="T230" s="178">
        <f t="shared" si="33"/>
        <v>0</v>
      </c>
      <c r="AR230" s="15" t="s">
        <v>210</v>
      </c>
      <c r="AT230" s="15" t="s">
        <v>126</v>
      </c>
      <c r="AU230" s="15" t="s">
        <v>131</v>
      </c>
      <c r="AY230" s="15" t="s">
        <v>123</v>
      </c>
      <c r="BE230" s="179">
        <f t="shared" si="34"/>
        <v>0</v>
      </c>
      <c r="BF230" s="179">
        <f t="shared" si="35"/>
        <v>0</v>
      </c>
      <c r="BG230" s="179">
        <f t="shared" si="36"/>
        <v>0</v>
      </c>
      <c r="BH230" s="179">
        <f t="shared" si="37"/>
        <v>0</v>
      </c>
      <c r="BI230" s="179">
        <f t="shared" si="38"/>
        <v>0</v>
      </c>
      <c r="BJ230" s="15" t="s">
        <v>131</v>
      </c>
      <c r="BK230" s="179">
        <f t="shared" si="39"/>
        <v>0</v>
      </c>
      <c r="BL230" s="15" t="s">
        <v>210</v>
      </c>
      <c r="BM230" s="15" t="s">
        <v>515</v>
      </c>
    </row>
    <row r="231" spans="2:65" s="1" customFormat="1" ht="16.5" customHeight="1">
      <c r="B231" s="32"/>
      <c r="C231" s="168" t="s">
        <v>516</v>
      </c>
      <c r="D231" s="168" t="s">
        <v>126</v>
      </c>
      <c r="E231" s="169" t="s">
        <v>517</v>
      </c>
      <c r="F231" s="170" t="s">
        <v>518</v>
      </c>
      <c r="G231" s="171" t="s">
        <v>129</v>
      </c>
      <c r="H231" s="172">
        <v>1</v>
      </c>
      <c r="I231" s="173"/>
      <c r="J231" s="174">
        <f t="shared" si="30"/>
        <v>0</v>
      </c>
      <c r="K231" s="170" t="s">
        <v>1</v>
      </c>
      <c r="L231" s="36"/>
      <c r="M231" s="175" t="s">
        <v>1</v>
      </c>
      <c r="N231" s="176" t="s">
        <v>42</v>
      </c>
      <c r="O231" s="58"/>
      <c r="P231" s="177">
        <f t="shared" si="31"/>
        <v>0</v>
      </c>
      <c r="Q231" s="177">
        <v>0</v>
      </c>
      <c r="R231" s="177">
        <f t="shared" si="32"/>
        <v>0</v>
      </c>
      <c r="S231" s="177">
        <v>0</v>
      </c>
      <c r="T231" s="178">
        <f t="shared" si="33"/>
        <v>0</v>
      </c>
      <c r="AR231" s="15" t="s">
        <v>210</v>
      </c>
      <c r="AT231" s="15" t="s">
        <v>126</v>
      </c>
      <c r="AU231" s="15" t="s">
        <v>131</v>
      </c>
      <c r="AY231" s="15" t="s">
        <v>123</v>
      </c>
      <c r="BE231" s="179">
        <f t="shared" si="34"/>
        <v>0</v>
      </c>
      <c r="BF231" s="179">
        <f t="shared" si="35"/>
        <v>0</v>
      </c>
      <c r="BG231" s="179">
        <f t="shared" si="36"/>
        <v>0</v>
      </c>
      <c r="BH231" s="179">
        <f t="shared" si="37"/>
        <v>0</v>
      </c>
      <c r="BI231" s="179">
        <f t="shared" si="38"/>
        <v>0</v>
      </c>
      <c r="BJ231" s="15" t="s">
        <v>131</v>
      </c>
      <c r="BK231" s="179">
        <f t="shared" si="39"/>
        <v>0</v>
      </c>
      <c r="BL231" s="15" t="s">
        <v>210</v>
      </c>
      <c r="BM231" s="15" t="s">
        <v>519</v>
      </c>
    </row>
    <row r="232" spans="2:63" s="10" customFormat="1" ht="22.9" customHeight="1">
      <c r="B232" s="152"/>
      <c r="C232" s="153"/>
      <c r="D232" s="154" t="s">
        <v>69</v>
      </c>
      <c r="E232" s="166" t="s">
        <v>520</v>
      </c>
      <c r="F232" s="166" t="s">
        <v>521</v>
      </c>
      <c r="G232" s="153"/>
      <c r="H232" s="153"/>
      <c r="I232" s="156"/>
      <c r="J232" s="167">
        <f>BK232</f>
        <v>0</v>
      </c>
      <c r="K232" s="153"/>
      <c r="L232" s="158"/>
      <c r="M232" s="159"/>
      <c r="N232" s="160"/>
      <c r="O232" s="160"/>
      <c r="P232" s="161">
        <f>SUM(P233:P238)</f>
        <v>0</v>
      </c>
      <c r="Q232" s="160"/>
      <c r="R232" s="161">
        <f>SUM(R233:R238)</f>
        <v>0.047204100000000006</v>
      </c>
      <c r="S232" s="160"/>
      <c r="T232" s="162">
        <f>SUM(T233:T238)</f>
        <v>0</v>
      </c>
      <c r="AR232" s="163" t="s">
        <v>131</v>
      </c>
      <c r="AT232" s="164" t="s">
        <v>69</v>
      </c>
      <c r="AU232" s="164" t="s">
        <v>75</v>
      </c>
      <c r="AY232" s="163" t="s">
        <v>123</v>
      </c>
      <c r="BK232" s="165">
        <f>SUM(BK233:BK238)</f>
        <v>0</v>
      </c>
    </row>
    <row r="233" spans="2:65" s="1" customFormat="1" ht="16.5" customHeight="1">
      <c r="B233" s="32"/>
      <c r="C233" s="168" t="s">
        <v>522</v>
      </c>
      <c r="D233" s="168" t="s">
        <v>126</v>
      </c>
      <c r="E233" s="169" t="s">
        <v>523</v>
      </c>
      <c r="F233" s="170" t="s">
        <v>524</v>
      </c>
      <c r="G233" s="171" t="s">
        <v>135</v>
      </c>
      <c r="H233" s="172">
        <v>1.83</v>
      </c>
      <c r="I233" s="173"/>
      <c r="J233" s="174">
        <f>ROUND(I233*H233,2)</f>
        <v>0</v>
      </c>
      <c r="K233" s="170" t="s">
        <v>208</v>
      </c>
      <c r="L233" s="36"/>
      <c r="M233" s="175" t="s">
        <v>1</v>
      </c>
      <c r="N233" s="176" t="s">
        <v>42</v>
      </c>
      <c r="O233" s="58"/>
      <c r="P233" s="177">
        <f>O233*H233</f>
        <v>0</v>
      </c>
      <c r="Q233" s="177">
        <v>0.02567</v>
      </c>
      <c r="R233" s="177">
        <f>Q233*H233</f>
        <v>0.0469761</v>
      </c>
      <c r="S233" s="177">
        <v>0</v>
      </c>
      <c r="T233" s="178">
        <f>S233*H233</f>
        <v>0</v>
      </c>
      <c r="AR233" s="15" t="s">
        <v>210</v>
      </c>
      <c r="AT233" s="15" t="s">
        <v>126</v>
      </c>
      <c r="AU233" s="15" t="s">
        <v>131</v>
      </c>
      <c r="AY233" s="15" t="s">
        <v>123</v>
      </c>
      <c r="BE233" s="179">
        <f>IF(N233="základní",J233,0)</f>
        <v>0</v>
      </c>
      <c r="BF233" s="179">
        <f>IF(N233="snížená",J233,0)</f>
        <v>0</v>
      </c>
      <c r="BG233" s="179">
        <f>IF(N233="zákl. přenesená",J233,0)</f>
        <v>0</v>
      </c>
      <c r="BH233" s="179">
        <f>IF(N233="sníž. přenesená",J233,0)</f>
        <v>0</v>
      </c>
      <c r="BI233" s="179">
        <f>IF(N233="nulová",J233,0)</f>
        <v>0</v>
      </c>
      <c r="BJ233" s="15" t="s">
        <v>131</v>
      </c>
      <c r="BK233" s="179">
        <f>ROUND(I233*H233,2)</f>
        <v>0</v>
      </c>
      <c r="BL233" s="15" t="s">
        <v>210</v>
      </c>
      <c r="BM233" s="15" t="s">
        <v>525</v>
      </c>
    </row>
    <row r="234" spans="2:51" s="11" customFormat="1" ht="11.25">
      <c r="B234" s="180"/>
      <c r="C234" s="181"/>
      <c r="D234" s="182" t="s">
        <v>138</v>
      </c>
      <c r="E234" s="183" t="s">
        <v>1</v>
      </c>
      <c r="F234" s="184" t="s">
        <v>526</v>
      </c>
      <c r="G234" s="181"/>
      <c r="H234" s="185">
        <v>1.83</v>
      </c>
      <c r="I234" s="186"/>
      <c r="J234" s="181"/>
      <c r="K234" s="181"/>
      <c r="L234" s="187"/>
      <c r="M234" s="188"/>
      <c r="N234" s="189"/>
      <c r="O234" s="189"/>
      <c r="P234" s="189"/>
      <c r="Q234" s="189"/>
      <c r="R234" s="189"/>
      <c r="S234" s="189"/>
      <c r="T234" s="190"/>
      <c r="AT234" s="191" t="s">
        <v>138</v>
      </c>
      <c r="AU234" s="191" t="s">
        <v>131</v>
      </c>
      <c r="AV234" s="11" t="s">
        <v>131</v>
      </c>
      <c r="AW234" s="11" t="s">
        <v>32</v>
      </c>
      <c r="AX234" s="11" t="s">
        <v>75</v>
      </c>
      <c r="AY234" s="191" t="s">
        <v>123</v>
      </c>
    </row>
    <row r="235" spans="2:65" s="1" customFormat="1" ht="16.5" customHeight="1">
      <c r="B235" s="32"/>
      <c r="C235" s="168" t="s">
        <v>527</v>
      </c>
      <c r="D235" s="168" t="s">
        <v>126</v>
      </c>
      <c r="E235" s="169" t="s">
        <v>528</v>
      </c>
      <c r="F235" s="170" t="s">
        <v>529</v>
      </c>
      <c r="G235" s="171" t="s">
        <v>135</v>
      </c>
      <c r="H235" s="172">
        <v>0.57</v>
      </c>
      <c r="I235" s="173"/>
      <c r="J235" s="174">
        <f>ROUND(I235*H235,2)</f>
        <v>0</v>
      </c>
      <c r="K235" s="170" t="s">
        <v>159</v>
      </c>
      <c r="L235" s="36"/>
      <c r="M235" s="175" t="s">
        <v>1</v>
      </c>
      <c r="N235" s="176" t="s">
        <v>42</v>
      </c>
      <c r="O235" s="58"/>
      <c r="P235" s="177">
        <f>O235*H235</f>
        <v>0</v>
      </c>
      <c r="Q235" s="177">
        <v>0.0002</v>
      </c>
      <c r="R235" s="177">
        <f>Q235*H235</f>
        <v>0.00011399999999999999</v>
      </c>
      <c r="S235" s="177">
        <v>0</v>
      </c>
      <c r="T235" s="178">
        <f>S235*H235</f>
        <v>0</v>
      </c>
      <c r="AR235" s="15" t="s">
        <v>210</v>
      </c>
      <c r="AT235" s="15" t="s">
        <v>126</v>
      </c>
      <c r="AU235" s="15" t="s">
        <v>131</v>
      </c>
      <c r="AY235" s="15" t="s">
        <v>123</v>
      </c>
      <c r="BE235" s="179">
        <f>IF(N235="základní",J235,0)</f>
        <v>0</v>
      </c>
      <c r="BF235" s="179">
        <f>IF(N235="snížená",J235,0)</f>
        <v>0</v>
      </c>
      <c r="BG235" s="179">
        <f>IF(N235="zákl. přenesená",J235,0)</f>
        <v>0</v>
      </c>
      <c r="BH235" s="179">
        <f>IF(N235="sníž. přenesená",J235,0)</f>
        <v>0</v>
      </c>
      <c r="BI235" s="179">
        <f>IF(N235="nulová",J235,0)</f>
        <v>0</v>
      </c>
      <c r="BJ235" s="15" t="s">
        <v>131</v>
      </c>
      <c r="BK235" s="179">
        <f>ROUND(I235*H235,2)</f>
        <v>0</v>
      </c>
      <c r="BL235" s="15" t="s">
        <v>210</v>
      </c>
      <c r="BM235" s="15" t="s">
        <v>530</v>
      </c>
    </row>
    <row r="236" spans="2:51" s="11" customFormat="1" ht="11.25">
      <c r="B236" s="180"/>
      <c r="C236" s="181"/>
      <c r="D236" s="182" t="s">
        <v>138</v>
      </c>
      <c r="E236" s="183" t="s">
        <v>1</v>
      </c>
      <c r="F236" s="184" t="s">
        <v>531</v>
      </c>
      <c r="G236" s="181"/>
      <c r="H236" s="185">
        <v>0.57</v>
      </c>
      <c r="I236" s="186"/>
      <c r="J236" s="181"/>
      <c r="K236" s="181"/>
      <c r="L236" s="187"/>
      <c r="M236" s="188"/>
      <c r="N236" s="189"/>
      <c r="O236" s="189"/>
      <c r="P236" s="189"/>
      <c r="Q236" s="189"/>
      <c r="R236" s="189"/>
      <c r="S236" s="189"/>
      <c r="T236" s="190"/>
      <c r="AT236" s="191" t="s">
        <v>138</v>
      </c>
      <c r="AU236" s="191" t="s">
        <v>131</v>
      </c>
      <c r="AV236" s="11" t="s">
        <v>131</v>
      </c>
      <c r="AW236" s="11" t="s">
        <v>32</v>
      </c>
      <c r="AX236" s="11" t="s">
        <v>75</v>
      </c>
      <c r="AY236" s="191" t="s">
        <v>123</v>
      </c>
    </row>
    <row r="237" spans="2:65" s="1" customFormat="1" ht="16.5" customHeight="1">
      <c r="B237" s="32"/>
      <c r="C237" s="168" t="s">
        <v>532</v>
      </c>
      <c r="D237" s="168" t="s">
        <v>126</v>
      </c>
      <c r="E237" s="169" t="s">
        <v>533</v>
      </c>
      <c r="F237" s="170" t="s">
        <v>534</v>
      </c>
      <c r="G237" s="171" t="s">
        <v>135</v>
      </c>
      <c r="H237" s="172">
        <v>0.57</v>
      </c>
      <c r="I237" s="173"/>
      <c r="J237" s="174">
        <f>ROUND(I237*H237,2)</f>
        <v>0</v>
      </c>
      <c r="K237" s="170" t="s">
        <v>159</v>
      </c>
      <c r="L237" s="36"/>
      <c r="M237" s="175" t="s">
        <v>1</v>
      </c>
      <c r="N237" s="176" t="s">
        <v>42</v>
      </c>
      <c r="O237" s="58"/>
      <c r="P237" s="177">
        <f>O237*H237</f>
        <v>0</v>
      </c>
      <c r="Q237" s="177">
        <v>0.0002</v>
      </c>
      <c r="R237" s="177">
        <f>Q237*H237</f>
        <v>0.00011399999999999999</v>
      </c>
      <c r="S237" s="177">
        <v>0</v>
      </c>
      <c r="T237" s="178">
        <f>S237*H237</f>
        <v>0</v>
      </c>
      <c r="AR237" s="15" t="s">
        <v>210</v>
      </c>
      <c r="AT237" s="15" t="s">
        <v>126</v>
      </c>
      <c r="AU237" s="15" t="s">
        <v>131</v>
      </c>
      <c r="AY237" s="15" t="s">
        <v>123</v>
      </c>
      <c r="BE237" s="179">
        <f>IF(N237="základní",J237,0)</f>
        <v>0</v>
      </c>
      <c r="BF237" s="179">
        <f>IF(N237="snížená",J237,0)</f>
        <v>0</v>
      </c>
      <c r="BG237" s="179">
        <f>IF(N237="zákl. přenesená",J237,0)</f>
        <v>0</v>
      </c>
      <c r="BH237" s="179">
        <f>IF(N237="sníž. přenesená",J237,0)</f>
        <v>0</v>
      </c>
      <c r="BI237" s="179">
        <f>IF(N237="nulová",J237,0)</f>
        <v>0</v>
      </c>
      <c r="BJ237" s="15" t="s">
        <v>131</v>
      </c>
      <c r="BK237" s="179">
        <f>ROUND(I237*H237,2)</f>
        <v>0</v>
      </c>
      <c r="BL237" s="15" t="s">
        <v>210</v>
      </c>
      <c r="BM237" s="15" t="s">
        <v>535</v>
      </c>
    </row>
    <row r="238" spans="2:65" s="1" customFormat="1" ht="16.5" customHeight="1">
      <c r="B238" s="32"/>
      <c r="C238" s="168" t="s">
        <v>536</v>
      </c>
      <c r="D238" s="168" t="s">
        <v>126</v>
      </c>
      <c r="E238" s="169" t="s">
        <v>537</v>
      </c>
      <c r="F238" s="170" t="s">
        <v>538</v>
      </c>
      <c r="G238" s="171" t="s">
        <v>320</v>
      </c>
      <c r="H238" s="172">
        <v>0.047</v>
      </c>
      <c r="I238" s="173"/>
      <c r="J238" s="174">
        <f>ROUND(I238*H238,2)</f>
        <v>0</v>
      </c>
      <c r="K238" s="170" t="s">
        <v>208</v>
      </c>
      <c r="L238" s="36"/>
      <c r="M238" s="175" t="s">
        <v>1</v>
      </c>
      <c r="N238" s="176" t="s">
        <v>42</v>
      </c>
      <c r="O238" s="58"/>
      <c r="P238" s="177">
        <f>O238*H238</f>
        <v>0</v>
      </c>
      <c r="Q238" s="177">
        <v>0</v>
      </c>
      <c r="R238" s="177">
        <f>Q238*H238</f>
        <v>0</v>
      </c>
      <c r="S238" s="177">
        <v>0</v>
      </c>
      <c r="T238" s="178">
        <f>S238*H238</f>
        <v>0</v>
      </c>
      <c r="AR238" s="15" t="s">
        <v>210</v>
      </c>
      <c r="AT238" s="15" t="s">
        <v>126</v>
      </c>
      <c r="AU238" s="15" t="s">
        <v>131</v>
      </c>
      <c r="AY238" s="15" t="s">
        <v>123</v>
      </c>
      <c r="BE238" s="179">
        <f>IF(N238="základní",J238,0)</f>
        <v>0</v>
      </c>
      <c r="BF238" s="179">
        <f>IF(N238="snížená",J238,0)</f>
        <v>0</v>
      </c>
      <c r="BG238" s="179">
        <f>IF(N238="zákl. přenesená",J238,0)</f>
        <v>0</v>
      </c>
      <c r="BH238" s="179">
        <f>IF(N238="sníž. přenesená",J238,0)</f>
        <v>0</v>
      </c>
      <c r="BI238" s="179">
        <f>IF(N238="nulová",J238,0)</f>
        <v>0</v>
      </c>
      <c r="BJ238" s="15" t="s">
        <v>131</v>
      </c>
      <c r="BK238" s="179">
        <f>ROUND(I238*H238,2)</f>
        <v>0</v>
      </c>
      <c r="BL238" s="15" t="s">
        <v>210</v>
      </c>
      <c r="BM238" s="15" t="s">
        <v>539</v>
      </c>
    </row>
    <row r="239" spans="2:63" s="10" customFormat="1" ht="22.9" customHeight="1">
      <c r="B239" s="152"/>
      <c r="C239" s="153"/>
      <c r="D239" s="154" t="s">
        <v>69</v>
      </c>
      <c r="E239" s="166" t="s">
        <v>540</v>
      </c>
      <c r="F239" s="166" t="s">
        <v>541</v>
      </c>
      <c r="G239" s="153"/>
      <c r="H239" s="153"/>
      <c r="I239" s="156"/>
      <c r="J239" s="167">
        <f>BK239</f>
        <v>0</v>
      </c>
      <c r="K239" s="153"/>
      <c r="L239" s="158"/>
      <c r="M239" s="159"/>
      <c r="N239" s="160"/>
      <c r="O239" s="160"/>
      <c r="P239" s="161">
        <f>SUM(P240:P249)</f>
        <v>0</v>
      </c>
      <c r="Q239" s="160"/>
      <c r="R239" s="161">
        <f>SUM(R240:R249)</f>
        <v>0.07740000000000001</v>
      </c>
      <c r="S239" s="160"/>
      <c r="T239" s="162">
        <f>SUM(T240:T249)</f>
        <v>0</v>
      </c>
      <c r="AR239" s="163" t="s">
        <v>131</v>
      </c>
      <c r="AT239" s="164" t="s">
        <v>69</v>
      </c>
      <c r="AU239" s="164" t="s">
        <v>75</v>
      </c>
      <c r="AY239" s="163" t="s">
        <v>123</v>
      </c>
      <c r="BK239" s="165">
        <f>SUM(BK240:BK249)</f>
        <v>0</v>
      </c>
    </row>
    <row r="240" spans="2:65" s="1" customFormat="1" ht="16.5" customHeight="1">
      <c r="B240" s="32"/>
      <c r="C240" s="168" t="s">
        <v>542</v>
      </c>
      <c r="D240" s="168" t="s">
        <v>126</v>
      </c>
      <c r="E240" s="169" t="s">
        <v>543</v>
      </c>
      <c r="F240" s="170" t="s">
        <v>544</v>
      </c>
      <c r="G240" s="171" t="s">
        <v>129</v>
      </c>
      <c r="H240" s="172">
        <v>4</v>
      </c>
      <c r="I240" s="173"/>
      <c r="J240" s="174">
        <f aca="true" t="shared" si="40" ref="J240:J249">ROUND(I240*H240,2)</f>
        <v>0</v>
      </c>
      <c r="K240" s="170" t="s">
        <v>1</v>
      </c>
      <c r="L240" s="36"/>
      <c r="M240" s="175" t="s">
        <v>1</v>
      </c>
      <c r="N240" s="176" t="s">
        <v>42</v>
      </c>
      <c r="O240" s="58"/>
      <c r="P240" s="177">
        <f aca="true" t="shared" si="41" ref="P240:P249">O240*H240</f>
        <v>0</v>
      </c>
      <c r="Q240" s="177">
        <v>0</v>
      </c>
      <c r="R240" s="177">
        <f aca="true" t="shared" si="42" ref="R240:R249">Q240*H240</f>
        <v>0</v>
      </c>
      <c r="S240" s="177">
        <v>0</v>
      </c>
      <c r="T240" s="178">
        <f aca="true" t="shared" si="43" ref="T240:T249">S240*H240</f>
        <v>0</v>
      </c>
      <c r="AR240" s="15" t="s">
        <v>210</v>
      </c>
      <c r="AT240" s="15" t="s">
        <v>126</v>
      </c>
      <c r="AU240" s="15" t="s">
        <v>131</v>
      </c>
      <c r="AY240" s="15" t="s">
        <v>123</v>
      </c>
      <c r="BE240" s="179">
        <f aca="true" t="shared" si="44" ref="BE240:BE249">IF(N240="základní",J240,0)</f>
        <v>0</v>
      </c>
      <c r="BF240" s="179">
        <f aca="true" t="shared" si="45" ref="BF240:BF249">IF(N240="snížená",J240,0)</f>
        <v>0</v>
      </c>
      <c r="BG240" s="179">
        <f aca="true" t="shared" si="46" ref="BG240:BG249">IF(N240="zákl. přenesená",J240,0)</f>
        <v>0</v>
      </c>
      <c r="BH240" s="179">
        <f aca="true" t="shared" si="47" ref="BH240:BH249">IF(N240="sníž. přenesená",J240,0)</f>
        <v>0</v>
      </c>
      <c r="BI240" s="179">
        <f aca="true" t="shared" si="48" ref="BI240:BI249">IF(N240="nulová",J240,0)</f>
        <v>0</v>
      </c>
      <c r="BJ240" s="15" t="s">
        <v>131</v>
      </c>
      <c r="BK240" s="179">
        <f aca="true" t="shared" si="49" ref="BK240:BK249">ROUND(I240*H240,2)</f>
        <v>0</v>
      </c>
      <c r="BL240" s="15" t="s">
        <v>210</v>
      </c>
      <c r="BM240" s="15" t="s">
        <v>545</v>
      </c>
    </row>
    <row r="241" spans="2:65" s="1" customFormat="1" ht="16.5" customHeight="1">
      <c r="B241" s="32"/>
      <c r="C241" s="213" t="s">
        <v>546</v>
      </c>
      <c r="D241" s="213" t="s">
        <v>202</v>
      </c>
      <c r="E241" s="214" t="s">
        <v>547</v>
      </c>
      <c r="F241" s="215" t="s">
        <v>548</v>
      </c>
      <c r="G241" s="216" t="s">
        <v>129</v>
      </c>
      <c r="H241" s="217">
        <v>2</v>
      </c>
      <c r="I241" s="218"/>
      <c r="J241" s="219">
        <f t="shared" si="40"/>
        <v>0</v>
      </c>
      <c r="K241" s="215" t="s">
        <v>1</v>
      </c>
      <c r="L241" s="220"/>
      <c r="M241" s="221" t="s">
        <v>1</v>
      </c>
      <c r="N241" s="222" t="s">
        <v>42</v>
      </c>
      <c r="O241" s="58"/>
      <c r="P241" s="177">
        <f t="shared" si="41"/>
        <v>0</v>
      </c>
      <c r="Q241" s="177">
        <v>0.0138</v>
      </c>
      <c r="R241" s="177">
        <f t="shared" si="42"/>
        <v>0.0276</v>
      </c>
      <c r="S241" s="177">
        <v>0</v>
      </c>
      <c r="T241" s="178">
        <f t="shared" si="43"/>
        <v>0</v>
      </c>
      <c r="AR241" s="15" t="s">
        <v>281</v>
      </c>
      <c r="AT241" s="15" t="s">
        <v>202</v>
      </c>
      <c r="AU241" s="15" t="s">
        <v>131</v>
      </c>
      <c r="AY241" s="15" t="s">
        <v>123</v>
      </c>
      <c r="BE241" s="179">
        <f t="shared" si="44"/>
        <v>0</v>
      </c>
      <c r="BF241" s="179">
        <f t="shared" si="45"/>
        <v>0</v>
      </c>
      <c r="BG241" s="179">
        <f t="shared" si="46"/>
        <v>0</v>
      </c>
      <c r="BH241" s="179">
        <f t="shared" si="47"/>
        <v>0</v>
      </c>
      <c r="BI241" s="179">
        <f t="shared" si="48"/>
        <v>0</v>
      </c>
      <c r="BJ241" s="15" t="s">
        <v>131</v>
      </c>
      <c r="BK241" s="179">
        <f t="shared" si="49"/>
        <v>0</v>
      </c>
      <c r="BL241" s="15" t="s">
        <v>210</v>
      </c>
      <c r="BM241" s="15" t="s">
        <v>549</v>
      </c>
    </row>
    <row r="242" spans="2:65" s="1" customFormat="1" ht="16.5" customHeight="1">
      <c r="B242" s="32"/>
      <c r="C242" s="213" t="s">
        <v>550</v>
      </c>
      <c r="D242" s="213" t="s">
        <v>202</v>
      </c>
      <c r="E242" s="214" t="s">
        <v>551</v>
      </c>
      <c r="F242" s="215" t="s">
        <v>552</v>
      </c>
      <c r="G242" s="216" t="s">
        <v>129</v>
      </c>
      <c r="H242" s="217">
        <v>2</v>
      </c>
      <c r="I242" s="218"/>
      <c r="J242" s="219">
        <f t="shared" si="40"/>
        <v>0</v>
      </c>
      <c r="K242" s="215" t="s">
        <v>1</v>
      </c>
      <c r="L242" s="220"/>
      <c r="M242" s="221" t="s">
        <v>1</v>
      </c>
      <c r="N242" s="222" t="s">
        <v>42</v>
      </c>
      <c r="O242" s="58"/>
      <c r="P242" s="177">
        <f t="shared" si="41"/>
        <v>0</v>
      </c>
      <c r="Q242" s="177">
        <v>0.0138</v>
      </c>
      <c r="R242" s="177">
        <f t="shared" si="42"/>
        <v>0.0276</v>
      </c>
      <c r="S242" s="177">
        <v>0</v>
      </c>
      <c r="T242" s="178">
        <f t="shared" si="43"/>
        <v>0</v>
      </c>
      <c r="AR242" s="15" t="s">
        <v>281</v>
      </c>
      <c r="AT242" s="15" t="s">
        <v>202</v>
      </c>
      <c r="AU242" s="15" t="s">
        <v>131</v>
      </c>
      <c r="AY242" s="15" t="s">
        <v>123</v>
      </c>
      <c r="BE242" s="179">
        <f t="shared" si="44"/>
        <v>0</v>
      </c>
      <c r="BF242" s="179">
        <f t="shared" si="45"/>
        <v>0</v>
      </c>
      <c r="BG242" s="179">
        <f t="shared" si="46"/>
        <v>0</v>
      </c>
      <c r="BH242" s="179">
        <f t="shared" si="47"/>
        <v>0</v>
      </c>
      <c r="BI242" s="179">
        <f t="shared" si="48"/>
        <v>0</v>
      </c>
      <c r="BJ242" s="15" t="s">
        <v>131</v>
      </c>
      <c r="BK242" s="179">
        <f t="shared" si="49"/>
        <v>0</v>
      </c>
      <c r="BL242" s="15" t="s">
        <v>210</v>
      </c>
      <c r="BM242" s="15" t="s">
        <v>553</v>
      </c>
    </row>
    <row r="243" spans="2:65" s="1" customFormat="1" ht="16.5" customHeight="1">
      <c r="B243" s="32"/>
      <c r="C243" s="168" t="s">
        <v>554</v>
      </c>
      <c r="D243" s="168" t="s">
        <v>126</v>
      </c>
      <c r="E243" s="169" t="s">
        <v>555</v>
      </c>
      <c r="F243" s="170" t="s">
        <v>556</v>
      </c>
      <c r="G243" s="171" t="s">
        <v>129</v>
      </c>
      <c r="H243" s="172">
        <v>1</v>
      </c>
      <c r="I243" s="173"/>
      <c r="J243" s="174">
        <f t="shared" si="40"/>
        <v>0</v>
      </c>
      <c r="K243" s="170" t="s">
        <v>208</v>
      </c>
      <c r="L243" s="36"/>
      <c r="M243" s="175" t="s">
        <v>1</v>
      </c>
      <c r="N243" s="176" t="s">
        <v>42</v>
      </c>
      <c r="O243" s="58"/>
      <c r="P243" s="177">
        <f t="shared" si="41"/>
        <v>0</v>
      </c>
      <c r="Q243" s="177">
        <v>0</v>
      </c>
      <c r="R243" s="177">
        <f t="shared" si="42"/>
        <v>0</v>
      </c>
      <c r="S243" s="177">
        <v>0</v>
      </c>
      <c r="T243" s="178">
        <f t="shared" si="43"/>
        <v>0</v>
      </c>
      <c r="AR243" s="15" t="s">
        <v>210</v>
      </c>
      <c r="AT243" s="15" t="s">
        <v>126</v>
      </c>
      <c r="AU243" s="15" t="s">
        <v>131</v>
      </c>
      <c r="AY243" s="15" t="s">
        <v>123</v>
      </c>
      <c r="BE243" s="179">
        <f t="shared" si="44"/>
        <v>0</v>
      </c>
      <c r="BF243" s="179">
        <f t="shared" si="45"/>
        <v>0</v>
      </c>
      <c r="BG243" s="179">
        <f t="shared" si="46"/>
        <v>0</v>
      </c>
      <c r="BH243" s="179">
        <f t="shared" si="47"/>
        <v>0</v>
      </c>
      <c r="BI243" s="179">
        <f t="shared" si="48"/>
        <v>0</v>
      </c>
      <c r="BJ243" s="15" t="s">
        <v>131</v>
      </c>
      <c r="BK243" s="179">
        <f t="shared" si="49"/>
        <v>0</v>
      </c>
      <c r="BL243" s="15" t="s">
        <v>210</v>
      </c>
      <c r="BM243" s="15" t="s">
        <v>557</v>
      </c>
    </row>
    <row r="244" spans="2:65" s="1" customFormat="1" ht="16.5" customHeight="1">
      <c r="B244" s="32"/>
      <c r="C244" s="213" t="s">
        <v>558</v>
      </c>
      <c r="D244" s="213" t="s">
        <v>202</v>
      </c>
      <c r="E244" s="214" t="s">
        <v>559</v>
      </c>
      <c r="F244" s="215" t="s">
        <v>560</v>
      </c>
      <c r="G244" s="216" t="s">
        <v>129</v>
      </c>
      <c r="H244" s="217">
        <v>1</v>
      </c>
      <c r="I244" s="218"/>
      <c r="J244" s="219">
        <f t="shared" si="40"/>
        <v>0</v>
      </c>
      <c r="K244" s="215" t="s">
        <v>1</v>
      </c>
      <c r="L244" s="220"/>
      <c r="M244" s="221" t="s">
        <v>1</v>
      </c>
      <c r="N244" s="222" t="s">
        <v>42</v>
      </c>
      <c r="O244" s="58"/>
      <c r="P244" s="177">
        <f t="shared" si="41"/>
        <v>0</v>
      </c>
      <c r="Q244" s="177">
        <v>0.0138</v>
      </c>
      <c r="R244" s="177">
        <f t="shared" si="42"/>
        <v>0.0138</v>
      </c>
      <c r="S244" s="177">
        <v>0</v>
      </c>
      <c r="T244" s="178">
        <f t="shared" si="43"/>
        <v>0</v>
      </c>
      <c r="AR244" s="15" t="s">
        <v>281</v>
      </c>
      <c r="AT244" s="15" t="s">
        <v>202</v>
      </c>
      <c r="AU244" s="15" t="s">
        <v>131</v>
      </c>
      <c r="AY244" s="15" t="s">
        <v>123</v>
      </c>
      <c r="BE244" s="179">
        <f t="shared" si="44"/>
        <v>0</v>
      </c>
      <c r="BF244" s="179">
        <f t="shared" si="45"/>
        <v>0</v>
      </c>
      <c r="BG244" s="179">
        <f t="shared" si="46"/>
        <v>0</v>
      </c>
      <c r="BH244" s="179">
        <f t="shared" si="47"/>
        <v>0</v>
      </c>
      <c r="BI244" s="179">
        <f t="shared" si="48"/>
        <v>0</v>
      </c>
      <c r="BJ244" s="15" t="s">
        <v>131</v>
      </c>
      <c r="BK244" s="179">
        <f t="shared" si="49"/>
        <v>0</v>
      </c>
      <c r="BL244" s="15" t="s">
        <v>210</v>
      </c>
      <c r="BM244" s="15" t="s">
        <v>561</v>
      </c>
    </row>
    <row r="245" spans="2:65" s="1" customFormat="1" ht="16.5" customHeight="1">
      <c r="B245" s="32"/>
      <c r="C245" s="168" t="s">
        <v>562</v>
      </c>
      <c r="D245" s="168" t="s">
        <v>126</v>
      </c>
      <c r="E245" s="169" t="s">
        <v>563</v>
      </c>
      <c r="F245" s="170" t="s">
        <v>564</v>
      </c>
      <c r="G245" s="171" t="s">
        <v>129</v>
      </c>
      <c r="H245" s="172">
        <v>4</v>
      </c>
      <c r="I245" s="173"/>
      <c r="J245" s="174">
        <f t="shared" si="40"/>
        <v>0</v>
      </c>
      <c r="K245" s="170" t="s">
        <v>1</v>
      </c>
      <c r="L245" s="36"/>
      <c r="M245" s="175" t="s">
        <v>1</v>
      </c>
      <c r="N245" s="176" t="s">
        <v>42</v>
      </c>
      <c r="O245" s="58"/>
      <c r="P245" s="177">
        <f t="shared" si="41"/>
        <v>0</v>
      </c>
      <c r="Q245" s="177">
        <v>0</v>
      </c>
      <c r="R245" s="177">
        <f t="shared" si="42"/>
        <v>0</v>
      </c>
      <c r="S245" s="177">
        <v>0</v>
      </c>
      <c r="T245" s="178">
        <f t="shared" si="43"/>
        <v>0</v>
      </c>
      <c r="AR245" s="15" t="s">
        <v>210</v>
      </c>
      <c r="AT245" s="15" t="s">
        <v>126</v>
      </c>
      <c r="AU245" s="15" t="s">
        <v>131</v>
      </c>
      <c r="AY245" s="15" t="s">
        <v>123</v>
      </c>
      <c r="BE245" s="179">
        <f t="shared" si="44"/>
        <v>0</v>
      </c>
      <c r="BF245" s="179">
        <f t="shared" si="45"/>
        <v>0</v>
      </c>
      <c r="BG245" s="179">
        <f t="shared" si="46"/>
        <v>0</v>
      </c>
      <c r="BH245" s="179">
        <f t="shared" si="47"/>
        <v>0</v>
      </c>
      <c r="BI245" s="179">
        <f t="shared" si="48"/>
        <v>0</v>
      </c>
      <c r="BJ245" s="15" t="s">
        <v>131</v>
      </c>
      <c r="BK245" s="179">
        <f t="shared" si="49"/>
        <v>0</v>
      </c>
      <c r="BL245" s="15" t="s">
        <v>210</v>
      </c>
      <c r="BM245" s="15" t="s">
        <v>565</v>
      </c>
    </row>
    <row r="246" spans="2:65" s="1" customFormat="1" ht="16.5" customHeight="1">
      <c r="B246" s="32"/>
      <c r="C246" s="213" t="s">
        <v>566</v>
      </c>
      <c r="D246" s="213" t="s">
        <v>202</v>
      </c>
      <c r="E246" s="214" t="s">
        <v>567</v>
      </c>
      <c r="F246" s="215" t="s">
        <v>568</v>
      </c>
      <c r="G246" s="216" t="s">
        <v>129</v>
      </c>
      <c r="H246" s="217">
        <v>4</v>
      </c>
      <c r="I246" s="218"/>
      <c r="J246" s="219">
        <f t="shared" si="40"/>
        <v>0</v>
      </c>
      <c r="K246" s="215" t="s">
        <v>1</v>
      </c>
      <c r="L246" s="220"/>
      <c r="M246" s="221" t="s">
        <v>1</v>
      </c>
      <c r="N246" s="222" t="s">
        <v>42</v>
      </c>
      <c r="O246" s="58"/>
      <c r="P246" s="177">
        <f t="shared" si="41"/>
        <v>0</v>
      </c>
      <c r="Q246" s="177">
        <v>0.0021</v>
      </c>
      <c r="R246" s="177">
        <f t="shared" si="42"/>
        <v>0.0084</v>
      </c>
      <c r="S246" s="177">
        <v>0</v>
      </c>
      <c r="T246" s="178">
        <f t="shared" si="43"/>
        <v>0</v>
      </c>
      <c r="AR246" s="15" t="s">
        <v>281</v>
      </c>
      <c r="AT246" s="15" t="s">
        <v>202</v>
      </c>
      <c r="AU246" s="15" t="s">
        <v>131</v>
      </c>
      <c r="AY246" s="15" t="s">
        <v>123</v>
      </c>
      <c r="BE246" s="179">
        <f t="shared" si="44"/>
        <v>0</v>
      </c>
      <c r="BF246" s="179">
        <f t="shared" si="45"/>
        <v>0</v>
      </c>
      <c r="BG246" s="179">
        <f t="shared" si="46"/>
        <v>0</v>
      </c>
      <c r="BH246" s="179">
        <f t="shared" si="47"/>
        <v>0</v>
      </c>
      <c r="BI246" s="179">
        <f t="shared" si="48"/>
        <v>0</v>
      </c>
      <c r="BJ246" s="15" t="s">
        <v>131</v>
      </c>
      <c r="BK246" s="179">
        <f t="shared" si="49"/>
        <v>0</v>
      </c>
      <c r="BL246" s="15" t="s">
        <v>210</v>
      </c>
      <c r="BM246" s="15" t="s">
        <v>569</v>
      </c>
    </row>
    <row r="247" spans="2:65" s="1" customFormat="1" ht="16.5" customHeight="1">
      <c r="B247" s="32"/>
      <c r="C247" s="168" t="s">
        <v>570</v>
      </c>
      <c r="D247" s="168" t="s">
        <v>126</v>
      </c>
      <c r="E247" s="169" t="s">
        <v>571</v>
      </c>
      <c r="F247" s="170" t="s">
        <v>572</v>
      </c>
      <c r="G247" s="171" t="s">
        <v>300</v>
      </c>
      <c r="H247" s="172">
        <v>1</v>
      </c>
      <c r="I247" s="173"/>
      <c r="J247" s="174">
        <f t="shared" si="40"/>
        <v>0</v>
      </c>
      <c r="K247" s="170" t="s">
        <v>1</v>
      </c>
      <c r="L247" s="36"/>
      <c r="M247" s="175" t="s">
        <v>1</v>
      </c>
      <c r="N247" s="176" t="s">
        <v>42</v>
      </c>
      <c r="O247" s="58"/>
      <c r="P247" s="177">
        <f t="shared" si="41"/>
        <v>0</v>
      </c>
      <c r="Q247" s="177">
        <v>0</v>
      </c>
      <c r="R247" s="177">
        <f t="shared" si="42"/>
        <v>0</v>
      </c>
      <c r="S247" s="177">
        <v>0</v>
      </c>
      <c r="T247" s="178">
        <f t="shared" si="43"/>
        <v>0</v>
      </c>
      <c r="AR247" s="15" t="s">
        <v>210</v>
      </c>
      <c r="AT247" s="15" t="s">
        <v>126</v>
      </c>
      <c r="AU247" s="15" t="s">
        <v>131</v>
      </c>
      <c r="AY247" s="15" t="s">
        <v>123</v>
      </c>
      <c r="BE247" s="179">
        <f t="shared" si="44"/>
        <v>0</v>
      </c>
      <c r="BF247" s="179">
        <f t="shared" si="45"/>
        <v>0</v>
      </c>
      <c r="BG247" s="179">
        <f t="shared" si="46"/>
        <v>0</v>
      </c>
      <c r="BH247" s="179">
        <f t="shared" si="47"/>
        <v>0</v>
      </c>
      <c r="BI247" s="179">
        <f t="shared" si="48"/>
        <v>0</v>
      </c>
      <c r="BJ247" s="15" t="s">
        <v>131</v>
      </c>
      <c r="BK247" s="179">
        <f t="shared" si="49"/>
        <v>0</v>
      </c>
      <c r="BL247" s="15" t="s">
        <v>210</v>
      </c>
      <c r="BM247" s="15" t="s">
        <v>573</v>
      </c>
    </row>
    <row r="248" spans="2:65" s="1" customFormat="1" ht="16.5" customHeight="1">
      <c r="B248" s="32"/>
      <c r="C248" s="168" t="s">
        <v>574</v>
      </c>
      <c r="D248" s="168" t="s">
        <v>126</v>
      </c>
      <c r="E248" s="169" t="s">
        <v>575</v>
      </c>
      <c r="F248" s="170" t="s">
        <v>576</v>
      </c>
      <c r="G248" s="171" t="s">
        <v>300</v>
      </c>
      <c r="H248" s="172">
        <v>1</v>
      </c>
      <c r="I248" s="173"/>
      <c r="J248" s="174">
        <f t="shared" si="40"/>
        <v>0</v>
      </c>
      <c r="K248" s="170" t="s">
        <v>1</v>
      </c>
      <c r="L248" s="36"/>
      <c r="M248" s="175" t="s">
        <v>1</v>
      </c>
      <c r="N248" s="176" t="s">
        <v>42</v>
      </c>
      <c r="O248" s="58"/>
      <c r="P248" s="177">
        <f t="shared" si="41"/>
        <v>0</v>
      </c>
      <c r="Q248" s="177">
        <v>0</v>
      </c>
      <c r="R248" s="177">
        <f t="shared" si="42"/>
        <v>0</v>
      </c>
      <c r="S248" s="177">
        <v>0</v>
      </c>
      <c r="T248" s="178">
        <f t="shared" si="43"/>
        <v>0</v>
      </c>
      <c r="AR248" s="15" t="s">
        <v>210</v>
      </c>
      <c r="AT248" s="15" t="s">
        <v>126</v>
      </c>
      <c r="AU248" s="15" t="s">
        <v>131</v>
      </c>
      <c r="AY248" s="15" t="s">
        <v>123</v>
      </c>
      <c r="BE248" s="179">
        <f t="shared" si="44"/>
        <v>0</v>
      </c>
      <c r="BF248" s="179">
        <f t="shared" si="45"/>
        <v>0</v>
      </c>
      <c r="BG248" s="179">
        <f t="shared" si="46"/>
        <v>0</v>
      </c>
      <c r="BH248" s="179">
        <f t="shared" si="47"/>
        <v>0</v>
      </c>
      <c r="BI248" s="179">
        <f t="shared" si="48"/>
        <v>0</v>
      </c>
      <c r="BJ248" s="15" t="s">
        <v>131</v>
      </c>
      <c r="BK248" s="179">
        <f t="shared" si="49"/>
        <v>0</v>
      </c>
      <c r="BL248" s="15" t="s">
        <v>210</v>
      </c>
      <c r="BM248" s="15" t="s">
        <v>577</v>
      </c>
    </row>
    <row r="249" spans="2:65" s="1" customFormat="1" ht="16.5" customHeight="1">
      <c r="B249" s="32"/>
      <c r="C249" s="168" t="s">
        <v>578</v>
      </c>
      <c r="D249" s="168" t="s">
        <v>126</v>
      </c>
      <c r="E249" s="169" t="s">
        <v>579</v>
      </c>
      <c r="F249" s="170" t="s">
        <v>580</v>
      </c>
      <c r="G249" s="171" t="s">
        <v>320</v>
      </c>
      <c r="H249" s="172">
        <v>0.077</v>
      </c>
      <c r="I249" s="173"/>
      <c r="J249" s="174">
        <f t="shared" si="40"/>
        <v>0</v>
      </c>
      <c r="K249" s="170" t="s">
        <v>1</v>
      </c>
      <c r="L249" s="36"/>
      <c r="M249" s="175" t="s">
        <v>1</v>
      </c>
      <c r="N249" s="176" t="s">
        <v>42</v>
      </c>
      <c r="O249" s="58"/>
      <c r="P249" s="177">
        <f t="shared" si="41"/>
        <v>0</v>
      </c>
      <c r="Q249" s="177">
        <v>0</v>
      </c>
      <c r="R249" s="177">
        <f t="shared" si="42"/>
        <v>0</v>
      </c>
      <c r="S249" s="177">
        <v>0</v>
      </c>
      <c r="T249" s="178">
        <f t="shared" si="43"/>
        <v>0</v>
      </c>
      <c r="AR249" s="15" t="s">
        <v>210</v>
      </c>
      <c r="AT249" s="15" t="s">
        <v>126</v>
      </c>
      <c r="AU249" s="15" t="s">
        <v>131</v>
      </c>
      <c r="AY249" s="15" t="s">
        <v>123</v>
      </c>
      <c r="BE249" s="179">
        <f t="shared" si="44"/>
        <v>0</v>
      </c>
      <c r="BF249" s="179">
        <f t="shared" si="45"/>
        <v>0</v>
      </c>
      <c r="BG249" s="179">
        <f t="shared" si="46"/>
        <v>0</v>
      </c>
      <c r="BH249" s="179">
        <f t="shared" si="47"/>
        <v>0</v>
      </c>
      <c r="BI249" s="179">
        <f t="shared" si="48"/>
        <v>0</v>
      </c>
      <c r="BJ249" s="15" t="s">
        <v>131</v>
      </c>
      <c r="BK249" s="179">
        <f t="shared" si="49"/>
        <v>0</v>
      </c>
      <c r="BL249" s="15" t="s">
        <v>210</v>
      </c>
      <c r="BM249" s="15" t="s">
        <v>581</v>
      </c>
    </row>
    <row r="250" spans="2:63" s="10" customFormat="1" ht="22.9" customHeight="1">
      <c r="B250" s="152"/>
      <c r="C250" s="153"/>
      <c r="D250" s="154" t="s">
        <v>69</v>
      </c>
      <c r="E250" s="166" t="s">
        <v>582</v>
      </c>
      <c r="F250" s="166" t="s">
        <v>583</v>
      </c>
      <c r="G250" s="153"/>
      <c r="H250" s="153"/>
      <c r="I250" s="156"/>
      <c r="J250" s="167">
        <f>BK250</f>
        <v>0</v>
      </c>
      <c r="K250" s="153"/>
      <c r="L250" s="158"/>
      <c r="M250" s="159"/>
      <c r="N250" s="160"/>
      <c r="O250" s="160"/>
      <c r="P250" s="161">
        <f>SUM(P251:P258)</f>
        <v>0</v>
      </c>
      <c r="Q250" s="160"/>
      <c r="R250" s="161">
        <f>SUM(R251:R258)</f>
        <v>0.12527999999999997</v>
      </c>
      <c r="S250" s="160"/>
      <c r="T250" s="162">
        <f>SUM(T251:T258)</f>
        <v>0</v>
      </c>
      <c r="AR250" s="163" t="s">
        <v>131</v>
      </c>
      <c r="AT250" s="164" t="s">
        <v>69</v>
      </c>
      <c r="AU250" s="164" t="s">
        <v>75</v>
      </c>
      <c r="AY250" s="163" t="s">
        <v>123</v>
      </c>
      <c r="BK250" s="165">
        <f>SUM(BK251:BK258)</f>
        <v>0</v>
      </c>
    </row>
    <row r="251" spans="2:65" s="1" customFormat="1" ht="16.5" customHeight="1">
      <c r="B251" s="32"/>
      <c r="C251" s="168" t="s">
        <v>315</v>
      </c>
      <c r="D251" s="168" t="s">
        <v>126</v>
      </c>
      <c r="E251" s="169" t="s">
        <v>584</v>
      </c>
      <c r="F251" s="170" t="s">
        <v>585</v>
      </c>
      <c r="G251" s="171" t="s">
        <v>135</v>
      </c>
      <c r="H251" s="172">
        <v>3.6</v>
      </c>
      <c r="I251" s="173"/>
      <c r="J251" s="174">
        <f>ROUND(I251*H251,2)</f>
        <v>0</v>
      </c>
      <c r="K251" s="170" t="s">
        <v>136</v>
      </c>
      <c r="L251" s="36"/>
      <c r="M251" s="175" t="s">
        <v>1</v>
      </c>
      <c r="N251" s="176" t="s">
        <v>42</v>
      </c>
      <c r="O251" s="58"/>
      <c r="P251" s="177">
        <f>O251*H251</f>
        <v>0</v>
      </c>
      <c r="Q251" s="177">
        <v>0.0058</v>
      </c>
      <c r="R251" s="177">
        <f>Q251*H251</f>
        <v>0.02088</v>
      </c>
      <c r="S251" s="177">
        <v>0</v>
      </c>
      <c r="T251" s="178">
        <f>S251*H251</f>
        <v>0</v>
      </c>
      <c r="AR251" s="15" t="s">
        <v>210</v>
      </c>
      <c r="AT251" s="15" t="s">
        <v>126</v>
      </c>
      <c r="AU251" s="15" t="s">
        <v>131</v>
      </c>
      <c r="AY251" s="15" t="s">
        <v>123</v>
      </c>
      <c r="BE251" s="179">
        <f>IF(N251="základní",J251,0)</f>
        <v>0</v>
      </c>
      <c r="BF251" s="179">
        <f>IF(N251="snížená",J251,0)</f>
        <v>0</v>
      </c>
      <c r="BG251" s="179">
        <f>IF(N251="zákl. přenesená",J251,0)</f>
        <v>0</v>
      </c>
      <c r="BH251" s="179">
        <f>IF(N251="sníž. přenesená",J251,0)</f>
        <v>0</v>
      </c>
      <c r="BI251" s="179">
        <f>IF(N251="nulová",J251,0)</f>
        <v>0</v>
      </c>
      <c r="BJ251" s="15" t="s">
        <v>131</v>
      </c>
      <c r="BK251" s="179">
        <f>ROUND(I251*H251,2)</f>
        <v>0</v>
      </c>
      <c r="BL251" s="15" t="s">
        <v>210</v>
      </c>
      <c r="BM251" s="15" t="s">
        <v>586</v>
      </c>
    </row>
    <row r="252" spans="2:51" s="11" customFormat="1" ht="11.25">
      <c r="B252" s="180"/>
      <c r="C252" s="181"/>
      <c r="D252" s="182" t="s">
        <v>138</v>
      </c>
      <c r="E252" s="183" t="s">
        <v>1</v>
      </c>
      <c r="F252" s="184" t="s">
        <v>587</v>
      </c>
      <c r="G252" s="181"/>
      <c r="H252" s="185">
        <v>3.6</v>
      </c>
      <c r="I252" s="186"/>
      <c r="J252" s="181"/>
      <c r="K252" s="181"/>
      <c r="L252" s="187"/>
      <c r="M252" s="188"/>
      <c r="N252" s="189"/>
      <c r="O252" s="189"/>
      <c r="P252" s="189"/>
      <c r="Q252" s="189"/>
      <c r="R252" s="189"/>
      <c r="S252" s="189"/>
      <c r="T252" s="190"/>
      <c r="AT252" s="191" t="s">
        <v>138</v>
      </c>
      <c r="AU252" s="191" t="s">
        <v>131</v>
      </c>
      <c r="AV252" s="11" t="s">
        <v>131</v>
      </c>
      <c r="AW252" s="11" t="s">
        <v>32</v>
      </c>
      <c r="AX252" s="11" t="s">
        <v>75</v>
      </c>
      <c r="AY252" s="191" t="s">
        <v>123</v>
      </c>
    </row>
    <row r="253" spans="2:65" s="1" customFormat="1" ht="16.5" customHeight="1">
      <c r="B253" s="32"/>
      <c r="C253" s="213" t="s">
        <v>588</v>
      </c>
      <c r="D253" s="213" t="s">
        <v>202</v>
      </c>
      <c r="E253" s="214" t="s">
        <v>589</v>
      </c>
      <c r="F253" s="215" t="s">
        <v>590</v>
      </c>
      <c r="G253" s="216" t="s">
        <v>135</v>
      </c>
      <c r="H253" s="217">
        <v>3.96</v>
      </c>
      <c r="I253" s="218"/>
      <c r="J253" s="219">
        <f>ROUND(I253*H253,2)</f>
        <v>0</v>
      </c>
      <c r="K253" s="215" t="s">
        <v>1</v>
      </c>
      <c r="L253" s="220"/>
      <c r="M253" s="221" t="s">
        <v>1</v>
      </c>
      <c r="N253" s="222" t="s">
        <v>42</v>
      </c>
      <c r="O253" s="58"/>
      <c r="P253" s="177">
        <f>O253*H253</f>
        <v>0</v>
      </c>
      <c r="Q253" s="177">
        <v>0.0192</v>
      </c>
      <c r="R253" s="177">
        <f>Q253*H253</f>
        <v>0.07603199999999999</v>
      </c>
      <c r="S253" s="177">
        <v>0</v>
      </c>
      <c r="T253" s="178">
        <f>S253*H253</f>
        <v>0</v>
      </c>
      <c r="AR253" s="15" t="s">
        <v>281</v>
      </c>
      <c r="AT253" s="15" t="s">
        <v>202</v>
      </c>
      <c r="AU253" s="15" t="s">
        <v>131</v>
      </c>
      <c r="AY253" s="15" t="s">
        <v>123</v>
      </c>
      <c r="BE253" s="179">
        <f>IF(N253="základní",J253,0)</f>
        <v>0</v>
      </c>
      <c r="BF253" s="179">
        <f>IF(N253="snížená",J253,0)</f>
        <v>0</v>
      </c>
      <c r="BG253" s="179">
        <f>IF(N253="zákl. přenesená",J253,0)</f>
        <v>0</v>
      </c>
      <c r="BH253" s="179">
        <f>IF(N253="sníž. přenesená",J253,0)</f>
        <v>0</v>
      </c>
      <c r="BI253" s="179">
        <f>IF(N253="nulová",J253,0)</f>
        <v>0</v>
      </c>
      <c r="BJ253" s="15" t="s">
        <v>131</v>
      </c>
      <c r="BK253" s="179">
        <f>ROUND(I253*H253,2)</f>
        <v>0</v>
      </c>
      <c r="BL253" s="15" t="s">
        <v>210</v>
      </c>
      <c r="BM253" s="15" t="s">
        <v>591</v>
      </c>
    </row>
    <row r="254" spans="2:51" s="11" customFormat="1" ht="11.25">
      <c r="B254" s="180"/>
      <c r="C254" s="181"/>
      <c r="D254" s="182" t="s">
        <v>138</v>
      </c>
      <c r="E254" s="181"/>
      <c r="F254" s="184" t="s">
        <v>592</v>
      </c>
      <c r="G254" s="181"/>
      <c r="H254" s="185">
        <v>3.96</v>
      </c>
      <c r="I254" s="186"/>
      <c r="J254" s="181"/>
      <c r="K254" s="181"/>
      <c r="L254" s="187"/>
      <c r="M254" s="188"/>
      <c r="N254" s="189"/>
      <c r="O254" s="189"/>
      <c r="P254" s="189"/>
      <c r="Q254" s="189"/>
      <c r="R254" s="189"/>
      <c r="S254" s="189"/>
      <c r="T254" s="190"/>
      <c r="AT254" s="191" t="s">
        <v>138</v>
      </c>
      <c r="AU254" s="191" t="s">
        <v>131</v>
      </c>
      <c r="AV254" s="11" t="s">
        <v>131</v>
      </c>
      <c r="AW254" s="11" t="s">
        <v>4</v>
      </c>
      <c r="AX254" s="11" t="s">
        <v>75</v>
      </c>
      <c r="AY254" s="191" t="s">
        <v>123</v>
      </c>
    </row>
    <row r="255" spans="2:65" s="1" customFormat="1" ht="16.5" customHeight="1">
      <c r="B255" s="32"/>
      <c r="C255" s="168" t="s">
        <v>593</v>
      </c>
      <c r="D255" s="168" t="s">
        <v>126</v>
      </c>
      <c r="E255" s="169" t="s">
        <v>594</v>
      </c>
      <c r="F255" s="170" t="s">
        <v>595</v>
      </c>
      <c r="G255" s="171" t="s">
        <v>135</v>
      </c>
      <c r="H255" s="172">
        <v>3.6</v>
      </c>
      <c r="I255" s="173"/>
      <c r="J255" s="174">
        <f>ROUND(I255*H255,2)</f>
        <v>0</v>
      </c>
      <c r="K255" s="170" t="s">
        <v>136</v>
      </c>
      <c r="L255" s="36"/>
      <c r="M255" s="175" t="s">
        <v>1</v>
      </c>
      <c r="N255" s="176" t="s">
        <v>42</v>
      </c>
      <c r="O255" s="58"/>
      <c r="P255" s="177">
        <f>O255*H255</f>
        <v>0</v>
      </c>
      <c r="Q255" s="177">
        <v>0</v>
      </c>
      <c r="R255" s="177">
        <f>Q255*H255</f>
        <v>0</v>
      </c>
      <c r="S255" s="177">
        <v>0</v>
      </c>
      <c r="T255" s="178">
        <f>S255*H255</f>
        <v>0</v>
      </c>
      <c r="AR255" s="15" t="s">
        <v>210</v>
      </c>
      <c r="AT255" s="15" t="s">
        <v>126</v>
      </c>
      <c r="AU255" s="15" t="s">
        <v>131</v>
      </c>
      <c r="AY255" s="15" t="s">
        <v>123</v>
      </c>
      <c r="BE255" s="179">
        <f>IF(N255="základní",J255,0)</f>
        <v>0</v>
      </c>
      <c r="BF255" s="179">
        <f>IF(N255="snížená",J255,0)</f>
        <v>0</v>
      </c>
      <c r="BG255" s="179">
        <f>IF(N255="zákl. přenesená",J255,0)</f>
        <v>0</v>
      </c>
      <c r="BH255" s="179">
        <f>IF(N255="sníž. přenesená",J255,0)</f>
        <v>0</v>
      </c>
      <c r="BI255" s="179">
        <f>IF(N255="nulová",J255,0)</f>
        <v>0</v>
      </c>
      <c r="BJ255" s="15" t="s">
        <v>131</v>
      </c>
      <c r="BK255" s="179">
        <f>ROUND(I255*H255,2)</f>
        <v>0</v>
      </c>
      <c r="BL255" s="15" t="s">
        <v>210</v>
      </c>
      <c r="BM255" s="15" t="s">
        <v>596</v>
      </c>
    </row>
    <row r="256" spans="2:65" s="1" customFormat="1" ht="16.5" customHeight="1">
      <c r="B256" s="32"/>
      <c r="C256" s="168" t="s">
        <v>597</v>
      </c>
      <c r="D256" s="168" t="s">
        <v>126</v>
      </c>
      <c r="E256" s="169" t="s">
        <v>598</v>
      </c>
      <c r="F256" s="170" t="s">
        <v>599</v>
      </c>
      <c r="G256" s="171" t="s">
        <v>135</v>
      </c>
      <c r="H256" s="172">
        <v>3.6</v>
      </c>
      <c r="I256" s="173"/>
      <c r="J256" s="174">
        <f>ROUND(I256*H256,2)</f>
        <v>0</v>
      </c>
      <c r="K256" s="170" t="s">
        <v>136</v>
      </c>
      <c r="L256" s="36"/>
      <c r="M256" s="175" t="s">
        <v>1</v>
      </c>
      <c r="N256" s="176" t="s">
        <v>42</v>
      </c>
      <c r="O256" s="58"/>
      <c r="P256" s="177">
        <f>O256*H256</f>
        <v>0</v>
      </c>
      <c r="Q256" s="177">
        <v>0.0003</v>
      </c>
      <c r="R256" s="177">
        <f>Q256*H256</f>
        <v>0.00108</v>
      </c>
      <c r="S256" s="177">
        <v>0</v>
      </c>
      <c r="T256" s="178">
        <f>S256*H256</f>
        <v>0</v>
      </c>
      <c r="AR256" s="15" t="s">
        <v>210</v>
      </c>
      <c r="AT256" s="15" t="s">
        <v>126</v>
      </c>
      <c r="AU256" s="15" t="s">
        <v>131</v>
      </c>
      <c r="AY256" s="15" t="s">
        <v>123</v>
      </c>
      <c r="BE256" s="179">
        <f>IF(N256="základní",J256,0)</f>
        <v>0</v>
      </c>
      <c r="BF256" s="179">
        <f>IF(N256="snížená",J256,0)</f>
        <v>0</v>
      </c>
      <c r="BG256" s="179">
        <f>IF(N256="zákl. přenesená",J256,0)</f>
        <v>0</v>
      </c>
      <c r="BH256" s="179">
        <f>IF(N256="sníž. přenesená",J256,0)</f>
        <v>0</v>
      </c>
      <c r="BI256" s="179">
        <f>IF(N256="nulová",J256,0)</f>
        <v>0</v>
      </c>
      <c r="BJ256" s="15" t="s">
        <v>131</v>
      </c>
      <c r="BK256" s="179">
        <f>ROUND(I256*H256,2)</f>
        <v>0</v>
      </c>
      <c r="BL256" s="15" t="s">
        <v>210</v>
      </c>
      <c r="BM256" s="15" t="s">
        <v>600</v>
      </c>
    </row>
    <row r="257" spans="2:65" s="1" customFormat="1" ht="16.5" customHeight="1">
      <c r="B257" s="32"/>
      <c r="C257" s="168" t="s">
        <v>601</v>
      </c>
      <c r="D257" s="168" t="s">
        <v>126</v>
      </c>
      <c r="E257" s="169" t="s">
        <v>602</v>
      </c>
      <c r="F257" s="170" t="s">
        <v>603</v>
      </c>
      <c r="G257" s="171" t="s">
        <v>135</v>
      </c>
      <c r="H257" s="172">
        <v>3.6</v>
      </c>
      <c r="I257" s="173"/>
      <c r="J257" s="174">
        <f>ROUND(I257*H257,2)</f>
        <v>0</v>
      </c>
      <c r="K257" s="170" t="s">
        <v>136</v>
      </c>
      <c r="L257" s="36"/>
      <c r="M257" s="175" t="s">
        <v>1</v>
      </c>
      <c r="N257" s="176" t="s">
        <v>42</v>
      </c>
      <c r="O257" s="58"/>
      <c r="P257" s="177">
        <f>O257*H257</f>
        <v>0</v>
      </c>
      <c r="Q257" s="177">
        <v>0.00758</v>
      </c>
      <c r="R257" s="177">
        <f>Q257*H257</f>
        <v>0.027288</v>
      </c>
      <c r="S257" s="177">
        <v>0</v>
      </c>
      <c r="T257" s="178">
        <f>S257*H257</f>
        <v>0</v>
      </c>
      <c r="AR257" s="15" t="s">
        <v>210</v>
      </c>
      <c r="AT257" s="15" t="s">
        <v>126</v>
      </c>
      <c r="AU257" s="15" t="s">
        <v>131</v>
      </c>
      <c r="AY257" s="15" t="s">
        <v>123</v>
      </c>
      <c r="BE257" s="179">
        <f>IF(N257="základní",J257,0)</f>
        <v>0</v>
      </c>
      <c r="BF257" s="179">
        <f>IF(N257="snížená",J257,0)</f>
        <v>0</v>
      </c>
      <c r="BG257" s="179">
        <f>IF(N257="zákl. přenesená",J257,0)</f>
        <v>0</v>
      </c>
      <c r="BH257" s="179">
        <f>IF(N257="sníž. přenesená",J257,0)</f>
        <v>0</v>
      </c>
      <c r="BI257" s="179">
        <f>IF(N257="nulová",J257,0)</f>
        <v>0</v>
      </c>
      <c r="BJ257" s="15" t="s">
        <v>131</v>
      </c>
      <c r="BK257" s="179">
        <f>ROUND(I257*H257,2)</f>
        <v>0</v>
      </c>
      <c r="BL257" s="15" t="s">
        <v>210</v>
      </c>
      <c r="BM257" s="15" t="s">
        <v>604</v>
      </c>
    </row>
    <row r="258" spans="2:65" s="1" customFormat="1" ht="16.5" customHeight="1">
      <c r="B258" s="32"/>
      <c r="C258" s="168" t="s">
        <v>605</v>
      </c>
      <c r="D258" s="168" t="s">
        <v>126</v>
      </c>
      <c r="E258" s="169" t="s">
        <v>606</v>
      </c>
      <c r="F258" s="170" t="s">
        <v>607</v>
      </c>
      <c r="G258" s="171" t="s">
        <v>320</v>
      </c>
      <c r="H258" s="172">
        <v>0.125</v>
      </c>
      <c r="I258" s="173"/>
      <c r="J258" s="174">
        <f>ROUND(I258*H258,2)</f>
        <v>0</v>
      </c>
      <c r="K258" s="170" t="s">
        <v>1</v>
      </c>
      <c r="L258" s="36"/>
      <c r="M258" s="175" t="s">
        <v>1</v>
      </c>
      <c r="N258" s="176" t="s">
        <v>42</v>
      </c>
      <c r="O258" s="58"/>
      <c r="P258" s="177">
        <f>O258*H258</f>
        <v>0</v>
      </c>
      <c r="Q258" s="177">
        <v>0</v>
      </c>
      <c r="R258" s="177">
        <f>Q258*H258</f>
        <v>0</v>
      </c>
      <c r="S258" s="177">
        <v>0</v>
      </c>
      <c r="T258" s="178">
        <f>S258*H258</f>
        <v>0</v>
      </c>
      <c r="AR258" s="15" t="s">
        <v>210</v>
      </c>
      <c r="AT258" s="15" t="s">
        <v>126</v>
      </c>
      <c r="AU258" s="15" t="s">
        <v>131</v>
      </c>
      <c r="AY258" s="15" t="s">
        <v>123</v>
      </c>
      <c r="BE258" s="179">
        <f>IF(N258="základní",J258,0)</f>
        <v>0</v>
      </c>
      <c r="BF258" s="179">
        <f>IF(N258="snížená",J258,0)</f>
        <v>0</v>
      </c>
      <c r="BG258" s="179">
        <f>IF(N258="zákl. přenesená",J258,0)</f>
        <v>0</v>
      </c>
      <c r="BH258" s="179">
        <f>IF(N258="sníž. přenesená",J258,0)</f>
        <v>0</v>
      </c>
      <c r="BI258" s="179">
        <f>IF(N258="nulová",J258,0)</f>
        <v>0</v>
      </c>
      <c r="BJ258" s="15" t="s">
        <v>131</v>
      </c>
      <c r="BK258" s="179">
        <f>ROUND(I258*H258,2)</f>
        <v>0</v>
      </c>
      <c r="BL258" s="15" t="s">
        <v>210</v>
      </c>
      <c r="BM258" s="15" t="s">
        <v>608</v>
      </c>
    </row>
    <row r="259" spans="2:63" s="10" customFormat="1" ht="22.9" customHeight="1">
      <c r="B259" s="152"/>
      <c r="C259" s="153"/>
      <c r="D259" s="154" t="s">
        <v>69</v>
      </c>
      <c r="E259" s="166" t="s">
        <v>609</v>
      </c>
      <c r="F259" s="166" t="s">
        <v>610</v>
      </c>
      <c r="G259" s="153"/>
      <c r="H259" s="153"/>
      <c r="I259" s="156"/>
      <c r="J259" s="167">
        <f>BK259</f>
        <v>0</v>
      </c>
      <c r="K259" s="153"/>
      <c r="L259" s="158"/>
      <c r="M259" s="159"/>
      <c r="N259" s="160"/>
      <c r="O259" s="160"/>
      <c r="P259" s="161">
        <f>SUM(P260:P263)</f>
        <v>0</v>
      </c>
      <c r="Q259" s="160"/>
      <c r="R259" s="161">
        <f>SUM(R260:R263)</f>
        <v>0.000812</v>
      </c>
      <c r="S259" s="160"/>
      <c r="T259" s="162">
        <f>SUM(T260:T263)</f>
        <v>0</v>
      </c>
      <c r="AR259" s="163" t="s">
        <v>131</v>
      </c>
      <c r="AT259" s="164" t="s">
        <v>69</v>
      </c>
      <c r="AU259" s="164" t="s">
        <v>75</v>
      </c>
      <c r="AY259" s="163" t="s">
        <v>123</v>
      </c>
      <c r="BK259" s="165">
        <f>SUM(BK260:BK263)</f>
        <v>0</v>
      </c>
    </row>
    <row r="260" spans="2:65" s="1" customFormat="1" ht="16.5" customHeight="1">
      <c r="B260" s="32"/>
      <c r="C260" s="168" t="s">
        <v>611</v>
      </c>
      <c r="D260" s="168" t="s">
        <v>126</v>
      </c>
      <c r="E260" s="169" t="s">
        <v>612</v>
      </c>
      <c r="F260" s="170" t="s">
        <v>613</v>
      </c>
      <c r="G260" s="171" t="s">
        <v>142</v>
      </c>
      <c r="H260" s="172">
        <v>2.8</v>
      </c>
      <c r="I260" s="173"/>
      <c r="J260" s="174">
        <f>ROUND(I260*H260,2)</f>
        <v>0</v>
      </c>
      <c r="K260" s="170" t="s">
        <v>1</v>
      </c>
      <c r="L260" s="36"/>
      <c r="M260" s="175" t="s">
        <v>1</v>
      </c>
      <c r="N260" s="176" t="s">
        <v>42</v>
      </c>
      <c r="O260" s="58"/>
      <c r="P260" s="177">
        <f>O260*H260</f>
        <v>0</v>
      </c>
      <c r="Q260" s="177">
        <v>7E-05</v>
      </c>
      <c r="R260" s="177">
        <f>Q260*H260</f>
        <v>0.00019599999999999997</v>
      </c>
      <c r="S260" s="177">
        <v>0</v>
      </c>
      <c r="T260" s="178">
        <f>S260*H260</f>
        <v>0</v>
      </c>
      <c r="AR260" s="15" t="s">
        <v>210</v>
      </c>
      <c r="AT260" s="15" t="s">
        <v>126</v>
      </c>
      <c r="AU260" s="15" t="s">
        <v>131</v>
      </c>
      <c r="AY260" s="15" t="s">
        <v>123</v>
      </c>
      <c r="BE260" s="179">
        <f>IF(N260="základní",J260,0)</f>
        <v>0</v>
      </c>
      <c r="BF260" s="179">
        <f>IF(N260="snížená",J260,0)</f>
        <v>0</v>
      </c>
      <c r="BG260" s="179">
        <f>IF(N260="zákl. přenesená",J260,0)</f>
        <v>0</v>
      </c>
      <c r="BH260" s="179">
        <f>IF(N260="sníž. přenesená",J260,0)</f>
        <v>0</v>
      </c>
      <c r="BI260" s="179">
        <f>IF(N260="nulová",J260,0)</f>
        <v>0</v>
      </c>
      <c r="BJ260" s="15" t="s">
        <v>131</v>
      </c>
      <c r="BK260" s="179">
        <f>ROUND(I260*H260,2)</f>
        <v>0</v>
      </c>
      <c r="BL260" s="15" t="s">
        <v>210</v>
      </c>
      <c r="BM260" s="15" t="s">
        <v>614</v>
      </c>
    </row>
    <row r="261" spans="2:51" s="11" customFormat="1" ht="11.25">
      <c r="B261" s="180"/>
      <c r="C261" s="181"/>
      <c r="D261" s="182" t="s">
        <v>138</v>
      </c>
      <c r="E261" s="183" t="s">
        <v>1</v>
      </c>
      <c r="F261" s="184" t="s">
        <v>615</v>
      </c>
      <c r="G261" s="181"/>
      <c r="H261" s="185">
        <v>2.8</v>
      </c>
      <c r="I261" s="186"/>
      <c r="J261" s="181"/>
      <c r="K261" s="181"/>
      <c r="L261" s="187"/>
      <c r="M261" s="188"/>
      <c r="N261" s="189"/>
      <c r="O261" s="189"/>
      <c r="P261" s="189"/>
      <c r="Q261" s="189"/>
      <c r="R261" s="189"/>
      <c r="S261" s="189"/>
      <c r="T261" s="190"/>
      <c r="AT261" s="191" t="s">
        <v>138</v>
      </c>
      <c r="AU261" s="191" t="s">
        <v>131</v>
      </c>
      <c r="AV261" s="11" t="s">
        <v>131</v>
      </c>
      <c r="AW261" s="11" t="s">
        <v>32</v>
      </c>
      <c r="AX261" s="11" t="s">
        <v>75</v>
      </c>
      <c r="AY261" s="191" t="s">
        <v>123</v>
      </c>
    </row>
    <row r="262" spans="2:65" s="1" customFormat="1" ht="16.5" customHeight="1">
      <c r="B262" s="32"/>
      <c r="C262" s="213" t="s">
        <v>616</v>
      </c>
      <c r="D262" s="213" t="s">
        <v>202</v>
      </c>
      <c r="E262" s="214" t="s">
        <v>617</v>
      </c>
      <c r="F262" s="215" t="s">
        <v>618</v>
      </c>
      <c r="G262" s="216" t="s">
        <v>142</v>
      </c>
      <c r="H262" s="217">
        <v>3.08</v>
      </c>
      <c r="I262" s="218"/>
      <c r="J262" s="219">
        <f>ROUND(I262*H262,2)</f>
        <v>0</v>
      </c>
      <c r="K262" s="215" t="s">
        <v>1</v>
      </c>
      <c r="L262" s="220"/>
      <c r="M262" s="221" t="s">
        <v>1</v>
      </c>
      <c r="N262" s="222" t="s">
        <v>42</v>
      </c>
      <c r="O262" s="58"/>
      <c r="P262" s="177">
        <f>O262*H262</f>
        <v>0</v>
      </c>
      <c r="Q262" s="177">
        <v>0.0002</v>
      </c>
      <c r="R262" s="177">
        <f>Q262*H262</f>
        <v>0.000616</v>
      </c>
      <c r="S262" s="177">
        <v>0</v>
      </c>
      <c r="T262" s="178">
        <f>S262*H262</f>
        <v>0</v>
      </c>
      <c r="AR262" s="15" t="s">
        <v>281</v>
      </c>
      <c r="AT262" s="15" t="s">
        <v>202</v>
      </c>
      <c r="AU262" s="15" t="s">
        <v>131</v>
      </c>
      <c r="AY262" s="15" t="s">
        <v>123</v>
      </c>
      <c r="BE262" s="179">
        <f>IF(N262="základní",J262,0)</f>
        <v>0</v>
      </c>
      <c r="BF262" s="179">
        <f>IF(N262="snížená",J262,0)</f>
        <v>0</v>
      </c>
      <c r="BG262" s="179">
        <f>IF(N262="zákl. přenesená",J262,0)</f>
        <v>0</v>
      </c>
      <c r="BH262" s="179">
        <f>IF(N262="sníž. přenesená",J262,0)</f>
        <v>0</v>
      </c>
      <c r="BI262" s="179">
        <f>IF(N262="nulová",J262,0)</f>
        <v>0</v>
      </c>
      <c r="BJ262" s="15" t="s">
        <v>131</v>
      </c>
      <c r="BK262" s="179">
        <f>ROUND(I262*H262,2)</f>
        <v>0</v>
      </c>
      <c r="BL262" s="15" t="s">
        <v>210</v>
      </c>
      <c r="BM262" s="15" t="s">
        <v>619</v>
      </c>
    </row>
    <row r="263" spans="2:51" s="11" customFormat="1" ht="11.25">
      <c r="B263" s="180"/>
      <c r="C263" s="181"/>
      <c r="D263" s="182" t="s">
        <v>138</v>
      </c>
      <c r="E263" s="181"/>
      <c r="F263" s="184" t="s">
        <v>620</v>
      </c>
      <c r="G263" s="181"/>
      <c r="H263" s="185">
        <v>3.08</v>
      </c>
      <c r="I263" s="186"/>
      <c r="J263" s="181"/>
      <c r="K263" s="181"/>
      <c r="L263" s="187"/>
      <c r="M263" s="188"/>
      <c r="N263" s="189"/>
      <c r="O263" s="189"/>
      <c r="P263" s="189"/>
      <c r="Q263" s="189"/>
      <c r="R263" s="189"/>
      <c r="S263" s="189"/>
      <c r="T263" s="190"/>
      <c r="AT263" s="191" t="s">
        <v>138</v>
      </c>
      <c r="AU263" s="191" t="s">
        <v>131</v>
      </c>
      <c r="AV263" s="11" t="s">
        <v>131</v>
      </c>
      <c r="AW263" s="11" t="s">
        <v>4</v>
      </c>
      <c r="AX263" s="11" t="s">
        <v>75</v>
      </c>
      <c r="AY263" s="191" t="s">
        <v>123</v>
      </c>
    </row>
    <row r="264" spans="2:63" s="10" customFormat="1" ht="22.9" customHeight="1">
      <c r="B264" s="152"/>
      <c r="C264" s="153"/>
      <c r="D264" s="154" t="s">
        <v>69</v>
      </c>
      <c r="E264" s="166" t="s">
        <v>621</v>
      </c>
      <c r="F264" s="166" t="s">
        <v>622</v>
      </c>
      <c r="G264" s="153"/>
      <c r="H264" s="153"/>
      <c r="I264" s="156"/>
      <c r="J264" s="167">
        <f>BK264</f>
        <v>0</v>
      </c>
      <c r="K264" s="153"/>
      <c r="L264" s="158"/>
      <c r="M264" s="159"/>
      <c r="N264" s="160"/>
      <c r="O264" s="160"/>
      <c r="P264" s="161">
        <f>SUM(P265:P279)</f>
        <v>0</v>
      </c>
      <c r="Q264" s="160"/>
      <c r="R264" s="161">
        <f>SUM(R265:R279)</f>
        <v>0.42630908</v>
      </c>
      <c r="S264" s="160"/>
      <c r="T264" s="162">
        <f>SUM(T265:T279)</f>
        <v>0</v>
      </c>
      <c r="AR264" s="163" t="s">
        <v>131</v>
      </c>
      <c r="AT264" s="164" t="s">
        <v>69</v>
      </c>
      <c r="AU264" s="164" t="s">
        <v>75</v>
      </c>
      <c r="AY264" s="163" t="s">
        <v>123</v>
      </c>
      <c r="BK264" s="165">
        <f>SUM(BK265:BK279)</f>
        <v>0</v>
      </c>
    </row>
    <row r="265" spans="2:65" s="1" customFormat="1" ht="16.5" customHeight="1">
      <c r="B265" s="32"/>
      <c r="C265" s="168" t="s">
        <v>623</v>
      </c>
      <c r="D265" s="168" t="s">
        <v>126</v>
      </c>
      <c r="E265" s="169" t="s">
        <v>624</v>
      </c>
      <c r="F265" s="170" t="s">
        <v>625</v>
      </c>
      <c r="G265" s="171" t="s">
        <v>142</v>
      </c>
      <c r="H265" s="172">
        <v>42.84</v>
      </c>
      <c r="I265" s="173"/>
      <c r="J265" s="174">
        <f>ROUND(I265*H265,2)</f>
        <v>0</v>
      </c>
      <c r="K265" s="170" t="s">
        <v>1</v>
      </c>
      <c r="L265" s="36"/>
      <c r="M265" s="175" t="s">
        <v>1</v>
      </c>
      <c r="N265" s="176" t="s">
        <v>42</v>
      </c>
      <c r="O265" s="58"/>
      <c r="P265" s="177">
        <f>O265*H265</f>
        <v>0</v>
      </c>
      <c r="Q265" s="177">
        <v>2E-05</v>
      </c>
      <c r="R265" s="177">
        <f>Q265*H265</f>
        <v>0.0008568000000000001</v>
      </c>
      <c r="S265" s="177">
        <v>0</v>
      </c>
      <c r="T265" s="178">
        <f>S265*H265</f>
        <v>0</v>
      </c>
      <c r="AR265" s="15" t="s">
        <v>210</v>
      </c>
      <c r="AT265" s="15" t="s">
        <v>126</v>
      </c>
      <c r="AU265" s="15" t="s">
        <v>131</v>
      </c>
      <c r="AY265" s="15" t="s">
        <v>123</v>
      </c>
      <c r="BE265" s="179">
        <f>IF(N265="základní",J265,0)</f>
        <v>0</v>
      </c>
      <c r="BF265" s="179">
        <f>IF(N265="snížená",J265,0)</f>
        <v>0</v>
      </c>
      <c r="BG265" s="179">
        <f>IF(N265="zákl. přenesená",J265,0)</f>
        <v>0</v>
      </c>
      <c r="BH265" s="179">
        <f>IF(N265="sníž. přenesená",J265,0)</f>
        <v>0</v>
      </c>
      <c r="BI265" s="179">
        <f>IF(N265="nulová",J265,0)</f>
        <v>0</v>
      </c>
      <c r="BJ265" s="15" t="s">
        <v>131</v>
      </c>
      <c r="BK265" s="179">
        <f>ROUND(I265*H265,2)</f>
        <v>0</v>
      </c>
      <c r="BL265" s="15" t="s">
        <v>210</v>
      </c>
      <c r="BM265" s="15" t="s">
        <v>626</v>
      </c>
    </row>
    <row r="266" spans="2:51" s="11" customFormat="1" ht="11.25">
      <c r="B266" s="180"/>
      <c r="C266" s="181"/>
      <c r="D266" s="182" t="s">
        <v>138</v>
      </c>
      <c r="E266" s="183" t="s">
        <v>1</v>
      </c>
      <c r="F266" s="184" t="s">
        <v>627</v>
      </c>
      <c r="G266" s="181"/>
      <c r="H266" s="185">
        <v>8.72</v>
      </c>
      <c r="I266" s="186"/>
      <c r="J266" s="181"/>
      <c r="K266" s="181"/>
      <c r="L266" s="187"/>
      <c r="M266" s="188"/>
      <c r="N266" s="189"/>
      <c r="O266" s="189"/>
      <c r="P266" s="189"/>
      <c r="Q266" s="189"/>
      <c r="R266" s="189"/>
      <c r="S266" s="189"/>
      <c r="T266" s="190"/>
      <c r="AT266" s="191" t="s">
        <v>138</v>
      </c>
      <c r="AU266" s="191" t="s">
        <v>131</v>
      </c>
      <c r="AV266" s="11" t="s">
        <v>131</v>
      </c>
      <c r="AW266" s="11" t="s">
        <v>32</v>
      </c>
      <c r="AX266" s="11" t="s">
        <v>70</v>
      </c>
      <c r="AY266" s="191" t="s">
        <v>123</v>
      </c>
    </row>
    <row r="267" spans="2:51" s="11" customFormat="1" ht="11.25">
      <c r="B267" s="180"/>
      <c r="C267" s="181"/>
      <c r="D267" s="182" t="s">
        <v>138</v>
      </c>
      <c r="E267" s="183" t="s">
        <v>1</v>
      </c>
      <c r="F267" s="184" t="s">
        <v>628</v>
      </c>
      <c r="G267" s="181"/>
      <c r="H267" s="185">
        <v>12.52</v>
      </c>
      <c r="I267" s="186"/>
      <c r="J267" s="181"/>
      <c r="K267" s="181"/>
      <c r="L267" s="187"/>
      <c r="M267" s="188"/>
      <c r="N267" s="189"/>
      <c r="O267" s="189"/>
      <c r="P267" s="189"/>
      <c r="Q267" s="189"/>
      <c r="R267" s="189"/>
      <c r="S267" s="189"/>
      <c r="T267" s="190"/>
      <c r="AT267" s="191" t="s">
        <v>138</v>
      </c>
      <c r="AU267" s="191" t="s">
        <v>131</v>
      </c>
      <c r="AV267" s="11" t="s">
        <v>131</v>
      </c>
      <c r="AW267" s="11" t="s">
        <v>32</v>
      </c>
      <c r="AX267" s="11" t="s">
        <v>70</v>
      </c>
      <c r="AY267" s="191" t="s">
        <v>123</v>
      </c>
    </row>
    <row r="268" spans="2:51" s="11" customFormat="1" ht="11.25">
      <c r="B268" s="180"/>
      <c r="C268" s="181"/>
      <c r="D268" s="182" t="s">
        <v>138</v>
      </c>
      <c r="E268" s="183" t="s">
        <v>1</v>
      </c>
      <c r="F268" s="184" t="s">
        <v>629</v>
      </c>
      <c r="G268" s="181"/>
      <c r="H268" s="185">
        <v>21.6</v>
      </c>
      <c r="I268" s="186"/>
      <c r="J268" s="181"/>
      <c r="K268" s="181"/>
      <c r="L268" s="187"/>
      <c r="M268" s="188"/>
      <c r="N268" s="189"/>
      <c r="O268" s="189"/>
      <c r="P268" s="189"/>
      <c r="Q268" s="189"/>
      <c r="R268" s="189"/>
      <c r="S268" s="189"/>
      <c r="T268" s="190"/>
      <c r="AT268" s="191" t="s">
        <v>138</v>
      </c>
      <c r="AU268" s="191" t="s">
        <v>131</v>
      </c>
      <c r="AV268" s="11" t="s">
        <v>131</v>
      </c>
      <c r="AW268" s="11" t="s">
        <v>32</v>
      </c>
      <c r="AX268" s="11" t="s">
        <v>70</v>
      </c>
      <c r="AY268" s="191" t="s">
        <v>123</v>
      </c>
    </row>
    <row r="269" spans="2:51" s="13" customFormat="1" ht="11.25">
      <c r="B269" s="202"/>
      <c r="C269" s="203"/>
      <c r="D269" s="182" t="s">
        <v>138</v>
      </c>
      <c r="E269" s="204" t="s">
        <v>1</v>
      </c>
      <c r="F269" s="205" t="s">
        <v>178</v>
      </c>
      <c r="G269" s="203"/>
      <c r="H269" s="206">
        <v>42.84</v>
      </c>
      <c r="I269" s="207"/>
      <c r="J269" s="203"/>
      <c r="K269" s="203"/>
      <c r="L269" s="208"/>
      <c r="M269" s="209"/>
      <c r="N269" s="210"/>
      <c r="O269" s="210"/>
      <c r="P269" s="210"/>
      <c r="Q269" s="210"/>
      <c r="R269" s="210"/>
      <c r="S269" s="210"/>
      <c r="T269" s="211"/>
      <c r="AT269" s="212" t="s">
        <v>138</v>
      </c>
      <c r="AU269" s="212" t="s">
        <v>131</v>
      </c>
      <c r="AV269" s="13" t="s">
        <v>130</v>
      </c>
      <c r="AW269" s="13" t="s">
        <v>32</v>
      </c>
      <c r="AX269" s="13" t="s">
        <v>75</v>
      </c>
      <c r="AY269" s="212" t="s">
        <v>123</v>
      </c>
    </row>
    <row r="270" spans="2:65" s="1" customFormat="1" ht="16.5" customHeight="1">
      <c r="B270" s="32"/>
      <c r="C270" s="213" t="s">
        <v>630</v>
      </c>
      <c r="D270" s="213" t="s">
        <v>202</v>
      </c>
      <c r="E270" s="214" t="s">
        <v>631</v>
      </c>
      <c r="F270" s="215" t="s">
        <v>632</v>
      </c>
      <c r="G270" s="216" t="s">
        <v>142</v>
      </c>
      <c r="H270" s="217">
        <v>44.554</v>
      </c>
      <c r="I270" s="218"/>
      <c r="J270" s="219">
        <f>ROUND(I270*H270,2)</f>
        <v>0</v>
      </c>
      <c r="K270" s="215" t="s">
        <v>1</v>
      </c>
      <c r="L270" s="220"/>
      <c r="M270" s="221" t="s">
        <v>1</v>
      </c>
      <c r="N270" s="222" t="s">
        <v>42</v>
      </c>
      <c r="O270" s="58"/>
      <c r="P270" s="177">
        <f>O270*H270</f>
        <v>0</v>
      </c>
      <c r="Q270" s="177">
        <v>0.0003</v>
      </c>
      <c r="R270" s="177">
        <f>Q270*H270</f>
        <v>0.0133662</v>
      </c>
      <c r="S270" s="177">
        <v>0</v>
      </c>
      <c r="T270" s="178">
        <f>S270*H270</f>
        <v>0</v>
      </c>
      <c r="AR270" s="15" t="s">
        <v>281</v>
      </c>
      <c r="AT270" s="15" t="s">
        <v>202</v>
      </c>
      <c r="AU270" s="15" t="s">
        <v>131</v>
      </c>
      <c r="AY270" s="15" t="s">
        <v>123</v>
      </c>
      <c r="BE270" s="179">
        <f>IF(N270="základní",J270,0)</f>
        <v>0</v>
      </c>
      <c r="BF270" s="179">
        <f>IF(N270="snížená",J270,0)</f>
        <v>0</v>
      </c>
      <c r="BG270" s="179">
        <f>IF(N270="zákl. přenesená",J270,0)</f>
        <v>0</v>
      </c>
      <c r="BH270" s="179">
        <f>IF(N270="sníž. přenesená",J270,0)</f>
        <v>0</v>
      </c>
      <c r="BI270" s="179">
        <f>IF(N270="nulová",J270,0)</f>
        <v>0</v>
      </c>
      <c r="BJ270" s="15" t="s">
        <v>131</v>
      </c>
      <c r="BK270" s="179">
        <f>ROUND(I270*H270,2)</f>
        <v>0</v>
      </c>
      <c r="BL270" s="15" t="s">
        <v>210</v>
      </c>
      <c r="BM270" s="15" t="s">
        <v>633</v>
      </c>
    </row>
    <row r="271" spans="2:51" s="11" customFormat="1" ht="11.25">
      <c r="B271" s="180"/>
      <c r="C271" s="181"/>
      <c r="D271" s="182" t="s">
        <v>138</v>
      </c>
      <c r="E271" s="181"/>
      <c r="F271" s="184" t="s">
        <v>634</v>
      </c>
      <c r="G271" s="181"/>
      <c r="H271" s="185">
        <v>44.554</v>
      </c>
      <c r="I271" s="186"/>
      <c r="J271" s="181"/>
      <c r="K271" s="181"/>
      <c r="L271" s="187"/>
      <c r="M271" s="188"/>
      <c r="N271" s="189"/>
      <c r="O271" s="189"/>
      <c r="P271" s="189"/>
      <c r="Q271" s="189"/>
      <c r="R271" s="189"/>
      <c r="S271" s="189"/>
      <c r="T271" s="190"/>
      <c r="AT271" s="191" t="s">
        <v>138</v>
      </c>
      <c r="AU271" s="191" t="s">
        <v>131</v>
      </c>
      <c r="AV271" s="11" t="s">
        <v>131</v>
      </c>
      <c r="AW271" s="11" t="s">
        <v>4</v>
      </c>
      <c r="AX271" s="11" t="s">
        <v>75</v>
      </c>
      <c r="AY271" s="191" t="s">
        <v>123</v>
      </c>
    </row>
    <row r="272" spans="2:65" s="1" customFormat="1" ht="16.5" customHeight="1">
      <c r="B272" s="32"/>
      <c r="C272" s="168" t="s">
        <v>635</v>
      </c>
      <c r="D272" s="168" t="s">
        <v>126</v>
      </c>
      <c r="E272" s="169" t="s">
        <v>636</v>
      </c>
      <c r="F272" s="170" t="s">
        <v>637</v>
      </c>
      <c r="G272" s="171" t="s">
        <v>135</v>
      </c>
      <c r="H272" s="172">
        <v>39.2</v>
      </c>
      <c r="I272" s="173"/>
      <c r="J272" s="174">
        <f>ROUND(I272*H272,2)</f>
        <v>0</v>
      </c>
      <c r="K272" s="170" t="s">
        <v>1</v>
      </c>
      <c r="L272" s="36"/>
      <c r="M272" s="175" t="s">
        <v>1</v>
      </c>
      <c r="N272" s="176" t="s">
        <v>42</v>
      </c>
      <c r="O272" s="58"/>
      <c r="P272" s="177">
        <f>O272*H272</f>
        <v>0</v>
      </c>
      <c r="Q272" s="177">
        <v>0.00027</v>
      </c>
      <c r="R272" s="177">
        <f>Q272*H272</f>
        <v>0.010584000000000001</v>
      </c>
      <c r="S272" s="177">
        <v>0</v>
      </c>
      <c r="T272" s="178">
        <f>S272*H272</f>
        <v>0</v>
      </c>
      <c r="AR272" s="15" t="s">
        <v>210</v>
      </c>
      <c r="AT272" s="15" t="s">
        <v>126</v>
      </c>
      <c r="AU272" s="15" t="s">
        <v>131</v>
      </c>
      <c r="AY272" s="15" t="s">
        <v>123</v>
      </c>
      <c r="BE272" s="179">
        <f>IF(N272="základní",J272,0)</f>
        <v>0</v>
      </c>
      <c r="BF272" s="179">
        <f>IF(N272="snížená",J272,0)</f>
        <v>0</v>
      </c>
      <c r="BG272" s="179">
        <f>IF(N272="zákl. přenesená",J272,0)</f>
        <v>0</v>
      </c>
      <c r="BH272" s="179">
        <f>IF(N272="sníž. přenesená",J272,0)</f>
        <v>0</v>
      </c>
      <c r="BI272" s="179">
        <f>IF(N272="nulová",J272,0)</f>
        <v>0</v>
      </c>
      <c r="BJ272" s="15" t="s">
        <v>131</v>
      </c>
      <c r="BK272" s="179">
        <f>ROUND(I272*H272,2)</f>
        <v>0</v>
      </c>
      <c r="BL272" s="15" t="s">
        <v>210</v>
      </c>
      <c r="BM272" s="15" t="s">
        <v>638</v>
      </c>
    </row>
    <row r="273" spans="2:51" s="11" customFormat="1" ht="11.25">
      <c r="B273" s="180"/>
      <c r="C273" s="181"/>
      <c r="D273" s="182" t="s">
        <v>138</v>
      </c>
      <c r="E273" s="183" t="s">
        <v>1</v>
      </c>
      <c r="F273" s="184" t="s">
        <v>639</v>
      </c>
      <c r="G273" s="181"/>
      <c r="H273" s="185">
        <v>39.2</v>
      </c>
      <c r="I273" s="186"/>
      <c r="J273" s="181"/>
      <c r="K273" s="181"/>
      <c r="L273" s="187"/>
      <c r="M273" s="188"/>
      <c r="N273" s="189"/>
      <c r="O273" s="189"/>
      <c r="P273" s="189"/>
      <c r="Q273" s="189"/>
      <c r="R273" s="189"/>
      <c r="S273" s="189"/>
      <c r="T273" s="190"/>
      <c r="AT273" s="191" t="s">
        <v>138</v>
      </c>
      <c r="AU273" s="191" t="s">
        <v>131</v>
      </c>
      <c r="AV273" s="11" t="s">
        <v>131</v>
      </c>
      <c r="AW273" s="11" t="s">
        <v>32</v>
      </c>
      <c r="AX273" s="11" t="s">
        <v>75</v>
      </c>
      <c r="AY273" s="191" t="s">
        <v>123</v>
      </c>
    </row>
    <row r="274" spans="2:65" s="1" customFormat="1" ht="16.5" customHeight="1">
      <c r="B274" s="32"/>
      <c r="C274" s="213" t="s">
        <v>640</v>
      </c>
      <c r="D274" s="213" t="s">
        <v>202</v>
      </c>
      <c r="E274" s="214" t="s">
        <v>641</v>
      </c>
      <c r="F274" s="215" t="s">
        <v>642</v>
      </c>
      <c r="G274" s="216" t="s">
        <v>135</v>
      </c>
      <c r="H274" s="217">
        <v>40.768</v>
      </c>
      <c r="I274" s="218"/>
      <c r="J274" s="219">
        <f>ROUND(I274*H274,2)</f>
        <v>0</v>
      </c>
      <c r="K274" s="215" t="s">
        <v>1</v>
      </c>
      <c r="L274" s="220"/>
      <c r="M274" s="221" t="s">
        <v>1</v>
      </c>
      <c r="N274" s="222" t="s">
        <v>42</v>
      </c>
      <c r="O274" s="58"/>
      <c r="P274" s="177">
        <f>O274*H274</f>
        <v>0</v>
      </c>
      <c r="Q274" s="177">
        <v>0.00256</v>
      </c>
      <c r="R274" s="177">
        <f>Q274*H274</f>
        <v>0.10436608000000001</v>
      </c>
      <c r="S274" s="177">
        <v>0</v>
      </c>
      <c r="T274" s="178">
        <f>S274*H274</f>
        <v>0</v>
      </c>
      <c r="AR274" s="15" t="s">
        <v>281</v>
      </c>
      <c r="AT274" s="15" t="s">
        <v>202</v>
      </c>
      <c r="AU274" s="15" t="s">
        <v>131</v>
      </c>
      <c r="AY274" s="15" t="s">
        <v>123</v>
      </c>
      <c r="BE274" s="179">
        <f>IF(N274="základní",J274,0)</f>
        <v>0</v>
      </c>
      <c r="BF274" s="179">
        <f>IF(N274="snížená",J274,0)</f>
        <v>0</v>
      </c>
      <c r="BG274" s="179">
        <f>IF(N274="zákl. přenesená",J274,0)</f>
        <v>0</v>
      </c>
      <c r="BH274" s="179">
        <f>IF(N274="sníž. přenesená",J274,0)</f>
        <v>0</v>
      </c>
      <c r="BI274" s="179">
        <f>IF(N274="nulová",J274,0)</f>
        <v>0</v>
      </c>
      <c r="BJ274" s="15" t="s">
        <v>131</v>
      </c>
      <c r="BK274" s="179">
        <f>ROUND(I274*H274,2)</f>
        <v>0</v>
      </c>
      <c r="BL274" s="15" t="s">
        <v>210</v>
      </c>
      <c r="BM274" s="15" t="s">
        <v>643</v>
      </c>
    </row>
    <row r="275" spans="2:51" s="11" customFormat="1" ht="11.25">
      <c r="B275" s="180"/>
      <c r="C275" s="181"/>
      <c r="D275" s="182" t="s">
        <v>138</v>
      </c>
      <c r="E275" s="181"/>
      <c r="F275" s="184" t="s">
        <v>644</v>
      </c>
      <c r="G275" s="181"/>
      <c r="H275" s="185">
        <v>40.768</v>
      </c>
      <c r="I275" s="186"/>
      <c r="J275" s="181"/>
      <c r="K275" s="181"/>
      <c r="L275" s="187"/>
      <c r="M275" s="188"/>
      <c r="N275" s="189"/>
      <c r="O275" s="189"/>
      <c r="P275" s="189"/>
      <c r="Q275" s="189"/>
      <c r="R275" s="189"/>
      <c r="S275" s="189"/>
      <c r="T275" s="190"/>
      <c r="AT275" s="191" t="s">
        <v>138</v>
      </c>
      <c r="AU275" s="191" t="s">
        <v>131</v>
      </c>
      <c r="AV275" s="11" t="s">
        <v>131</v>
      </c>
      <c r="AW275" s="11" t="s">
        <v>4</v>
      </c>
      <c r="AX275" s="11" t="s">
        <v>75</v>
      </c>
      <c r="AY275" s="191" t="s">
        <v>123</v>
      </c>
    </row>
    <row r="276" spans="2:65" s="1" customFormat="1" ht="16.5" customHeight="1">
      <c r="B276" s="32"/>
      <c r="C276" s="168" t="s">
        <v>645</v>
      </c>
      <c r="D276" s="168" t="s">
        <v>126</v>
      </c>
      <c r="E276" s="169" t="s">
        <v>646</v>
      </c>
      <c r="F276" s="170" t="s">
        <v>647</v>
      </c>
      <c r="G276" s="171" t="s">
        <v>135</v>
      </c>
      <c r="H276" s="172">
        <v>39.2</v>
      </c>
      <c r="I276" s="173"/>
      <c r="J276" s="174">
        <f>ROUND(I276*H276,2)</f>
        <v>0</v>
      </c>
      <c r="K276" s="170" t="s">
        <v>1</v>
      </c>
      <c r="L276" s="36"/>
      <c r="M276" s="175" t="s">
        <v>1</v>
      </c>
      <c r="N276" s="176" t="s">
        <v>42</v>
      </c>
      <c r="O276" s="58"/>
      <c r="P276" s="177">
        <f>O276*H276</f>
        <v>0</v>
      </c>
      <c r="Q276" s="177">
        <v>0</v>
      </c>
      <c r="R276" s="177">
        <f>Q276*H276</f>
        <v>0</v>
      </c>
      <c r="S276" s="177">
        <v>0</v>
      </c>
      <c r="T276" s="178">
        <f>S276*H276</f>
        <v>0</v>
      </c>
      <c r="AR276" s="15" t="s">
        <v>210</v>
      </c>
      <c r="AT276" s="15" t="s">
        <v>126</v>
      </c>
      <c r="AU276" s="15" t="s">
        <v>131</v>
      </c>
      <c r="AY276" s="15" t="s">
        <v>123</v>
      </c>
      <c r="BE276" s="179">
        <f>IF(N276="základní",J276,0)</f>
        <v>0</v>
      </c>
      <c r="BF276" s="179">
        <f>IF(N276="snížená",J276,0)</f>
        <v>0</v>
      </c>
      <c r="BG276" s="179">
        <f>IF(N276="zákl. přenesená",J276,0)</f>
        <v>0</v>
      </c>
      <c r="BH276" s="179">
        <f>IF(N276="sníž. přenesená",J276,0)</f>
        <v>0</v>
      </c>
      <c r="BI276" s="179">
        <f>IF(N276="nulová",J276,0)</f>
        <v>0</v>
      </c>
      <c r="BJ276" s="15" t="s">
        <v>131</v>
      </c>
      <c r="BK276" s="179">
        <f>ROUND(I276*H276,2)</f>
        <v>0</v>
      </c>
      <c r="BL276" s="15" t="s">
        <v>210</v>
      </c>
      <c r="BM276" s="15" t="s">
        <v>648</v>
      </c>
    </row>
    <row r="277" spans="2:65" s="1" customFormat="1" ht="16.5" customHeight="1">
      <c r="B277" s="32"/>
      <c r="C277" s="168" t="s">
        <v>649</v>
      </c>
      <c r="D277" s="168" t="s">
        <v>126</v>
      </c>
      <c r="E277" s="169" t="s">
        <v>650</v>
      </c>
      <c r="F277" s="170" t="s">
        <v>651</v>
      </c>
      <c r="G277" s="171" t="s">
        <v>135</v>
      </c>
      <c r="H277" s="172">
        <v>39.2</v>
      </c>
      <c r="I277" s="173"/>
      <c r="J277" s="174">
        <f>ROUND(I277*H277,2)</f>
        <v>0</v>
      </c>
      <c r="K277" s="170" t="s">
        <v>1</v>
      </c>
      <c r="L277" s="36"/>
      <c r="M277" s="175" t="s">
        <v>1</v>
      </c>
      <c r="N277" s="176" t="s">
        <v>42</v>
      </c>
      <c r="O277" s="58"/>
      <c r="P277" s="177">
        <f>O277*H277</f>
        <v>0</v>
      </c>
      <c r="Q277" s="177">
        <v>0</v>
      </c>
      <c r="R277" s="177">
        <f>Q277*H277</f>
        <v>0</v>
      </c>
      <c r="S277" s="177">
        <v>0</v>
      </c>
      <c r="T277" s="178">
        <f>S277*H277</f>
        <v>0</v>
      </c>
      <c r="AR277" s="15" t="s">
        <v>210</v>
      </c>
      <c r="AT277" s="15" t="s">
        <v>126</v>
      </c>
      <c r="AU277" s="15" t="s">
        <v>131</v>
      </c>
      <c r="AY277" s="15" t="s">
        <v>123</v>
      </c>
      <c r="BE277" s="179">
        <f>IF(N277="základní",J277,0)</f>
        <v>0</v>
      </c>
      <c r="BF277" s="179">
        <f>IF(N277="snížená",J277,0)</f>
        <v>0</v>
      </c>
      <c r="BG277" s="179">
        <f>IF(N277="zákl. přenesená",J277,0)</f>
        <v>0</v>
      </c>
      <c r="BH277" s="179">
        <f>IF(N277="sníž. přenesená",J277,0)</f>
        <v>0</v>
      </c>
      <c r="BI277" s="179">
        <f>IF(N277="nulová",J277,0)</f>
        <v>0</v>
      </c>
      <c r="BJ277" s="15" t="s">
        <v>131</v>
      </c>
      <c r="BK277" s="179">
        <f>ROUND(I277*H277,2)</f>
        <v>0</v>
      </c>
      <c r="BL277" s="15" t="s">
        <v>210</v>
      </c>
      <c r="BM277" s="15" t="s">
        <v>652</v>
      </c>
    </row>
    <row r="278" spans="2:65" s="1" customFormat="1" ht="16.5" customHeight="1">
      <c r="B278" s="32"/>
      <c r="C278" s="168" t="s">
        <v>653</v>
      </c>
      <c r="D278" s="168" t="s">
        <v>126</v>
      </c>
      <c r="E278" s="169" t="s">
        <v>654</v>
      </c>
      <c r="F278" s="170" t="s">
        <v>655</v>
      </c>
      <c r="G278" s="171" t="s">
        <v>135</v>
      </c>
      <c r="H278" s="172">
        <v>39.2</v>
      </c>
      <c r="I278" s="173"/>
      <c r="J278" s="174">
        <f>ROUND(I278*H278,2)</f>
        <v>0</v>
      </c>
      <c r="K278" s="170" t="s">
        <v>136</v>
      </c>
      <c r="L278" s="36"/>
      <c r="M278" s="175" t="s">
        <v>1</v>
      </c>
      <c r="N278" s="176" t="s">
        <v>42</v>
      </c>
      <c r="O278" s="58"/>
      <c r="P278" s="177">
        <f>O278*H278</f>
        <v>0</v>
      </c>
      <c r="Q278" s="177">
        <v>0.00758</v>
      </c>
      <c r="R278" s="177">
        <f>Q278*H278</f>
        <v>0.297136</v>
      </c>
      <c r="S278" s="177">
        <v>0</v>
      </c>
      <c r="T278" s="178">
        <f>S278*H278</f>
        <v>0</v>
      </c>
      <c r="AR278" s="15" t="s">
        <v>210</v>
      </c>
      <c r="AT278" s="15" t="s">
        <v>126</v>
      </c>
      <c r="AU278" s="15" t="s">
        <v>131</v>
      </c>
      <c r="AY278" s="15" t="s">
        <v>123</v>
      </c>
      <c r="BE278" s="179">
        <f>IF(N278="základní",J278,0)</f>
        <v>0</v>
      </c>
      <c r="BF278" s="179">
        <f>IF(N278="snížená",J278,0)</f>
        <v>0</v>
      </c>
      <c r="BG278" s="179">
        <f>IF(N278="zákl. přenesená",J278,0)</f>
        <v>0</v>
      </c>
      <c r="BH278" s="179">
        <f>IF(N278="sníž. přenesená",J278,0)</f>
        <v>0</v>
      </c>
      <c r="BI278" s="179">
        <f>IF(N278="nulová",J278,0)</f>
        <v>0</v>
      </c>
      <c r="BJ278" s="15" t="s">
        <v>131</v>
      </c>
      <c r="BK278" s="179">
        <f>ROUND(I278*H278,2)</f>
        <v>0</v>
      </c>
      <c r="BL278" s="15" t="s">
        <v>210</v>
      </c>
      <c r="BM278" s="15" t="s">
        <v>656</v>
      </c>
    </row>
    <row r="279" spans="2:65" s="1" customFormat="1" ht="16.5" customHeight="1">
      <c r="B279" s="32"/>
      <c r="C279" s="168" t="s">
        <v>657</v>
      </c>
      <c r="D279" s="168" t="s">
        <v>126</v>
      </c>
      <c r="E279" s="169" t="s">
        <v>658</v>
      </c>
      <c r="F279" s="170" t="s">
        <v>659</v>
      </c>
      <c r="G279" s="171" t="s">
        <v>320</v>
      </c>
      <c r="H279" s="172">
        <v>0.426</v>
      </c>
      <c r="I279" s="173"/>
      <c r="J279" s="174">
        <f>ROUND(I279*H279,2)</f>
        <v>0</v>
      </c>
      <c r="K279" s="170" t="s">
        <v>1</v>
      </c>
      <c r="L279" s="36"/>
      <c r="M279" s="175" t="s">
        <v>1</v>
      </c>
      <c r="N279" s="176" t="s">
        <v>42</v>
      </c>
      <c r="O279" s="58"/>
      <c r="P279" s="177">
        <f>O279*H279</f>
        <v>0</v>
      </c>
      <c r="Q279" s="177">
        <v>0</v>
      </c>
      <c r="R279" s="177">
        <f>Q279*H279</f>
        <v>0</v>
      </c>
      <c r="S279" s="177">
        <v>0</v>
      </c>
      <c r="T279" s="178">
        <f>S279*H279</f>
        <v>0</v>
      </c>
      <c r="AR279" s="15" t="s">
        <v>210</v>
      </c>
      <c r="AT279" s="15" t="s">
        <v>126</v>
      </c>
      <c r="AU279" s="15" t="s">
        <v>131</v>
      </c>
      <c r="AY279" s="15" t="s">
        <v>123</v>
      </c>
      <c r="BE279" s="179">
        <f>IF(N279="základní",J279,0)</f>
        <v>0</v>
      </c>
      <c r="BF279" s="179">
        <f>IF(N279="snížená",J279,0)</f>
        <v>0</v>
      </c>
      <c r="BG279" s="179">
        <f>IF(N279="zákl. přenesená",J279,0)</f>
        <v>0</v>
      </c>
      <c r="BH279" s="179">
        <f>IF(N279="sníž. přenesená",J279,0)</f>
        <v>0</v>
      </c>
      <c r="BI279" s="179">
        <f>IF(N279="nulová",J279,0)</f>
        <v>0</v>
      </c>
      <c r="BJ279" s="15" t="s">
        <v>131</v>
      </c>
      <c r="BK279" s="179">
        <f>ROUND(I279*H279,2)</f>
        <v>0</v>
      </c>
      <c r="BL279" s="15" t="s">
        <v>210</v>
      </c>
      <c r="BM279" s="15" t="s">
        <v>660</v>
      </c>
    </row>
    <row r="280" spans="2:63" s="10" customFormat="1" ht="22.9" customHeight="1">
      <c r="B280" s="152"/>
      <c r="C280" s="153"/>
      <c r="D280" s="154" t="s">
        <v>69</v>
      </c>
      <c r="E280" s="166" t="s">
        <v>661</v>
      </c>
      <c r="F280" s="166" t="s">
        <v>662</v>
      </c>
      <c r="G280" s="153"/>
      <c r="H280" s="153"/>
      <c r="I280" s="156"/>
      <c r="J280" s="167">
        <f>BK280</f>
        <v>0</v>
      </c>
      <c r="K280" s="153"/>
      <c r="L280" s="158"/>
      <c r="M280" s="159"/>
      <c r="N280" s="160"/>
      <c r="O280" s="160"/>
      <c r="P280" s="161">
        <f>SUM(P281:P304)</f>
        <v>0</v>
      </c>
      <c r="Q280" s="160"/>
      <c r="R280" s="161">
        <f>SUM(R281:R304)</f>
        <v>0.43744999999999995</v>
      </c>
      <c r="S280" s="160"/>
      <c r="T280" s="162">
        <f>SUM(T281:T304)</f>
        <v>0</v>
      </c>
      <c r="AR280" s="163" t="s">
        <v>131</v>
      </c>
      <c r="AT280" s="164" t="s">
        <v>69</v>
      </c>
      <c r="AU280" s="164" t="s">
        <v>75</v>
      </c>
      <c r="AY280" s="163" t="s">
        <v>123</v>
      </c>
      <c r="BK280" s="165">
        <f>SUM(BK281:BK304)</f>
        <v>0</v>
      </c>
    </row>
    <row r="281" spans="2:65" s="1" customFormat="1" ht="16.5" customHeight="1">
      <c r="B281" s="32"/>
      <c r="C281" s="168" t="s">
        <v>663</v>
      </c>
      <c r="D281" s="168" t="s">
        <v>126</v>
      </c>
      <c r="E281" s="169" t="s">
        <v>664</v>
      </c>
      <c r="F281" s="170" t="s">
        <v>665</v>
      </c>
      <c r="G281" s="171" t="s">
        <v>135</v>
      </c>
      <c r="H281" s="172">
        <v>22.5</v>
      </c>
      <c r="I281" s="173"/>
      <c r="J281" s="174">
        <f>ROUND(I281*H281,2)</f>
        <v>0</v>
      </c>
      <c r="K281" s="170" t="s">
        <v>1</v>
      </c>
      <c r="L281" s="36"/>
      <c r="M281" s="175" t="s">
        <v>1</v>
      </c>
      <c r="N281" s="176" t="s">
        <v>42</v>
      </c>
      <c r="O281" s="58"/>
      <c r="P281" s="177">
        <f>O281*H281</f>
        <v>0</v>
      </c>
      <c r="Q281" s="177">
        <v>0.003</v>
      </c>
      <c r="R281" s="177">
        <f>Q281*H281</f>
        <v>0.0675</v>
      </c>
      <c r="S281" s="177">
        <v>0</v>
      </c>
      <c r="T281" s="178">
        <f>S281*H281</f>
        <v>0</v>
      </c>
      <c r="AR281" s="15" t="s">
        <v>210</v>
      </c>
      <c r="AT281" s="15" t="s">
        <v>126</v>
      </c>
      <c r="AU281" s="15" t="s">
        <v>131</v>
      </c>
      <c r="AY281" s="15" t="s">
        <v>123</v>
      </c>
      <c r="BE281" s="179">
        <f>IF(N281="základní",J281,0)</f>
        <v>0</v>
      </c>
      <c r="BF281" s="179">
        <f>IF(N281="snížená",J281,0)</f>
        <v>0</v>
      </c>
      <c r="BG281" s="179">
        <f>IF(N281="zákl. přenesená",J281,0)</f>
        <v>0</v>
      </c>
      <c r="BH281" s="179">
        <f>IF(N281="sníž. přenesená",J281,0)</f>
        <v>0</v>
      </c>
      <c r="BI281" s="179">
        <f>IF(N281="nulová",J281,0)</f>
        <v>0</v>
      </c>
      <c r="BJ281" s="15" t="s">
        <v>131</v>
      </c>
      <c r="BK281" s="179">
        <f>ROUND(I281*H281,2)</f>
        <v>0</v>
      </c>
      <c r="BL281" s="15" t="s">
        <v>210</v>
      </c>
      <c r="BM281" s="15" t="s">
        <v>666</v>
      </c>
    </row>
    <row r="282" spans="2:51" s="11" customFormat="1" ht="11.25">
      <c r="B282" s="180"/>
      <c r="C282" s="181"/>
      <c r="D282" s="182" t="s">
        <v>138</v>
      </c>
      <c r="E282" s="183" t="s">
        <v>1</v>
      </c>
      <c r="F282" s="184" t="s">
        <v>667</v>
      </c>
      <c r="G282" s="181"/>
      <c r="H282" s="185">
        <v>11.4</v>
      </c>
      <c r="I282" s="186"/>
      <c r="J282" s="181"/>
      <c r="K282" s="181"/>
      <c r="L282" s="187"/>
      <c r="M282" s="188"/>
      <c r="N282" s="189"/>
      <c r="O282" s="189"/>
      <c r="P282" s="189"/>
      <c r="Q282" s="189"/>
      <c r="R282" s="189"/>
      <c r="S282" s="189"/>
      <c r="T282" s="190"/>
      <c r="AT282" s="191" t="s">
        <v>138</v>
      </c>
      <c r="AU282" s="191" t="s">
        <v>131</v>
      </c>
      <c r="AV282" s="11" t="s">
        <v>131</v>
      </c>
      <c r="AW282" s="11" t="s">
        <v>32</v>
      </c>
      <c r="AX282" s="11" t="s">
        <v>70</v>
      </c>
      <c r="AY282" s="191" t="s">
        <v>123</v>
      </c>
    </row>
    <row r="283" spans="2:51" s="11" customFormat="1" ht="11.25">
      <c r="B283" s="180"/>
      <c r="C283" s="181"/>
      <c r="D283" s="182" t="s">
        <v>138</v>
      </c>
      <c r="E283" s="183" t="s">
        <v>1</v>
      </c>
      <c r="F283" s="184" t="s">
        <v>668</v>
      </c>
      <c r="G283" s="181"/>
      <c r="H283" s="185">
        <v>7.6</v>
      </c>
      <c r="I283" s="186"/>
      <c r="J283" s="181"/>
      <c r="K283" s="181"/>
      <c r="L283" s="187"/>
      <c r="M283" s="188"/>
      <c r="N283" s="189"/>
      <c r="O283" s="189"/>
      <c r="P283" s="189"/>
      <c r="Q283" s="189"/>
      <c r="R283" s="189"/>
      <c r="S283" s="189"/>
      <c r="T283" s="190"/>
      <c r="AT283" s="191" t="s">
        <v>138</v>
      </c>
      <c r="AU283" s="191" t="s">
        <v>131</v>
      </c>
      <c r="AV283" s="11" t="s">
        <v>131</v>
      </c>
      <c r="AW283" s="11" t="s">
        <v>32</v>
      </c>
      <c r="AX283" s="11" t="s">
        <v>70</v>
      </c>
      <c r="AY283" s="191" t="s">
        <v>123</v>
      </c>
    </row>
    <row r="284" spans="2:51" s="11" customFormat="1" ht="11.25">
      <c r="B284" s="180"/>
      <c r="C284" s="181"/>
      <c r="D284" s="182" t="s">
        <v>138</v>
      </c>
      <c r="E284" s="183" t="s">
        <v>1</v>
      </c>
      <c r="F284" s="184" t="s">
        <v>669</v>
      </c>
      <c r="G284" s="181"/>
      <c r="H284" s="185">
        <v>3.5</v>
      </c>
      <c r="I284" s="186"/>
      <c r="J284" s="181"/>
      <c r="K284" s="181"/>
      <c r="L284" s="187"/>
      <c r="M284" s="188"/>
      <c r="N284" s="189"/>
      <c r="O284" s="189"/>
      <c r="P284" s="189"/>
      <c r="Q284" s="189"/>
      <c r="R284" s="189"/>
      <c r="S284" s="189"/>
      <c r="T284" s="190"/>
      <c r="AT284" s="191" t="s">
        <v>138</v>
      </c>
      <c r="AU284" s="191" t="s">
        <v>131</v>
      </c>
      <c r="AV284" s="11" t="s">
        <v>131</v>
      </c>
      <c r="AW284" s="11" t="s">
        <v>32</v>
      </c>
      <c r="AX284" s="11" t="s">
        <v>70</v>
      </c>
      <c r="AY284" s="191" t="s">
        <v>123</v>
      </c>
    </row>
    <row r="285" spans="2:51" s="13" customFormat="1" ht="11.25">
      <c r="B285" s="202"/>
      <c r="C285" s="203"/>
      <c r="D285" s="182" t="s">
        <v>138</v>
      </c>
      <c r="E285" s="204" t="s">
        <v>1</v>
      </c>
      <c r="F285" s="205" t="s">
        <v>178</v>
      </c>
      <c r="G285" s="203"/>
      <c r="H285" s="206">
        <v>22.5</v>
      </c>
      <c r="I285" s="207"/>
      <c r="J285" s="203"/>
      <c r="K285" s="203"/>
      <c r="L285" s="208"/>
      <c r="M285" s="209"/>
      <c r="N285" s="210"/>
      <c r="O285" s="210"/>
      <c r="P285" s="210"/>
      <c r="Q285" s="210"/>
      <c r="R285" s="210"/>
      <c r="S285" s="210"/>
      <c r="T285" s="211"/>
      <c r="AT285" s="212" t="s">
        <v>138</v>
      </c>
      <c r="AU285" s="212" t="s">
        <v>131</v>
      </c>
      <c r="AV285" s="13" t="s">
        <v>130</v>
      </c>
      <c r="AW285" s="13" t="s">
        <v>32</v>
      </c>
      <c r="AX285" s="13" t="s">
        <v>75</v>
      </c>
      <c r="AY285" s="212" t="s">
        <v>123</v>
      </c>
    </row>
    <row r="286" spans="2:65" s="1" customFormat="1" ht="16.5" customHeight="1">
      <c r="B286" s="32"/>
      <c r="C286" s="213" t="s">
        <v>670</v>
      </c>
      <c r="D286" s="213" t="s">
        <v>202</v>
      </c>
      <c r="E286" s="214" t="s">
        <v>671</v>
      </c>
      <c r="F286" s="215" t="s">
        <v>672</v>
      </c>
      <c r="G286" s="216" t="s">
        <v>135</v>
      </c>
      <c r="H286" s="217">
        <v>24.75</v>
      </c>
      <c r="I286" s="218"/>
      <c r="J286" s="219">
        <f>ROUND(I286*H286,2)</f>
        <v>0</v>
      </c>
      <c r="K286" s="215" t="s">
        <v>1</v>
      </c>
      <c r="L286" s="220"/>
      <c r="M286" s="221" t="s">
        <v>1</v>
      </c>
      <c r="N286" s="222" t="s">
        <v>42</v>
      </c>
      <c r="O286" s="58"/>
      <c r="P286" s="177">
        <f>O286*H286</f>
        <v>0</v>
      </c>
      <c r="Q286" s="177">
        <v>0.0118</v>
      </c>
      <c r="R286" s="177">
        <f>Q286*H286</f>
        <v>0.29205</v>
      </c>
      <c r="S286" s="177">
        <v>0</v>
      </c>
      <c r="T286" s="178">
        <f>S286*H286</f>
        <v>0</v>
      </c>
      <c r="AR286" s="15" t="s">
        <v>281</v>
      </c>
      <c r="AT286" s="15" t="s">
        <v>202</v>
      </c>
      <c r="AU286" s="15" t="s">
        <v>131</v>
      </c>
      <c r="AY286" s="15" t="s">
        <v>123</v>
      </c>
      <c r="BE286" s="179">
        <f>IF(N286="základní",J286,0)</f>
        <v>0</v>
      </c>
      <c r="BF286" s="179">
        <f>IF(N286="snížená",J286,0)</f>
        <v>0</v>
      </c>
      <c r="BG286" s="179">
        <f>IF(N286="zákl. přenesená",J286,0)</f>
        <v>0</v>
      </c>
      <c r="BH286" s="179">
        <f>IF(N286="sníž. přenesená",J286,0)</f>
        <v>0</v>
      </c>
      <c r="BI286" s="179">
        <f>IF(N286="nulová",J286,0)</f>
        <v>0</v>
      </c>
      <c r="BJ286" s="15" t="s">
        <v>131</v>
      </c>
      <c r="BK286" s="179">
        <f>ROUND(I286*H286,2)</f>
        <v>0</v>
      </c>
      <c r="BL286" s="15" t="s">
        <v>210</v>
      </c>
      <c r="BM286" s="15" t="s">
        <v>673</v>
      </c>
    </row>
    <row r="287" spans="2:51" s="11" customFormat="1" ht="11.25">
      <c r="B287" s="180"/>
      <c r="C287" s="181"/>
      <c r="D287" s="182" t="s">
        <v>138</v>
      </c>
      <c r="E287" s="181"/>
      <c r="F287" s="184" t="s">
        <v>674</v>
      </c>
      <c r="G287" s="181"/>
      <c r="H287" s="185">
        <v>24.75</v>
      </c>
      <c r="I287" s="186"/>
      <c r="J287" s="181"/>
      <c r="K287" s="181"/>
      <c r="L287" s="187"/>
      <c r="M287" s="188"/>
      <c r="N287" s="189"/>
      <c r="O287" s="189"/>
      <c r="P287" s="189"/>
      <c r="Q287" s="189"/>
      <c r="R287" s="189"/>
      <c r="S287" s="189"/>
      <c r="T287" s="190"/>
      <c r="AT287" s="191" t="s">
        <v>138</v>
      </c>
      <c r="AU287" s="191" t="s">
        <v>131</v>
      </c>
      <c r="AV287" s="11" t="s">
        <v>131</v>
      </c>
      <c r="AW287" s="11" t="s">
        <v>4</v>
      </c>
      <c r="AX287" s="11" t="s">
        <v>75</v>
      </c>
      <c r="AY287" s="191" t="s">
        <v>123</v>
      </c>
    </row>
    <row r="288" spans="2:65" s="1" customFormat="1" ht="16.5" customHeight="1">
      <c r="B288" s="32"/>
      <c r="C288" s="168" t="s">
        <v>675</v>
      </c>
      <c r="D288" s="168" t="s">
        <v>126</v>
      </c>
      <c r="E288" s="169" t="s">
        <v>676</v>
      </c>
      <c r="F288" s="170" t="s">
        <v>677</v>
      </c>
      <c r="G288" s="171" t="s">
        <v>135</v>
      </c>
      <c r="H288" s="172">
        <v>22.5</v>
      </c>
      <c r="I288" s="173"/>
      <c r="J288" s="174">
        <f>ROUND(I288*H288,2)</f>
        <v>0</v>
      </c>
      <c r="K288" s="170" t="s">
        <v>1</v>
      </c>
      <c r="L288" s="36"/>
      <c r="M288" s="175" t="s">
        <v>1</v>
      </c>
      <c r="N288" s="176" t="s">
        <v>42</v>
      </c>
      <c r="O288" s="58"/>
      <c r="P288" s="177">
        <f>O288*H288</f>
        <v>0</v>
      </c>
      <c r="Q288" s="177">
        <v>0</v>
      </c>
      <c r="R288" s="177">
        <f>Q288*H288</f>
        <v>0</v>
      </c>
      <c r="S288" s="177">
        <v>0</v>
      </c>
      <c r="T288" s="178">
        <f>S288*H288</f>
        <v>0</v>
      </c>
      <c r="AR288" s="15" t="s">
        <v>210</v>
      </c>
      <c r="AT288" s="15" t="s">
        <v>126</v>
      </c>
      <c r="AU288" s="15" t="s">
        <v>131</v>
      </c>
      <c r="AY288" s="15" t="s">
        <v>123</v>
      </c>
      <c r="BE288" s="179">
        <f>IF(N288="základní",J288,0)</f>
        <v>0</v>
      </c>
      <c r="BF288" s="179">
        <f>IF(N288="snížená",J288,0)</f>
        <v>0</v>
      </c>
      <c r="BG288" s="179">
        <f>IF(N288="zákl. přenesená",J288,0)</f>
        <v>0</v>
      </c>
      <c r="BH288" s="179">
        <f>IF(N288="sníž. přenesená",J288,0)</f>
        <v>0</v>
      </c>
      <c r="BI288" s="179">
        <f>IF(N288="nulová",J288,0)</f>
        <v>0</v>
      </c>
      <c r="BJ288" s="15" t="s">
        <v>131</v>
      </c>
      <c r="BK288" s="179">
        <f>ROUND(I288*H288,2)</f>
        <v>0</v>
      </c>
      <c r="BL288" s="15" t="s">
        <v>210</v>
      </c>
      <c r="BM288" s="15" t="s">
        <v>678</v>
      </c>
    </row>
    <row r="289" spans="2:65" s="1" customFormat="1" ht="16.5" customHeight="1">
      <c r="B289" s="32"/>
      <c r="C289" s="168" t="s">
        <v>679</v>
      </c>
      <c r="D289" s="168" t="s">
        <v>126</v>
      </c>
      <c r="E289" s="169" t="s">
        <v>680</v>
      </c>
      <c r="F289" s="170" t="s">
        <v>681</v>
      </c>
      <c r="G289" s="171" t="s">
        <v>135</v>
      </c>
      <c r="H289" s="172">
        <v>7.5</v>
      </c>
      <c r="I289" s="173"/>
      <c r="J289" s="174">
        <f>ROUND(I289*H289,2)</f>
        <v>0</v>
      </c>
      <c r="K289" s="170" t="s">
        <v>170</v>
      </c>
      <c r="L289" s="36"/>
      <c r="M289" s="175" t="s">
        <v>1</v>
      </c>
      <c r="N289" s="176" t="s">
        <v>42</v>
      </c>
      <c r="O289" s="58"/>
      <c r="P289" s="177">
        <f>O289*H289</f>
        <v>0</v>
      </c>
      <c r="Q289" s="177">
        <v>0.008</v>
      </c>
      <c r="R289" s="177">
        <f>Q289*H289</f>
        <v>0.06</v>
      </c>
      <c r="S289" s="177">
        <v>0</v>
      </c>
      <c r="T289" s="178">
        <f>S289*H289</f>
        <v>0</v>
      </c>
      <c r="AR289" s="15" t="s">
        <v>210</v>
      </c>
      <c r="AT289" s="15" t="s">
        <v>126</v>
      </c>
      <c r="AU289" s="15" t="s">
        <v>131</v>
      </c>
      <c r="AY289" s="15" t="s">
        <v>123</v>
      </c>
      <c r="BE289" s="179">
        <f>IF(N289="základní",J289,0)</f>
        <v>0</v>
      </c>
      <c r="BF289" s="179">
        <f>IF(N289="snížená",J289,0)</f>
        <v>0</v>
      </c>
      <c r="BG289" s="179">
        <f>IF(N289="zákl. přenesená",J289,0)</f>
        <v>0</v>
      </c>
      <c r="BH289" s="179">
        <f>IF(N289="sníž. přenesená",J289,0)</f>
        <v>0</v>
      </c>
      <c r="BI289" s="179">
        <f>IF(N289="nulová",J289,0)</f>
        <v>0</v>
      </c>
      <c r="BJ289" s="15" t="s">
        <v>131</v>
      </c>
      <c r="BK289" s="179">
        <f>ROUND(I289*H289,2)</f>
        <v>0</v>
      </c>
      <c r="BL289" s="15" t="s">
        <v>210</v>
      </c>
      <c r="BM289" s="15" t="s">
        <v>682</v>
      </c>
    </row>
    <row r="290" spans="2:51" s="12" customFormat="1" ht="11.25">
      <c r="B290" s="192"/>
      <c r="C290" s="193"/>
      <c r="D290" s="182" t="s">
        <v>138</v>
      </c>
      <c r="E290" s="194" t="s">
        <v>1</v>
      </c>
      <c r="F290" s="195" t="s">
        <v>683</v>
      </c>
      <c r="G290" s="193"/>
      <c r="H290" s="194" t="s">
        <v>1</v>
      </c>
      <c r="I290" s="196"/>
      <c r="J290" s="193"/>
      <c r="K290" s="193"/>
      <c r="L290" s="197"/>
      <c r="M290" s="198"/>
      <c r="N290" s="199"/>
      <c r="O290" s="199"/>
      <c r="P290" s="199"/>
      <c r="Q290" s="199"/>
      <c r="R290" s="199"/>
      <c r="S290" s="199"/>
      <c r="T290" s="200"/>
      <c r="AT290" s="201" t="s">
        <v>138</v>
      </c>
      <c r="AU290" s="201" t="s">
        <v>131</v>
      </c>
      <c r="AV290" s="12" t="s">
        <v>75</v>
      </c>
      <c r="AW290" s="12" t="s">
        <v>32</v>
      </c>
      <c r="AX290" s="12" t="s">
        <v>70</v>
      </c>
      <c r="AY290" s="201" t="s">
        <v>123</v>
      </c>
    </row>
    <row r="291" spans="2:51" s="11" customFormat="1" ht="11.25">
      <c r="B291" s="180"/>
      <c r="C291" s="181"/>
      <c r="D291" s="182" t="s">
        <v>138</v>
      </c>
      <c r="E291" s="183" t="s">
        <v>1</v>
      </c>
      <c r="F291" s="184" t="s">
        <v>684</v>
      </c>
      <c r="G291" s="181"/>
      <c r="H291" s="185">
        <v>1.2</v>
      </c>
      <c r="I291" s="186"/>
      <c r="J291" s="181"/>
      <c r="K291" s="181"/>
      <c r="L291" s="187"/>
      <c r="M291" s="188"/>
      <c r="N291" s="189"/>
      <c r="O291" s="189"/>
      <c r="P291" s="189"/>
      <c r="Q291" s="189"/>
      <c r="R291" s="189"/>
      <c r="S291" s="189"/>
      <c r="T291" s="190"/>
      <c r="AT291" s="191" t="s">
        <v>138</v>
      </c>
      <c r="AU291" s="191" t="s">
        <v>131</v>
      </c>
      <c r="AV291" s="11" t="s">
        <v>131</v>
      </c>
      <c r="AW291" s="11" t="s">
        <v>32</v>
      </c>
      <c r="AX291" s="11" t="s">
        <v>70</v>
      </c>
      <c r="AY291" s="191" t="s">
        <v>123</v>
      </c>
    </row>
    <row r="292" spans="2:51" s="11" customFormat="1" ht="11.25">
      <c r="B292" s="180"/>
      <c r="C292" s="181"/>
      <c r="D292" s="182" t="s">
        <v>138</v>
      </c>
      <c r="E292" s="183" t="s">
        <v>1</v>
      </c>
      <c r="F292" s="184" t="s">
        <v>685</v>
      </c>
      <c r="G292" s="181"/>
      <c r="H292" s="185">
        <v>6.3</v>
      </c>
      <c r="I292" s="186"/>
      <c r="J292" s="181"/>
      <c r="K292" s="181"/>
      <c r="L292" s="187"/>
      <c r="M292" s="188"/>
      <c r="N292" s="189"/>
      <c r="O292" s="189"/>
      <c r="P292" s="189"/>
      <c r="Q292" s="189"/>
      <c r="R292" s="189"/>
      <c r="S292" s="189"/>
      <c r="T292" s="190"/>
      <c r="AT292" s="191" t="s">
        <v>138</v>
      </c>
      <c r="AU292" s="191" t="s">
        <v>131</v>
      </c>
      <c r="AV292" s="11" t="s">
        <v>131</v>
      </c>
      <c r="AW292" s="11" t="s">
        <v>32</v>
      </c>
      <c r="AX292" s="11" t="s">
        <v>70</v>
      </c>
      <c r="AY292" s="191" t="s">
        <v>123</v>
      </c>
    </row>
    <row r="293" spans="2:51" s="13" customFormat="1" ht="11.25">
      <c r="B293" s="202"/>
      <c r="C293" s="203"/>
      <c r="D293" s="182" t="s">
        <v>138</v>
      </c>
      <c r="E293" s="204" t="s">
        <v>1</v>
      </c>
      <c r="F293" s="205" t="s">
        <v>178</v>
      </c>
      <c r="G293" s="203"/>
      <c r="H293" s="206">
        <v>7.5</v>
      </c>
      <c r="I293" s="207"/>
      <c r="J293" s="203"/>
      <c r="K293" s="203"/>
      <c r="L293" s="208"/>
      <c r="M293" s="209"/>
      <c r="N293" s="210"/>
      <c r="O293" s="210"/>
      <c r="P293" s="210"/>
      <c r="Q293" s="210"/>
      <c r="R293" s="210"/>
      <c r="S293" s="210"/>
      <c r="T293" s="211"/>
      <c r="AT293" s="212" t="s">
        <v>138</v>
      </c>
      <c r="AU293" s="212" t="s">
        <v>131</v>
      </c>
      <c r="AV293" s="13" t="s">
        <v>130</v>
      </c>
      <c r="AW293" s="13" t="s">
        <v>32</v>
      </c>
      <c r="AX293" s="13" t="s">
        <v>75</v>
      </c>
      <c r="AY293" s="212" t="s">
        <v>123</v>
      </c>
    </row>
    <row r="294" spans="2:65" s="1" customFormat="1" ht="16.5" customHeight="1">
      <c r="B294" s="32"/>
      <c r="C294" s="168" t="s">
        <v>686</v>
      </c>
      <c r="D294" s="168" t="s">
        <v>126</v>
      </c>
      <c r="E294" s="169" t="s">
        <v>687</v>
      </c>
      <c r="F294" s="170" t="s">
        <v>688</v>
      </c>
      <c r="G294" s="171" t="s">
        <v>142</v>
      </c>
      <c r="H294" s="172">
        <v>28</v>
      </c>
      <c r="I294" s="173"/>
      <c r="J294" s="174">
        <f>ROUND(I294*H294,2)</f>
        <v>0</v>
      </c>
      <c r="K294" s="170" t="s">
        <v>170</v>
      </c>
      <c r="L294" s="36"/>
      <c r="M294" s="175" t="s">
        <v>1</v>
      </c>
      <c r="N294" s="176" t="s">
        <v>42</v>
      </c>
      <c r="O294" s="58"/>
      <c r="P294" s="177">
        <f>O294*H294</f>
        <v>0</v>
      </c>
      <c r="Q294" s="177">
        <v>0.00031</v>
      </c>
      <c r="R294" s="177">
        <f>Q294*H294</f>
        <v>0.00868</v>
      </c>
      <c r="S294" s="177">
        <v>0</v>
      </c>
      <c r="T294" s="178">
        <f>S294*H294</f>
        <v>0</v>
      </c>
      <c r="AR294" s="15" t="s">
        <v>210</v>
      </c>
      <c r="AT294" s="15" t="s">
        <v>126</v>
      </c>
      <c r="AU294" s="15" t="s">
        <v>131</v>
      </c>
      <c r="AY294" s="15" t="s">
        <v>123</v>
      </c>
      <c r="BE294" s="179">
        <f>IF(N294="základní",J294,0)</f>
        <v>0</v>
      </c>
      <c r="BF294" s="179">
        <f>IF(N294="snížená",J294,0)</f>
        <v>0</v>
      </c>
      <c r="BG294" s="179">
        <f>IF(N294="zákl. přenesená",J294,0)</f>
        <v>0</v>
      </c>
      <c r="BH294" s="179">
        <f>IF(N294="sníž. přenesená",J294,0)</f>
        <v>0</v>
      </c>
      <c r="BI294" s="179">
        <f>IF(N294="nulová",J294,0)</f>
        <v>0</v>
      </c>
      <c r="BJ294" s="15" t="s">
        <v>131</v>
      </c>
      <c r="BK294" s="179">
        <f>ROUND(I294*H294,2)</f>
        <v>0</v>
      </c>
      <c r="BL294" s="15" t="s">
        <v>210</v>
      </c>
      <c r="BM294" s="15" t="s">
        <v>689</v>
      </c>
    </row>
    <row r="295" spans="2:51" s="11" customFormat="1" ht="11.25">
      <c r="B295" s="180"/>
      <c r="C295" s="181"/>
      <c r="D295" s="182" t="s">
        <v>138</v>
      </c>
      <c r="E295" s="183" t="s">
        <v>1</v>
      </c>
      <c r="F295" s="184" t="s">
        <v>690</v>
      </c>
      <c r="G295" s="181"/>
      <c r="H295" s="185">
        <v>12</v>
      </c>
      <c r="I295" s="186"/>
      <c r="J295" s="181"/>
      <c r="K295" s="181"/>
      <c r="L295" s="187"/>
      <c r="M295" s="188"/>
      <c r="N295" s="189"/>
      <c r="O295" s="189"/>
      <c r="P295" s="189"/>
      <c r="Q295" s="189"/>
      <c r="R295" s="189"/>
      <c r="S295" s="189"/>
      <c r="T295" s="190"/>
      <c r="AT295" s="191" t="s">
        <v>138</v>
      </c>
      <c r="AU295" s="191" t="s">
        <v>131</v>
      </c>
      <c r="AV295" s="11" t="s">
        <v>131</v>
      </c>
      <c r="AW295" s="11" t="s">
        <v>32</v>
      </c>
      <c r="AX295" s="11" t="s">
        <v>70</v>
      </c>
      <c r="AY295" s="191" t="s">
        <v>123</v>
      </c>
    </row>
    <row r="296" spans="2:51" s="11" customFormat="1" ht="11.25">
      <c r="B296" s="180"/>
      <c r="C296" s="181"/>
      <c r="D296" s="182" t="s">
        <v>138</v>
      </c>
      <c r="E296" s="183" t="s">
        <v>1</v>
      </c>
      <c r="F296" s="184" t="s">
        <v>690</v>
      </c>
      <c r="G296" s="181"/>
      <c r="H296" s="185">
        <v>12</v>
      </c>
      <c r="I296" s="186"/>
      <c r="J296" s="181"/>
      <c r="K296" s="181"/>
      <c r="L296" s="187"/>
      <c r="M296" s="188"/>
      <c r="N296" s="189"/>
      <c r="O296" s="189"/>
      <c r="P296" s="189"/>
      <c r="Q296" s="189"/>
      <c r="R296" s="189"/>
      <c r="S296" s="189"/>
      <c r="T296" s="190"/>
      <c r="AT296" s="191" t="s">
        <v>138</v>
      </c>
      <c r="AU296" s="191" t="s">
        <v>131</v>
      </c>
      <c r="AV296" s="11" t="s">
        <v>131</v>
      </c>
      <c r="AW296" s="11" t="s">
        <v>32</v>
      </c>
      <c r="AX296" s="11" t="s">
        <v>70</v>
      </c>
      <c r="AY296" s="191" t="s">
        <v>123</v>
      </c>
    </row>
    <row r="297" spans="2:51" s="11" customFormat="1" ht="11.25">
      <c r="B297" s="180"/>
      <c r="C297" s="181"/>
      <c r="D297" s="182" t="s">
        <v>138</v>
      </c>
      <c r="E297" s="183" t="s">
        <v>1</v>
      </c>
      <c r="F297" s="184" t="s">
        <v>691</v>
      </c>
      <c r="G297" s="181"/>
      <c r="H297" s="185">
        <v>4</v>
      </c>
      <c r="I297" s="186"/>
      <c r="J297" s="181"/>
      <c r="K297" s="181"/>
      <c r="L297" s="187"/>
      <c r="M297" s="188"/>
      <c r="N297" s="189"/>
      <c r="O297" s="189"/>
      <c r="P297" s="189"/>
      <c r="Q297" s="189"/>
      <c r="R297" s="189"/>
      <c r="S297" s="189"/>
      <c r="T297" s="190"/>
      <c r="AT297" s="191" t="s">
        <v>138</v>
      </c>
      <c r="AU297" s="191" t="s">
        <v>131</v>
      </c>
      <c r="AV297" s="11" t="s">
        <v>131</v>
      </c>
      <c r="AW297" s="11" t="s">
        <v>32</v>
      </c>
      <c r="AX297" s="11" t="s">
        <v>70</v>
      </c>
      <c r="AY297" s="191" t="s">
        <v>123</v>
      </c>
    </row>
    <row r="298" spans="2:51" s="13" customFormat="1" ht="11.25">
      <c r="B298" s="202"/>
      <c r="C298" s="203"/>
      <c r="D298" s="182" t="s">
        <v>138</v>
      </c>
      <c r="E298" s="204" t="s">
        <v>1</v>
      </c>
      <c r="F298" s="205" t="s">
        <v>178</v>
      </c>
      <c r="G298" s="203"/>
      <c r="H298" s="206">
        <v>28</v>
      </c>
      <c r="I298" s="207"/>
      <c r="J298" s="203"/>
      <c r="K298" s="203"/>
      <c r="L298" s="208"/>
      <c r="M298" s="209"/>
      <c r="N298" s="210"/>
      <c r="O298" s="210"/>
      <c r="P298" s="210"/>
      <c r="Q298" s="210"/>
      <c r="R298" s="210"/>
      <c r="S298" s="210"/>
      <c r="T298" s="211"/>
      <c r="AT298" s="212" t="s">
        <v>138</v>
      </c>
      <c r="AU298" s="212" t="s">
        <v>131</v>
      </c>
      <c r="AV298" s="13" t="s">
        <v>130</v>
      </c>
      <c r="AW298" s="13" t="s">
        <v>32</v>
      </c>
      <c r="AX298" s="13" t="s">
        <v>75</v>
      </c>
      <c r="AY298" s="212" t="s">
        <v>123</v>
      </c>
    </row>
    <row r="299" spans="2:65" s="1" customFormat="1" ht="16.5" customHeight="1">
      <c r="B299" s="32"/>
      <c r="C299" s="168" t="s">
        <v>692</v>
      </c>
      <c r="D299" s="168" t="s">
        <v>126</v>
      </c>
      <c r="E299" s="169" t="s">
        <v>693</v>
      </c>
      <c r="F299" s="170" t="s">
        <v>694</v>
      </c>
      <c r="G299" s="171" t="s">
        <v>142</v>
      </c>
      <c r="H299" s="172">
        <v>9.5</v>
      </c>
      <c r="I299" s="173"/>
      <c r="J299" s="174">
        <f>ROUND(I299*H299,2)</f>
        <v>0</v>
      </c>
      <c r="K299" s="170" t="s">
        <v>170</v>
      </c>
      <c r="L299" s="36"/>
      <c r="M299" s="175" t="s">
        <v>1</v>
      </c>
      <c r="N299" s="176" t="s">
        <v>42</v>
      </c>
      <c r="O299" s="58"/>
      <c r="P299" s="177">
        <f>O299*H299</f>
        <v>0</v>
      </c>
      <c r="Q299" s="177">
        <v>0.00026</v>
      </c>
      <c r="R299" s="177">
        <f>Q299*H299</f>
        <v>0.00247</v>
      </c>
      <c r="S299" s="177">
        <v>0</v>
      </c>
      <c r="T299" s="178">
        <f>S299*H299</f>
        <v>0</v>
      </c>
      <c r="AR299" s="15" t="s">
        <v>210</v>
      </c>
      <c r="AT299" s="15" t="s">
        <v>126</v>
      </c>
      <c r="AU299" s="15" t="s">
        <v>131</v>
      </c>
      <c r="AY299" s="15" t="s">
        <v>123</v>
      </c>
      <c r="BE299" s="179">
        <f>IF(N299="základní",J299,0)</f>
        <v>0</v>
      </c>
      <c r="BF299" s="179">
        <f>IF(N299="snížená",J299,0)</f>
        <v>0</v>
      </c>
      <c r="BG299" s="179">
        <f>IF(N299="zákl. přenesená",J299,0)</f>
        <v>0</v>
      </c>
      <c r="BH299" s="179">
        <f>IF(N299="sníž. přenesená",J299,0)</f>
        <v>0</v>
      </c>
      <c r="BI299" s="179">
        <f>IF(N299="nulová",J299,0)</f>
        <v>0</v>
      </c>
      <c r="BJ299" s="15" t="s">
        <v>131</v>
      </c>
      <c r="BK299" s="179">
        <f>ROUND(I299*H299,2)</f>
        <v>0</v>
      </c>
      <c r="BL299" s="15" t="s">
        <v>210</v>
      </c>
      <c r="BM299" s="15" t="s">
        <v>695</v>
      </c>
    </row>
    <row r="300" spans="2:51" s="11" customFormat="1" ht="11.25">
      <c r="B300" s="180"/>
      <c r="C300" s="181"/>
      <c r="D300" s="182" t="s">
        <v>138</v>
      </c>
      <c r="E300" s="183" t="s">
        <v>1</v>
      </c>
      <c r="F300" s="184" t="s">
        <v>696</v>
      </c>
      <c r="G300" s="181"/>
      <c r="H300" s="185">
        <v>3.8</v>
      </c>
      <c r="I300" s="186"/>
      <c r="J300" s="181"/>
      <c r="K300" s="181"/>
      <c r="L300" s="187"/>
      <c r="M300" s="188"/>
      <c r="N300" s="189"/>
      <c r="O300" s="189"/>
      <c r="P300" s="189"/>
      <c r="Q300" s="189"/>
      <c r="R300" s="189"/>
      <c r="S300" s="189"/>
      <c r="T300" s="190"/>
      <c r="AT300" s="191" t="s">
        <v>138</v>
      </c>
      <c r="AU300" s="191" t="s">
        <v>131</v>
      </c>
      <c r="AV300" s="11" t="s">
        <v>131</v>
      </c>
      <c r="AW300" s="11" t="s">
        <v>32</v>
      </c>
      <c r="AX300" s="11" t="s">
        <v>70</v>
      </c>
      <c r="AY300" s="191" t="s">
        <v>123</v>
      </c>
    </row>
    <row r="301" spans="2:51" s="11" customFormat="1" ht="11.25">
      <c r="B301" s="180"/>
      <c r="C301" s="181"/>
      <c r="D301" s="182" t="s">
        <v>138</v>
      </c>
      <c r="E301" s="183" t="s">
        <v>1</v>
      </c>
      <c r="F301" s="184" t="s">
        <v>697</v>
      </c>
      <c r="G301" s="181"/>
      <c r="H301" s="185">
        <v>5.7</v>
      </c>
      <c r="I301" s="186"/>
      <c r="J301" s="181"/>
      <c r="K301" s="181"/>
      <c r="L301" s="187"/>
      <c r="M301" s="188"/>
      <c r="N301" s="189"/>
      <c r="O301" s="189"/>
      <c r="P301" s="189"/>
      <c r="Q301" s="189"/>
      <c r="R301" s="189"/>
      <c r="S301" s="189"/>
      <c r="T301" s="190"/>
      <c r="AT301" s="191" t="s">
        <v>138</v>
      </c>
      <c r="AU301" s="191" t="s">
        <v>131</v>
      </c>
      <c r="AV301" s="11" t="s">
        <v>131</v>
      </c>
      <c r="AW301" s="11" t="s">
        <v>32</v>
      </c>
      <c r="AX301" s="11" t="s">
        <v>70</v>
      </c>
      <c r="AY301" s="191" t="s">
        <v>123</v>
      </c>
    </row>
    <row r="302" spans="2:51" s="13" customFormat="1" ht="11.25">
      <c r="B302" s="202"/>
      <c r="C302" s="203"/>
      <c r="D302" s="182" t="s">
        <v>138</v>
      </c>
      <c r="E302" s="204" t="s">
        <v>1</v>
      </c>
      <c r="F302" s="205" t="s">
        <v>178</v>
      </c>
      <c r="G302" s="203"/>
      <c r="H302" s="206">
        <v>9.5</v>
      </c>
      <c r="I302" s="207"/>
      <c r="J302" s="203"/>
      <c r="K302" s="203"/>
      <c r="L302" s="208"/>
      <c r="M302" s="209"/>
      <c r="N302" s="210"/>
      <c r="O302" s="210"/>
      <c r="P302" s="210"/>
      <c r="Q302" s="210"/>
      <c r="R302" s="210"/>
      <c r="S302" s="210"/>
      <c r="T302" s="211"/>
      <c r="AT302" s="212" t="s">
        <v>138</v>
      </c>
      <c r="AU302" s="212" t="s">
        <v>131</v>
      </c>
      <c r="AV302" s="13" t="s">
        <v>130</v>
      </c>
      <c r="AW302" s="13" t="s">
        <v>32</v>
      </c>
      <c r="AX302" s="13" t="s">
        <v>75</v>
      </c>
      <c r="AY302" s="212" t="s">
        <v>123</v>
      </c>
    </row>
    <row r="303" spans="2:65" s="1" customFormat="1" ht="16.5" customHeight="1">
      <c r="B303" s="32"/>
      <c r="C303" s="168" t="s">
        <v>698</v>
      </c>
      <c r="D303" s="168" t="s">
        <v>126</v>
      </c>
      <c r="E303" s="169" t="s">
        <v>699</v>
      </c>
      <c r="F303" s="170" t="s">
        <v>700</v>
      </c>
      <c r="G303" s="171" t="s">
        <v>135</v>
      </c>
      <c r="H303" s="172">
        <v>22.5</v>
      </c>
      <c r="I303" s="173"/>
      <c r="J303" s="174">
        <f>ROUND(I303*H303,2)</f>
        <v>0</v>
      </c>
      <c r="K303" s="170" t="s">
        <v>1</v>
      </c>
      <c r="L303" s="36"/>
      <c r="M303" s="175" t="s">
        <v>1</v>
      </c>
      <c r="N303" s="176" t="s">
        <v>42</v>
      </c>
      <c r="O303" s="58"/>
      <c r="P303" s="177">
        <f>O303*H303</f>
        <v>0</v>
      </c>
      <c r="Q303" s="177">
        <v>0.0003</v>
      </c>
      <c r="R303" s="177">
        <f>Q303*H303</f>
        <v>0.006749999999999999</v>
      </c>
      <c r="S303" s="177">
        <v>0</v>
      </c>
      <c r="T303" s="178">
        <f>S303*H303</f>
        <v>0</v>
      </c>
      <c r="AR303" s="15" t="s">
        <v>210</v>
      </c>
      <c r="AT303" s="15" t="s">
        <v>126</v>
      </c>
      <c r="AU303" s="15" t="s">
        <v>131</v>
      </c>
      <c r="AY303" s="15" t="s">
        <v>123</v>
      </c>
      <c r="BE303" s="179">
        <f>IF(N303="základní",J303,0)</f>
        <v>0</v>
      </c>
      <c r="BF303" s="179">
        <f>IF(N303="snížená",J303,0)</f>
        <v>0</v>
      </c>
      <c r="BG303" s="179">
        <f>IF(N303="zákl. přenesená",J303,0)</f>
        <v>0</v>
      </c>
      <c r="BH303" s="179">
        <f>IF(N303="sníž. přenesená",J303,0)</f>
        <v>0</v>
      </c>
      <c r="BI303" s="179">
        <f>IF(N303="nulová",J303,0)</f>
        <v>0</v>
      </c>
      <c r="BJ303" s="15" t="s">
        <v>131</v>
      </c>
      <c r="BK303" s="179">
        <f>ROUND(I303*H303,2)</f>
        <v>0</v>
      </c>
      <c r="BL303" s="15" t="s">
        <v>210</v>
      </c>
      <c r="BM303" s="15" t="s">
        <v>701</v>
      </c>
    </row>
    <row r="304" spans="2:65" s="1" customFormat="1" ht="16.5" customHeight="1">
      <c r="B304" s="32"/>
      <c r="C304" s="168" t="s">
        <v>702</v>
      </c>
      <c r="D304" s="168" t="s">
        <v>126</v>
      </c>
      <c r="E304" s="169" t="s">
        <v>703</v>
      </c>
      <c r="F304" s="170" t="s">
        <v>704</v>
      </c>
      <c r="G304" s="171" t="s">
        <v>320</v>
      </c>
      <c r="H304" s="172">
        <v>0.437</v>
      </c>
      <c r="I304" s="173"/>
      <c r="J304" s="174">
        <f>ROUND(I304*H304,2)</f>
        <v>0</v>
      </c>
      <c r="K304" s="170" t="s">
        <v>1</v>
      </c>
      <c r="L304" s="36"/>
      <c r="M304" s="175" t="s">
        <v>1</v>
      </c>
      <c r="N304" s="176" t="s">
        <v>42</v>
      </c>
      <c r="O304" s="58"/>
      <c r="P304" s="177">
        <f>O304*H304</f>
        <v>0</v>
      </c>
      <c r="Q304" s="177">
        <v>0</v>
      </c>
      <c r="R304" s="177">
        <f>Q304*H304</f>
        <v>0</v>
      </c>
      <c r="S304" s="177">
        <v>0</v>
      </c>
      <c r="T304" s="178">
        <f>S304*H304</f>
        <v>0</v>
      </c>
      <c r="AR304" s="15" t="s">
        <v>210</v>
      </c>
      <c r="AT304" s="15" t="s">
        <v>126</v>
      </c>
      <c r="AU304" s="15" t="s">
        <v>131</v>
      </c>
      <c r="AY304" s="15" t="s">
        <v>123</v>
      </c>
      <c r="BE304" s="179">
        <f>IF(N304="základní",J304,0)</f>
        <v>0</v>
      </c>
      <c r="BF304" s="179">
        <f>IF(N304="snížená",J304,0)</f>
        <v>0</v>
      </c>
      <c r="BG304" s="179">
        <f>IF(N304="zákl. přenesená",J304,0)</f>
        <v>0</v>
      </c>
      <c r="BH304" s="179">
        <f>IF(N304="sníž. přenesená",J304,0)</f>
        <v>0</v>
      </c>
      <c r="BI304" s="179">
        <f>IF(N304="nulová",J304,0)</f>
        <v>0</v>
      </c>
      <c r="BJ304" s="15" t="s">
        <v>131</v>
      </c>
      <c r="BK304" s="179">
        <f>ROUND(I304*H304,2)</f>
        <v>0</v>
      </c>
      <c r="BL304" s="15" t="s">
        <v>210</v>
      </c>
      <c r="BM304" s="15" t="s">
        <v>705</v>
      </c>
    </row>
    <row r="305" spans="2:63" s="10" customFormat="1" ht="22.9" customHeight="1">
      <c r="B305" s="152"/>
      <c r="C305" s="153"/>
      <c r="D305" s="154" t="s">
        <v>69</v>
      </c>
      <c r="E305" s="166" t="s">
        <v>706</v>
      </c>
      <c r="F305" s="166" t="s">
        <v>707</v>
      </c>
      <c r="G305" s="153"/>
      <c r="H305" s="153"/>
      <c r="I305" s="156"/>
      <c r="J305" s="167">
        <f>BK305</f>
        <v>0</v>
      </c>
      <c r="K305" s="153"/>
      <c r="L305" s="158"/>
      <c r="M305" s="159"/>
      <c r="N305" s="160"/>
      <c r="O305" s="160"/>
      <c r="P305" s="161">
        <f>SUM(P306:P312)</f>
        <v>0</v>
      </c>
      <c r="Q305" s="160"/>
      <c r="R305" s="161">
        <f>SUM(R306:R312)</f>
        <v>0.009965</v>
      </c>
      <c r="S305" s="160"/>
      <c r="T305" s="162">
        <f>SUM(T306:T312)</f>
        <v>0</v>
      </c>
      <c r="AR305" s="163" t="s">
        <v>131</v>
      </c>
      <c r="AT305" s="164" t="s">
        <v>69</v>
      </c>
      <c r="AU305" s="164" t="s">
        <v>75</v>
      </c>
      <c r="AY305" s="163" t="s">
        <v>123</v>
      </c>
      <c r="BK305" s="165">
        <f>SUM(BK306:BK312)</f>
        <v>0</v>
      </c>
    </row>
    <row r="306" spans="2:65" s="1" customFormat="1" ht="16.5" customHeight="1">
      <c r="B306" s="32"/>
      <c r="C306" s="168" t="s">
        <v>708</v>
      </c>
      <c r="D306" s="168" t="s">
        <v>126</v>
      </c>
      <c r="E306" s="169" t="s">
        <v>709</v>
      </c>
      <c r="F306" s="170" t="s">
        <v>710</v>
      </c>
      <c r="G306" s="171" t="s">
        <v>135</v>
      </c>
      <c r="H306" s="172">
        <v>2.2</v>
      </c>
      <c r="I306" s="173"/>
      <c r="J306" s="174">
        <f>ROUND(I306*H306,2)</f>
        <v>0</v>
      </c>
      <c r="K306" s="170" t="s">
        <v>170</v>
      </c>
      <c r="L306" s="36"/>
      <c r="M306" s="175" t="s">
        <v>1</v>
      </c>
      <c r="N306" s="176" t="s">
        <v>42</v>
      </c>
      <c r="O306" s="58"/>
      <c r="P306" s="177">
        <f>O306*H306</f>
        <v>0</v>
      </c>
      <c r="Q306" s="177">
        <v>0</v>
      </c>
      <c r="R306" s="177">
        <f>Q306*H306</f>
        <v>0</v>
      </c>
      <c r="S306" s="177">
        <v>0</v>
      </c>
      <c r="T306" s="178">
        <f>S306*H306</f>
        <v>0</v>
      </c>
      <c r="AR306" s="15" t="s">
        <v>210</v>
      </c>
      <c r="AT306" s="15" t="s">
        <v>126</v>
      </c>
      <c r="AU306" s="15" t="s">
        <v>131</v>
      </c>
      <c r="AY306" s="15" t="s">
        <v>123</v>
      </c>
      <c r="BE306" s="179">
        <f>IF(N306="základní",J306,0)</f>
        <v>0</v>
      </c>
      <c r="BF306" s="179">
        <f>IF(N306="snížená",J306,0)</f>
        <v>0</v>
      </c>
      <c r="BG306" s="179">
        <f>IF(N306="zákl. přenesená",J306,0)</f>
        <v>0</v>
      </c>
      <c r="BH306" s="179">
        <f>IF(N306="sníž. přenesená",J306,0)</f>
        <v>0</v>
      </c>
      <c r="BI306" s="179">
        <f>IF(N306="nulová",J306,0)</f>
        <v>0</v>
      </c>
      <c r="BJ306" s="15" t="s">
        <v>131</v>
      </c>
      <c r="BK306" s="179">
        <f>ROUND(I306*H306,2)</f>
        <v>0</v>
      </c>
      <c r="BL306" s="15" t="s">
        <v>210</v>
      </c>
      <c r="BM306" s="15" t="s">
        <v>711</v>
      </c>
    </row>
    <row r="307" spans="2:51" s="12" customFormat="1" ht="11.25">
      <c r="B307" s="192"/>
      <c r="C307" s="193"/>
      <c r="D307" s="182" t="s">
        <v>138</v>
      </c>
      <c r="E307" s="194" t="s">
        <v>1</v>
      </c>
      <c r="F307" s="195" t="s">
        <v>712</v>
      </c>
      <c r="G307" s="193"/>
      <c r="H307" s="194" t="s">
        <v>1</v>
      </c>
      <c r="I307" s="196"/>
      <c r="J307" s="193"/>
      <c r="K307" s="193"/>
      <c r="L307" s="197"/>
      <c r="M307" s="198"/>
      <c r="N307" s="199"/>
      <c r="O307" s="199"/>
      <c r="P307" s="199"/>
      <c r="Q307" s="199"/>
      <c r="R307" s="199"/>
      <c r="S307" s="199"/>
      <c r="T307" s="200"/>
      <c r="AT307" s="201" t="s">
        <v>138</v>
      </c>
      <c r="AU307" s="201" t="s">
        <v>131</v>
      </c>
      <c r="AV307" s="12" t="s">
        <v>75</v>
      </c>
      <c r="AW307" s="12" t="s">
        <v>32</v>
      </c>
      <c r="AX307" s="12" t="s">
        <v>70</v>
      </c>
      <c r="AY307" s="201" t="s">
        <v>123</v>
      </c>
    </row>
    <row r="308" spans="2:51" s="11" customFormat="1" ht="11.25">
      <c r="B308" s="180"/>
      <c r="C308" s="181"/>
      <c r="D308" s="182" t="s">
        <v>138</v>
      </c>
      <c r="E308" s="183" t="s">
        <v>1</v>
      </c>
      <c r="F308" s="184" t="s">
        <v>713</v>
      </c>
      <c r="G308" s="181"/>
      <c r="H308" s="185">
        <v>2.2</v>
      </c>
      <c r="I308" s="186"/>
      <c r="J308" s="181"/>
      <c r="K308" s="181"/>
      <c r="L308" s="187"/>
      <c r="M308" s="188"/>
      <c r="N308" s="189"/>
      <c r="O308" s="189"/>
      <c r="P308" s="189"/>
      <c r="Q308" s="189"/>
      <c r="R308" s="189"/>
      <c r="S308" s="189"/>
      <c r="T308" s="190"/>
      <c r="AT308" s="191" t="s">
        <v>138</v>
      </c>
      <c r="AU308" s="191" t="s">
        <v>131</v>
      </c>
      <c r="AV308" s="11" t="s">
        <v>131</v>
      </c>
      <c r="AW308" s="11" t="s">
        <v>32</v>
      </c>
      <c r="AX308" s="11" t="s">
        <v>75</v>
      </c>
      <c r="AY308" s="191" t="s">
        <v>123</v>
      </c>
    </row>
    <row r="309" spans="2:65" s="1" customFormat="1" ht="16.5" customHeight="1">
      <c r="B309" s="32"/>
      <c r="C309" s="168" t="s">
        <v>714</v>
      </c>
      <c r="D309" s="168" t="s">
        <v>126</v>
      </c>
      <c r="E309" s="169" t="s">
        <v>715</v>
      </c>
      <c r="F309" s="170" t="s">
        <v>716</v>
      </c>
      <c r="G309" s="171" t="s">
        <v>135</v>
      </c>
      <c r="H309" s="172">
        <v>5.5</v>
      </c>
      <c r="I309" s="173"/>
      <c r="J309" s="174">
        <f>ROUND(I309*H309,2)</f>
        <v>0</v>
      </c>
      <c r="K309" s="170" t="s">
        <v>1</v>
      </c>
      <c r="L309" s="36"/>
      <c r="M309" s="175" t="s">
        <v>1</v>
      </c>
      <c r="N309" s="176" t="s">
        <v>42</v>
      </c>
      <c r="O309" s="58"/>
      <c r="P309" s="177">
        <f>O309*H309</f>
        <v>0</v>
      </c>
      <c r="Q309" s="177">
        <v>0.00023</v>
      </c>
      <c r="R309" s="177">
        <f>Q309*H309</f>
        <v>0.001265</v>
      </c>
      <c r="S309" s="177">
        <v>0</v>
      </c>
      <c r="T309" s="178">
        <f>S309*H309</f>
        <v>0</v>
      </c>
      <c r="AR309" s="15" t="s">
        <v>210</v>
      </c>
      <c r="AT309" s="15" t="s">
        <v>126</v>
      </c>
      <c r="AU309" s="15" t="s">
        <v>131</v>
      </c>
      <c r="AY309" s="15" t="s">
        <v>123</v>
      </c>
      <c r="BE309" s="179">
        <f>IF(N309="základní",J309,0)</f>
        <v>0</v>
      </c>
      <c r="BF309" s="179">
        <f>IF(N309="snížená",J309,0)</f>
        <v>0</v>
      </c>
      <c r="BG309" s="179">
        <f>IF(N309="zákl. přenesená",J309,0)</f>
        <v>0</v>
      </c>
      <c r="BH309" s="179">
        <f>IF(N309="sníž. přenesená",J309,0)</f>
        <v>0</v>
      </c>
      <c r="BI309" s="179">
        <f>IF(N309="nulová",J309,0)</f>
        <v>0</v>
      </c>
      <c r="BJ309" s="15" t="s">
        <v>131</v>
      </c>
      <c r="BK309" s="179">
        <f>ROUND(I309*H309,2)</f>
        <v>0</v>
      </c>
      <c r="BL309" s="15" t="s">
        <v>210</v>
      </c>
      <c r="BM309" s="15" t="s">
        <v>717</v>
      </c>
    </row>
    <row r="310" spans="2:51" s="12" customFormat="1" ht="11.25">
      <c r="B310" s="192"/>
      <c r="C310" s="193"/>
      <c r="D310" s="182" t="s">
        <v>138</v>
      </c>
      <c r="E310" s="194" t="s">
        <v>1</v>
      </c>
      <c r="F310" s="195" t="s">
        <v>718</v>
      </c>
      <c r="G310" s="193"/>
      <c r="H310" s="194" t="s">
        <v>1</v>
      </c>
      <c r="I310" s="196"/>
      <c r="J310" s="193"/>
      <c r="K310" s="193"/>
      <c r="L310" s="197"/>
      <c r="M310" s="198"/>
      <c r="N310" s="199"/>
      <c r="O310" s="199"/>
      <c r="P310" s="199"/>
      <c r="Q310" s="199"/>
      <c r="R310" s="199"/>
      <c r="S310" s="199"/>
      <c r="T310" s="200"/>
      <c r="AT310" s="201" t="s">
        <v>138</v>
      </c>
      <c r="AU310" s="201" t="s">
        <v>131</v>
      </c>
      <c r="AV310" s="12" t="s">
        <v>75</v>
      </c>
      <c r="AW310" s="12" t="s">
        <v>32</v>
      </c>
      <c r="AX310" s="12" t="s">
        <v>70</v>
      </c>
      <c r="AY310" s="201" t="s">
        <v>123</v>
      </c>
    </row>
    <row r="311" spans="2:51" s="11" customFormat="1" ht="11.25">
      <c r="B311" s="180"/>
      <c r="C311" s="181"/>
      <c r="D311" s="182" t="s">
        <v>138</v>
      </c>
      <c r="E311" s="183" t="s">
        <v>1</v>
      </c>
      <c r="F311" s="184" t="s">
        <v>719</v>
      </c>
      <c r="G311" s="181"/>
      <c r="H311" s="185">
        <v>5.5</v>
      </c>
      <c r="I311" s="186"/>
      <c r="J311" s="181"/>
      <c r="K311" s="181"/>
      <c r="L311" s="187"/>
      <c r="M311" s="188"/>
      <c r="N311" s="189"/>
      <c r="O311" s="189"/>
      <c r="P311" s="189"/>
      <c r="Q311" s="189"/>
      <c r="R311" s="189"/>
      <c r="S311" s="189"/>
      <c r="T311" s="190"/>
      <c r="AT311" s="191" t="s">
        <v>138</v>
      </c>
      <c r="AU311" s="191" t="s">
        <v>131</v>
      </c>
      <c r="AV311" s="11" t="s">
        <v>131</v>
      </c>
      <c r="AW311" s="11" t="s">
        <v>32</v>
      </c>
      <c r="AX311" s="11" t="s">
        <v>75</v>
      </c>
      <c r="AY311" s="191" t="s">
        <v>123</v>
      </c>
    </row>
    <row r="312" spans="2:65" s="1" customFormat="1" ht="16.5" customHeight="1">
      <c r="B312" s="32"/>
      <c r="C312" s="168" t="s">
        <v>720</v>
      </c>
      <c r="D312" s="168" t="s">
        <v>126</v>
      </c>
      <c r="E312" s="169" t="s">
        <v>721</v>
      </c>
      <c r="F312" s="170" t="s">
        <v>722</v>
      </c>
      <c r="G312" s="171" t="s">
        <v>135</v>
      </c>
      <c r="H312" s="172">
        <v>15</v>
      </c>
      <c r="I312" s="173"/>
      <c r="J312" s="174">
        <f>ROUND(I312*H312,2)</f>
        <v>0</v>
      </c>
      <c r="K312" s="170" t="s">
        <v>1</v>
      </c>
      <c r="L312" s="36"/>
      <c r="M312" s="175" t="s">
        <v>1</v>
      </c>
      <c r="N312" s="176" t="s">
        <v>42</v>
      </c>
      <c r="O312" s="58"/>
      <c r="P312" s="177">
        <f>O312*H312</f>
        <v>0</v>
      </c>
      <c r="Q312" s="177">
        <v>0.00058</v>
      </c>
      <c r="R312" s="177">
        <f>Q312*H312</f>
        <v>0.0087</v>
      </c>
      <c r="S312" s="177">
        <v>0</v>
      </c>
      <c r="T312" s="178">
        <f>S312*H312</f>
        <v>0</v>
      </c>
      <c r="AR312" s="15" t="s">
        <v>210</v>
      </c>
      <c r="AT312" s="15" t="s">
        <v>126</v>
      </c>
      <c r="AU312" s="15" t="s">
        <v>131</v>
      </c>
      <c r="AY312" s="15" t="s">
        <v>123</v>
      </c>
      <c r="BE312" s="179">
        <f>IF(N312="základní",J312,0)</f>
        <v>0</v>
      </c>
      <c r="BF312" s="179">
        <f>IF(N312="snížená",J312,0)</f>
        <v>0</v>
      </c>
      <c r="BG312" s="179">
        <f>IF(N312="zákl. přenesená",J312,0)</f>
        <v>0</v>
      </c>
      <c r="BH312" s="179">
        <f>IF(N312="sníž. přenesená",J312,0)</f>
        <v>0</v>
      </c>
      <c r="BI312" s="179">
        <f>IF(N312="nulová",J312,0)</f>
        <v>0</v>
      </c>
      <c r="BJ312" s="15" t="s">
        <v>131</v>
      </c>
      <c r="BK312" s="179">
        <f>ROUND(I312*H312,2)</f>
        <v>0</v>
      </c>
      <c r="BL312" s="15" t="s">
        <v>210</v>
      </c>
      <c r="BM312" s="15" t="s">
        <v>723</v>
      </c>
    </row>
    <row r="313" spans="2:63" s="10" customFormat="1" ht="22.9" customHeight="1">
      <c r="B313" s="152"/>
      <c r="C313" s="153"/>
      <c r="D313" s="154" t="s">
        <v>69</v>
      </c>
      <c r="E313" s="166" t="s">
        <v>724</v>
      </c>
      <c r="F313" s="166" t="s">
        <v>725</v>
      </c>
      <c r="G313" s="153"/>
      <c r="H313" s="153"/>
      <c r="I313" s="156"/>
      <c r="J313" s="167">
        <f>BK313</f>
        <v>0</v>
      </c>
      <c r="K313" s="153"/>
      <c r="L313" s="158"/>
      <c r="M313" s="159"/>
      <c r="N313" s="160"/>
      <c r="O313" s="160"/>
      <c r="P313" s="161">
        <f>SUM(P314:P333)</f>
        <v>0</v>
      </c>
      <c r="Q313" s="160"/>
      <c r="R313" s="161">
        <f>SUM(R314:R333)</f>
        <v>0.060349899000000005</v>
      </c>
      <c r="S313" s="160"/>
      <c r="T313" s="162">
        <f>SUM(T314:T333)</f>
        <v>0.031245299999999997</v>
      </c>
      <c r="AR313" s="163" t="s">
        <v>131</v>
      </c>
      <c r="AT313" s="164" t="s">
        <v>69</v>
      </c>
      <c r="AU313" s="164" t="s">
        <v>75</v>
      </c>
      <c r="AY313" s="163" t="s">
        <v>123</v>
      </c>
      <c r="BK313" s="165">
        <f>SUM(BK314:BK333)</f>
        <v>0</v>
      </c>
    </row>
    <row r="314" spans="2:65" s="1" customFormat="1" ht="16.5" customHeight="1">
      <c r="B314" s="32"/>
      <c r="C314" s="168" t="s">
        <v>726</v>
      </c>
      <c r="D314" s="168" t="s">
        <v>126</v>
      </c>
      <c r="E314" s="169" t="s">
        <v>727</v>
      </c>
      <c r="F314" s="170" t="s">
        <v>728</v>
      </c>
      <c r="G314" s="171" t="s">
        <v>135</v>
      </c>
      <c r="H314" s="172">
        <v>104.151</v>
      </c>
      <c r="I314" s="173"/>
      <c r="J314" s="174">
        <f>ROUND(I314*H314,2)</f>
        <v>0</v>
      </c>
      <c r="K314" s="170" t="s">
        <v>259</v>
      </c>
      <c r="L314" s="36"/>
      <c r="M314" s="175" t="s">
        <v>1</v>
      </c>
      <c r="N314" s="176" t="s">
        <v>42</v>
      </c>
      <c r="O314" s="58"/>
      <c r="P314" s="177">
        <f>O314*H314</f>
        <v>0</v>
      </c>
      <c r="Q314" s="177">
        <v>0</v>
      </c>
      <c r="R314" s="177">
        <f>Q314*H314</f>
        <v>0</v>
      </c>
      <c r="S314" s="177">
        <v>0.00015</v>
      </c>
      <c r="T314" s="178">
        <f>S314*H314</f>
        <v>0.015622649999999998</v>
      </c>
      <c r="AR314" s="15" t="s">
        <v>210</v>
      </c>
      <c r="AT314" s="15" t="s">
        <v>126</v>
      </c>
      <c r="AU314" s="15" t="s">
        <v>131</v>
      </c>
      <c r="AY314" s="15" t="s">
        <v>123</v>
      </c>
      <c r="BE314" s="179">
        <f>IF(N314="základní",J314,0)</f>
        <v>0</v>
      </c>
      <c r="BF314" s="179">
        <f>IF(N314="snížená",J314,0)</f>
        <v>0</v>
      </c>
      <c r="BG314" s="179">
        <f>IF(N314="zákl. přenesená",J314,0)</f>
        <v>0</v>
      </c>
      <c r="BH314" s="179">
        <f>IF(N314="sníž. přenesená",J314,0)</f>
        <v>0</v>
      </c>
      <c r="BI314" s="179">
        <f>IF(N314="nulová",J314,0)</f>
        <v>0</v>
      </c>
      <c r="BJ314" s="15" t="s">
        <v>131</v>
      </c>
      <c r="BK314" s="179">
        <f>ROUND(I314*H314,2)</f>
        <v>0</v>
      </c>
      <c r="BL314" s="15" t="s">
        <v>210</v>
      </c>
      <c r="BM314" s="15" t="s">
        <v>729</v>
      </c>
    </row>
    <row r="315" spans="2:51" s="12" customFormat="1" ht="11.25">
      <c r="B315" s="192"/>
      <c r="C315" s="193"/>
      <c r="D315" s="182" t="s">
        <v>138</v>
      </c>
      <c r="E315" s="194" t="s">
        <v>1</v>
      </c>
      <c r="F315" s="195" t="s">
        <v>730</v>
      </c>
      <c r="G315" s="193"/>
      <c r="H315" s="194" t="s">
        <v>1</v>
      </c>
      <c r="I315" s="196"/>
      <c r="J315" s="193"/>
      <c r="K315" s="193"/>
      <c r="L315" s="197"/>
      <c r="M315" s="198"/>
      <c r="N315" s="199"/>
      <c r="O315" s="199"/>
      <c r="P315" s="199"/>
      <c r="Q315" s="199"/>
      <c r="R315" s="199"/>
      <c r="S315" s="199"/>
      <c r="T315" s="200"/>
      <c r="AT315" s="201" t="s">
        <v>138</v>
      </c>
      <c r="AU315" s="201" t="s">
        <v>131</v>
      </c>
      <c r="AV315" s="12" t="s">
        <v>75</v>
      </c>
      <c r="AW315" s="12" t="s">
        <v>32</v>
      </c>
      <c r="AX315" s="12" t="s">
        <v>70</v>
      </c>
      <c r="AY315" s="201" t="s">
        <v>123</v>
      </c>
    </row>
    <row r="316" spans="2:51" s="11" customFormat="1" ht="11.25">
      <c r="B316" s="180"/>
      <c r="C316" s="181"/>
      <c r="D316" s="182" t="s">
        <v>138</v>
      </c>
      <c r="E316" s="183" t="s">
        <v>1</v>
      </c>
      <c r="F316" s="184" t="s">
        <v>731</v>
      </c>
      <c r="G316" s="181"/>
      <c r="H316" s="185">
        <v>104.151</v>
      </c>
      <c r="I316" s="186"/>
      <c r="J316" s="181"/>
      <c r="K316" s="181"/>
      <c r="L316" s="187"/>
      <c r="M316" s="188"/>
      <c r="N316" s="189"/>
      <c r="O316" s="189"/>
      <c r="P316" s="189"/>
      <c r="Q316" s="189"/>
      <c r="R316" s="189"/>
      <c r="S316" s="189"/>
      <c r="T316" s="190"/>
      <c r="AT316" s="191" t="s">
        <v>138</v>
      </c>
      <c r="AU316" s="191" t="s">
        <v>131</v>
      </c>
      <c r="AV316" s="11" t="s">
        <v>131</v>
      </c>
      <c r="AW316" s="11" t="s">
        <v>32</v>
      </c>
      <c r="AX316" s="11" t="s">
        <v>75</v>
      </c>
      <c r="AY316" s="191" t="s">
        <v>123</v>
      </c>
    </row>
    <row r="317" spans="2:65" s="1" customFormat="1" ht="16.5" customHeight="1">
      <c r="B317" s="32"/>
      <c r="C317" s="168" t="s">
        <v>732</v>
      </c>
      <c r="D317" s="168" t="s">
        <v>126</v>
      </c>
      <c r="E317" s="169" t="s">
        <v>733</v>
      </c>
      <c r="F317" s="170" t="s">
        <v>734</v>
      </c>
      <c r="G317" s="171" t="s">
        <v>135</v>
      </c>
      <c r="H317" s="172">
        <v>104.151</v>
      </c>
      <c r="I317" s="173"/>
      <c r="J317" s="174">
        <f>ROUND(I317*H317,2)</f>
        <v>0</v>
      </c>
      <c r="K317" s="170" t="s">
        <v>259</v>
      </c>
      <c r="L317" s="36"/>
      <c r="M317" s="175" t="s">
        <v>1</v>
      </c>
      <c r="N317" s="176" t="s">
        <v>42</v>
      </c>
      <c r="O317" s="58"/>
      <c r="P317" s="177">
        <f>O317*H317</f>
        <v>0</v>
      </c>
      <c r="Q317" s="177">
        <v>0</v>
      </c>
      <c r="R317" s="177">
        <f>Q317*H317</f>
        <v>0</v>
      </c>
      <c r="S317" s="177">
        <v>0.00015</v>
      </c>
      <c r="T317" s="178">
        <f>S317*H317</f>
        <v>0.015622649999999998</v>
      </c>
      <c r="AR317" s="15" t="s">
        <v>210</v>
      </c>
      <c r="AT317" s="15" t="s">
        <v>126</v>
      </c>
      <c r="AU317" s="15" t="s">
        <v>131</v>
      </c>
      <c r="AY317" s="15" t="s">
        <v>123</v>
      </c>
      <c r="BE317" s="179">
        <f>IF(N317="základní",J317,0)</f>
        <v>0</v>
      </c>
      <c r="BF317" s="179">
        <f>IF(N317="snížená",J317,0)</f>
        <v>0</v>
      </c>
      <c r="BG317" s="179">
        <f>IF(N317="zákl. přenesená",J317,0)</f>
        <v>0</v>
      </c>
      <c r="BH317" s="179">
        <f>IF(N317="sníž. přenesená",J317,0)</f>
        <v>0</v>
      </c>
      <c r="BI317" s="179">
        <f>IF(N317="nulová",J317,0)</f>
        <v>0</v>
      </c>
      <c r="BJ317" s="15" t="s">
        <v>131</v>
      </c>
      <c r="BK317" s="179">
        <f>ROUND(I317*H317,2)</f>
        <v>0</v>
      </c>
      <c r="BL317" s="15" t="s">
        <v>210</v>
      </c>
      <c r="BM317" s="15" t="s">
        <v>735</v>
      </c>
    </row>
    <row r="318" spans="2:51" s="11" customFormat="1" ht="11.25">
      <c r="B318" s="180"/>
      <c r="C318" s="181"/>
      <c r="D318" s="182" t="s">
        <v>138</v>
      </c>
      <c r="E318" s="183" t="s">
        <v>1</v>
      </c>
      <c r="F318" s="184" t="s">
        <v>188</v>
      </c>
      <c r="G318" s="181"/>
      <c r="H318" s="185">
        <v>21.161</v>
      </c>
      <c r="I318" s="186"/>
      <c r="J318" s="181"/>
      <c r="K318" s="181"/>
      <c r="L318" s="187"/>
      <c r="M318" s="188"/>
      <c r="N318" s="189"/>
      <c r="O318" s="189"/>
      <c r="P318" s="189"/>
      <c r="Q318" s="189"/>
      <c r="R318" s="189"/>
      <c r="S318" s="189"/>
      <c r="T318" s="190"/>
      <c r="AT318" s="191" t="s">
        <v>138</v>
      </c>
      <c r="AU318" s="191" t="s">
        <v>131</v>
      </c>
      <c r="AV318" s="11" t="s">
        <v>131</v>
      </c>
      <c r="AW318" s="11" t="s">
        <v>32</v>
      </c>
      <c r="AX318" s="11" t="s">
        <v>70</v>
      </c>
      <c r="AY318" s="191" t="s">
        <v>123</v>
      </c>
    </row>
    <row r="319" spans="2:51" s="11" customFormat="1" ht="11.25">
      <c r="B319" s="180"/>
      <c r="C319" s="181"/>
      <c r="D319" s="182" t="s">
        <v>138</v>
      </c>
      <c r="E319" s="183" t="s">
        <v>1</v>
      </c>
      <c r="F319" s="184" t="s">
        <v>189</v>
      </c>
      <c r="G319" s="181"/>
      <c r="H319" s="185">
        <v>30.332</v>
      </c>
      <c r="I319" s="186"/>
      <c r="J319" s="181"/>
      <c r="K319" s="181"/>
      <c r="L319" s="187"/>
      <c r="M319" s="188"/>
      <c r="N319" s="189"/>
      <c r="O319" s="189"/>
      <c r="P319" s="189"/>
      <c r="Q319" s="189"/>
      <c r="R319" s="189"/>
      <c r="S319" s="189"/>
      <c r="T319" s="190"/>
      <c r="AT319" s="191" t="s">
        <v>138</v>
      </c>
      <c r="AU319" s="191" t="s">
        <v>131</v>
      </c>
      <c r="AV319" s="11" t="s">
        <v>131</v>
      </c>
      <c r="AW319" s="11" t="s">
        <v>32</v>
      </c>
      <c r="AX319" s="11" t="s">
        <v>70</v>
      </c>
      <c r="AY319" s="191" t="s">
        <v>123</v>
      </c>
    </row>
    <row r="320" spans="2:51" s="11" customFormat="1" ht="11.25">
      <c r="B320" s="180"/>
      <c r="C320" s="181"/>
      <c r="D320" s="182" t="s">
        <v>138</v>
      </c>
      <c r="E320" s="183" t="s">
        <v>1</v>
      </c>
      <c r="F320" s="184" t="s">
        <v>190</v>
      </c>
      <c r="G320" s="181"/>
      <c r="H320" s="185">
        <v>48.962</v>
      </c>
      <c r="I320" s="186"/>
      <c r="J320" s="181"/>
      <c r="K320" s="181"/>
      <c r="L320" s="187"/>
      <c r="M320" s="188"/>
      <c r="N320" s="189"/>
      <c r="O320" s="189"/>
      <c r="P320" s="189"/>
      <c r="Q320" s="189"/>
      <c r="R320" s="189"/>
      <c r="S320" s="189"/>
      <c r="T320" s="190"/>
      <c r="AT320" s="191" t="s">
        <v>138</v>
      </c>
      <c r="AU320" s="191" t="s">
        <v>131</v>
      </c>
      <c r="AV320" s="11" t="s">
        <v>131</v>
      </c>
      <c r="AW320" s="11" t="s">
        <v>32</v>
      </c>
      <c r="AX320" s="11" t="s">
        <v>70</v>
      </c>
      <c r="AY320" s="191" t="s">
        <v>123</v>
      </c>
    </row>
    <row r="321" spans="2:51" s="11" customFormat="1" ht="11.25">
      <c r="B321" s="180"/>
      <c r="C321" s="181"/>
      <c r="D321" s="182" t="s">
        <v>138</v>
      </c>
      <c r="E321" s="183" t="s">
        <v>1</v>
      </c>
      <c r="F321" s="184" t="s">
        <v>191</v>
      </c>
      <c r="G321" s="181"/>
      <c r="H321" s="185">
        <v>2.226</v>
      </c>
      <c r="I321" s="186"/>
      <c r="J321" s="181"/>
      <c r="K321" s="181"/>
      <c r="L321" s="187"/>
      <c r="M321" s="188"/>
      <c r="N321" s="189"/>
      <c r="O321" s="189"/>
      <c r="P321" s="189"/>
      <c r="Q321" s="189"/>
      <c r="R321" s="189"/>
      <c r="S321" s="189"/>
      <c r="T321" s="190"/>
      <c r="AT321" s="191" t="s">
        <v>138</v>
      </c>
      <c r="AU321" s="191" t="s">
        <v>131</v>
      </c>
      <c r="AV321" s="11" t="s">
        <v>131</v>
      </c>
      <c r="AW321" s="11" t="s">
        <v>32</v>
      </c>
      <c r="AX321" s="11" t="s">
        <v>70</v>
      </c>
      <c r="AY321" s="191" t="s">
        <v>123</v>
      </c>
    </row>
    <row r="322" spans="2:51" s="11" customFormat="1" ht="11.25">
      <c r="B322" s="180"/>
      <c r="C322" s="181"/>
      <c r="D322" s="182" t="s">
        <v>138</v>
      </c>
      <c r="E322" s="183" t="s">
        <v>1</v>
      </c>
      <c r="F322" s="184" t="s">
        <v>192</v>
      </c>
      <c r="G322" s="181"/>
      <c r="H322" s="185">
        <v>1.47</v>
      </c>
      <c r="I322" s="186"/>
      <c r="J322" s="181"/>
      <c r="K322" s="181"/>
      <c r="L322" s="187"/>
      <c r="M322" s="188"/>
      <c r="N322" s="189"/>
      <c r="O322" s="189"/>
      <c r="P322" s="189"/>
      <c r="Q322" s="189"/>
      <c r="R322" s="189"/>
      <c r="S322" s="189"/>
      <c r="T322" s="190"/>
      <c r="AT322" s="191" t="s">
        <v>138</v>
      </c>
      <c r="AU322" s="191" t="s">
        <v>131</v>
      </c>
      <c r="AV322" s="11" t="s">
        <v>131</v>
      </c>
      <c r="AW322" s="11" t="s">
        <v>32</v>
      </c>
      <c r="AX322" s="11" t="s">
        <v>70</v>
      </c>
      <c r="AY322" s="191" t="s">
        <v>123</v>
      </c>
    </row>
    <row r="323" spans="2:51" s="13" customFormat="1" ht="11.25">
      <c r="B323" s="202"/>
      <c r="C323" s="203"/>
      <c r="D323" s="182" t="s">
        <v>138</v>
      </c>
      <c r="E323" s="204" t="s">
        <v>1</v>
      </c>
      <c r="F323" s="205" t="s">
        <v>178</v>
      </c>
      <c r="G323" s="203"/>
      <c r="H323" s="206">
        <v>104.151</v>
      </c>
      <c r="I323" s="207"/>
      <c r="J323" s="203"/>
      <c r="K323" s="203"/>
      <c r="L323" s="208"/>
      <c r="M323" s="209"/>
      <c r="N323" s="210"/>
      <c r="O323" s="210"/>
      <c r="P323" s="210"/>
      <c r="Q323" s="210"/>
      <c r="R323" s="210"/>
      <c r="S323" s="210"/>
      <c r="T323" s="211"/>
      <c r="AT323" s="212" t="s">
        <v>138</v>
      </c>
      <c r="AU323" s="212" t="s">
        <v>131</v>
      </c>
      <c r="AV323" s="13" t="s">
        <v>130</v>
      </c>
      <c r="AW323" s="13" t="s">
        <v>32</v>
      </c>
      <c r="AX323" s="13" t="s">
        <v>75</v>
      </c>
      <c r="AY323" s="212" t="s">
        <v>123</v>
      </c>
    </row>
    <row r="324" spans="2:65" s="1" customFormat="1" ht="16.5" customHeight="1">
      <c r="B324" s="32"/>
      <c r="C324" s="168" t="s">
        <v>736</v>
      </c>
      <c r="D324" s="168" t="s">
        <v>126</v>
      </c>
      <c r="E324" s="169" t="s">
        <v>737</v>
      </c>
      <c r="F324" s="170" t="s">
        <v>738</v>
      </c>
      <c r="G324" s="171" t="s">
        <v>135</v>
      </c>
      <c r="H324" s="172">
        <v>5.58</v>
      </c>
      <c r="I324" s="173"/>
      <c r="J324" s="174">
        <f>ROUND(I324*H324,2)</f>
        <v>0</v>
      </c>
      <c r="K324" s="170" t="s">
        <v>170</v>
      </c>
      <c r="L324" s="36"/>
      <c r="M324" s="175" t="s">
        <v>1</v>
      </c>
      <c r="N324" s="176" t="s">
        <v>42</v>
      </c>
      <c r="O324" s="58"/>
      <c r="P324" s="177">
        <f>O324*H324</f>
        <v>0</v>
      </c>
      <c r="Q324" s="177">
        <v>0</v>
      </c>
      <c r="R324" s="177">
        <f>Q324*H324</f>
        <v>0</v>
      </c>
      <c r="S324" s="177">
        <v>0</v>
      </c>
      <c r="T324" s="178">
        <f>S324*H324</f>
        <v>0</v>
      </c>
      <c r="AR324" s="15" t="s">
        <v>210</v>
      </c>
      <c r="AT324" s="15" t="s">
        <v>126</v>
      </c>
      <c r="AU324" s="15" t="s">
        <v>131</v>
      </c>
      <c r="AY324" s="15" t="s">
        <v>123</v>
      </c>
      <c r="BE324" s="179">
        <f>IF(N324="základní",J324,0)</f>
        <v>0</v>
      </c>
      <c r="BF324" s="179">
        <f>IF(N324="snížená",J324,0)</f>
        <v>0</v>
      </c>
      <c r="BG324" s="179">
        <f>IF(N324="zákl. přenesená",J324,0)</f>
        <v>0</v>
      </c>
      <c r="BH324" s="179">
        <f>IF(N324="sníž. přenesená",J324,0)</f>
        <v>0</v>
      </c>
      <c r="BI324" s="179">
        <f>IF(N324="nulová",J324,0)</f>
        <v>0</v>
      </c>
      <c r="BJ324" s="15" t="s">
        <v>131</v>
      </c>
      <c r="BK324" s="179">
        <f>ROUND(I324*H324,2)</f>
        <v>0</v>
      </c>
      <c r="BL324" s="15" t="s">
        <v>210</v>
      </c>
      <c r="BM324" s="15" t="s">
        <v>739</v>
      </c>
    </row>
    <row r="325" spans="2:51" s="11" customFormat="1" ht="11.25">
      <c r="B325" s="180"/>
      <c r="C325" s="181"/>
      <c r="D325" s="182" t="s">
        <v>138</v>
      </c>
      <c r="E325" s="183" t="s">
        <v>1</v>
      </c>
      <c r="F325" s="184" t="s">
        <v>740</v>
      </c>
      <c r="G325" s="181"/>
      <c r="H325" s="185">
        <v>5.58</v>
      </c>
      <c r="I325" s="186"/>
      <c r="J325" s="181"/>
      <c r="K325" s="181"/>
      <c r="L325" s="187"/>
      <c r="M325" s="188"/>
      <c r="N325" s="189"/>
      <c r="O325" s="189"/>
      <c r="P325" s="189"/>
      <c r="Q325" s="189"/>
      <c r="R325" s="189"/>
      <c r="S325" s="189"/>
      <c r="T325" s="190"/>
      <c r="AT325" s="191" t="s">
        <v>138</v>
      </c>
      <c r="AU325" s="191" t="s">
        <v>131</v>
      </c>
      <c r="AV325" s="11" t="s">
        <v>131</v>
      </c>
      <c r="AW325" s="11" t="s">
        <v>32</v>
      </c>
      <c r="AX325" s="11" t="s">
        <v>75</v>
      </c>
      <c r="AY325" s="191" t="s">
        <v>123</v>
      </c>
    </row>
    <row r="326" spans="2:65" s="1" customFormat="1" ht="16.5" customHeight="1">
      <c r="B326" s="32"/>
      <c r="C326" s="213" t="s">
        <v>741</v>
      </c>
      <c r="D326" s="213" t="s">
        <v>202</v>
      </c>
      <c r="E326" s="214" t="s">
        <v>742</v>
      </c>
      <c r="F326" s="215" t="s">
        <v>743</v>
      </c>
      <c r="G326" s="216" t="s">
        <v>135</v>
      </c>
      <c r="H326" s="217">
        <v>5.859</v>
      </c>
      <c r="I326" s="218"/>
      <c r="J326" s="219">
        <f>ROUND(I326*H326,2)</f>
        <v>0</v>
      </c>
      <c r="K326" s="215" t="s">
        <v>1</v>
      </c>
      <c r="L326" s="220"/>
      <c r="M326" s="221" t="s">
        <v>1</v>
      </c>
      <c r="N326" s="222" t="s">
        <v>42</v>
      </c>
      <c r="O326" s="58"/>
      <c r="P326" s="177">
        <f>O326*H326</f>
        <v>0</v>
      </c>
      <c r="Q326" s="177">
        <v>1E-06</v>
      </c>
      <c r="R326" s="177">
        <f>Q326*H326</f>
        <v>5.858999999999999E-06</v>
      </c>
      <c r="S326" s="177">
        <v>0</v>
      </c>
      <c r="T326" s="178">
        <f>S326*H326</f>
        <v>0</v>
      </c>
      <c r="AR326" s="15" t="s">
        <v>281</v>
      </c>
      <c r="AT326" s="15" t="s">
        <v>202</v>
      </c>
      <c r="AU326" s="15" t="s">
        <v>131</v>
      </c>
      <c r="AY326" s="15" t="s">
        <v>123</v>
      </c>
      <c r="BE326" s="179">
        <f>IF(N326="základní",J326,0)</f>
        <v>0</v>
      </c>
      <c r="BF326" s="179">
        <f>IF(N326="snížená",J326,0)</f>
        <v>0</v>
      </c>
      <c r="BG326" s="179">
        <f>IF(N326="zákl. přenesená",J326,0)</f>
        <v>0</v>
      </c>
      <c r="BH326" s="179">
        <f>IF(N326="sníž. přenesená",J326,0)</f>
        <v>0</v>
      </c>
      <c r="BI326" s="179">
        <f>IF(N326="nulová",J326,0)</f>
        <v>0</v>
      </c>
      <c r="BJ326" s="15" t="s">
        <v>131</v>
      </c>
      <c r="BK326" s="179">
        <f>ROUND(I326*H326,2)</f>
        <v>0</v>
      </c>
      <c r="BL326" s="15" t="s">
        <v>210</v>
      </c>
      <c r="BM326" s="15" t="s">
        <v>744</v>
      </c>
    </row>
    <row r="327" spans="2:51" s="11" customFormat="1" ht="11.25">
      <c r="B327" s="180"/>
      <c r="C327" s="181"/>
      <c r="D327" s="182" t="s">
        <v>138</v>
      </c>
      <c r="E327" s="181"/>
      <c r="F327" s="184" t="s">
        <v>745</v>
      </c>
      <c r="G327" s="181"/>
      <c r="H327" s="185">
        <v>5.859</v>
      </c>
      <c r="I327" s="186"/>
      <c r="J327" s="181"/>
      <c r="K327" s="181"/>
      <c r="L327" s="187"/>
      <c r="M327" s="188"/>
      <c r="N327" s="189"/>
      <c r="O327" s="189"/>
      <c r="P327" s="189"/>
      <c r="Q327" s="189"/>
      <c r="R327" s="189"/>
      <c r="S327" s="189"/>
      <c r="T327" s="190"/>
      <c r="AT327" s="191" t="s">
        <v>138</v>
      </c>
      <c r="AU327" s="191" t="s">
        <v>131</v>
      </c>
      <c r="AV327" s="11" t="s">
        <v>131</v>
      </c>
      <c r="AW327" s="11" t="s">
        <v>4</v>
      </c>
      <c r="AX327" s="11" t="s">
        <v>75</v>
      </c>
      <c r="AY327" s="191" t="s">
        <v>123</v>
      </c>
    </row>
    <row r="328" spans="2:65" s="1" customFormat="1" ht="16.5" customHeight="1">
      <c r="B328" s="32"/>
      <c r="C328" s="168" t="s">
        <v>746</v>
      </c>
      <c r="D328" s="168" t="s">
        <v>126</v>
      </c>
      <c r="E328" s="169" t="s">
        <v>747</v>
      </c>
      <c r="F328" s="170" t="s">
        <v>748</v>
      </c>
      <c r="G328" s="171" t="s">
        <v>135</v>
      </c>
      <c r="H328" s="172">
        <v>163.092</v>
      </c>
      <c r="I328" s="173"/>
      <c r="J328" s="174">
        <f>ROUND(I328*H328,2)</f>
        <v>0</v>
      </c>
      <c r="K328" s="170" t="s">
        <v>208</v>
      </c>
      <c r="L328" s="36"/>
      <c r="M328" s="175" t="s">
        <v>1</v>
      </c>
      <c r="N328" s="176" t="s">
        <v>42</v>
      </c>
      <c r="O328" s="58"/>
      <c r="P328" s="177">
        <f>O328*H328</f>
        <v>0</v>
      </c>
      <c r="Q328" s="177">
        <v>0.0002</v>
      </c>
      <c r="R328" s="177">
        <f>Q328*H328</f>
        <v>0.032618400000000006</v>
      </c>
      <c r="S328" s="177">
        <v>0</v>
      </c>
      <c r="T328" s="178">
        <f>S328*H328</f>
        <v>0</v>
      </c>
      <c r="AR328" s="15" t="s">
        <v>210</v>
      </c>
      <c r="AT328" s="15" t="s">
        <v>126</v>
      </c>
      <c r="AU328" s="15" t="s">
        <v>131</v>
      </c>
      <c r="AY328" s="15" t="s">
        <v>123</v>
      </c>
      <c r="BE328" s="179">
        <f>IF(N328="základní",J328,0)</f>
        <v>0</v>
      </c>
      <c r="BF328" s="179">
        <f>IF(N328="snížená",J328,0)</f>
        <v>0</v>
      </c>
      <c r="BG328" s="179">
        <f>IF(N328="zákl. přenesená",J328,0)</f>
        <v>0</v>
      </c>
      <c r="BH328" s="179">
        <f>IF(N328="sníž. přenesená",J328,0)</f>
        <v>0</v>
      </c>
      <c r="BI328" s="179">
        <f>IF(N328="nulová",J328,0)</f>
        <v>0</v>
      </c>
      <c r="BJ328" s="15" t="s">
        <v>131</v>
      </c>
      <c r="BK328" s="179">
        <f>ROUND(I328*H328,2)</f>
        <v>0</v>
      </c>
      <c r="BL328" s="15" t="s">
        <v>210</v>
      </c>
      <c r="BM328" s="15" t="s">
        <v>749</v>
      </c>
    </row>
    <row r="329" spans="2:51" s="11" customFormat="1" ht="11.25">
      <c r="B329" s="180"/>
      <c r="C329" s="181"/>
      <c r="D329" s="182" t="s">
        <v>138</v>
      </c>
      <c r="E329" s="183" t="s">
        <v>1</v>
      </c>
      <c r="F329" s="184" t="s">
        <v>750</v>
      </c>
      <c r="G329" s="181"/>
      <c r="H329" s="185">
        <v>163.092</v>
      </c>
      <c r="I329" s="186"/>
      <c r="J329" s="181"/>
      <c r="K329" s="181"/>
      <c r="L329" s="187"/>
      <c r="M329" s="188"/>
      <c r="N329" s="189"/>
      <c r="O329" s="189"/>
      <c r="P329" s="189"/>
      <c r="Q329" s="189"/>
      <c r="R329" s="189"/>
      <c r="S329" s="189"/>
      <c r="T329" s="190"/>
      <c r="AT329" s="191" t="s">
        <v>138</v>
      </c>
      <c r="AU329" s="191" t="s">
        <v>131</v>
      </c>
      <c r="AV329" s="11" t="s">
        <v>131</v>
      </c>
      <c r="AW329" s="11" t="s">
        <v>32</v>
      </c>
      <c r="AX329" s="11" t="s">
        <v>75</v>
      </c>
      <c r="AY329" s="191" t="s">
        <v>123</v>
      </c>
    </row>
    <row r="330" spans="2:65" s="1" customFormat="1" ht="16.5" customHeight="1">
      <c r="B330" s="32"/>
      <c r="C330" s="168" t="s">
        <v>751</v>
      </c>
      <c r="D330" s="168" t="s">
        <v>126</v>
      </c>
      <c r="E330" s="169" t="s">
        <v>752</v>
      </c>
      <c r="F330" s="170" t="s">
        <v>753</v>
      </c>
      <c r="G330" s="171" t="s">
        <v>135</v>
      </c>
      <c r="H330" s="172">
        <v>163.092</v>
      </c>
      <c r="I330" s="173"/>
      <c r="J330" s="174">
        <f>ROUND(I330*H330,2)</f>
        <v>0</v>
      </c>
      <c r="K330" s="170" t="s">
        <v>159</v>
      </c>
      <c r="L330" s="36"/>
      <c r="M330" s="175" t="s">
        <v>1</v>
      </c>
      <c r="N330" s="176" t="s">
        <v>42</v>
      </c>
      <c r="O330" s="58"/>
      <c r="P330" s="177">
        <f>O330*H330</f>
        <v>0</v>
      </c>
      <c r="Q330" s="177">
        <v>0.00017</v>
      </c>
      <c r="R330" s="177">
        <f>Q330*H330</f>
        <v>0.027725640000000003</v>
      </c>
      <c r="S330" s="177">
        <v>0</v>
      </c>
      <c r="T330" s="178">
        <f>S330*H330</f>
        <v>0</v>
      </c>
      <c r="AR330" s="15" t="s">
        <v>210</v>
      </c>
      <c r="AT330" s="15" t="s">
        <v>126</v>
      </c>
      <c r="AU330" s="15" t="s">
        <v>131</v>
      </c>
      <c r="AY330" s="15" t="s">
        <v>123</v>
      </c>
      <c r="BE330" s="179">
        <f>IF(N330="základní",J330,0)</f>
        <v>0</v>
      </c>
      <c r="BF330" s="179">
        <f>IF(N330="snížená",J330,0)</f>
        <v>0</v>
      </c>
      <c r="BG330" s="179">
        <f>IF(N330="zákl. přenesená",J330,0)</f>
        <v>0</v>
      </c>
      <c r="BH330" s="179">
        <f>IF(N330="sníž. přenesená",J330,0)</f>
        <v>0</v>
      </c>
      <c r="BI330" s="179">
        <f>IF(N330="nulová",J330,0)</f>
        <v>0</v>
      </c>
      <c r="BJ330" s="15" t="s">
        <v>131</v>
      </c>
      <c r="BK330" s="179">
        <f>ROUND(I330*H330,2)</f>
        <v>0</v>
      </c>
      <c r="BL330" s="15" t="s">
        <v>210</v>
      </c>
      <c r="BM330" s="15" t="s">
        <v>754</v>
      </c>
    </row>
    <row r="331" spans="2:51" s="11" customFormat="1" ht="11.25">
      <c r="B331" s="180"/>
      <c r="C331" s="181"/>
      <c r="D331" s="182" t="s">
        <v>138</v>
      </c>
      <c r="E331" s="183" t="s">
        <v>1</v>
      </c>
      <c r="F331" s="184" t="s">
        <v>755</v>
      </c>
      <c r="G331" s="181"/>
      <c r="H331" s="185">
        <v>163.092</v>
      </c>
      <c r="I331" s="186"/>
      <c r="J331" s="181"/>
      <c r="K331" s="181"/>
      <c r="L331" s="187"/>
      <c r="M331" s="188"/>
      <c r="N331" s="189"/>
      <c r="O331" s="189"/>
      <c r="P331" s="189"/>
      <c r="Q331" s="189"/>
      <c r="R331" s="189"/>
      <c r="S331" s="189"/>
      <c r="T331" s="190"/>
      <c r="AT331" s="191" t="s">
        <v>138</v>
      </c>
      <c r="AU331" s="191" t="s">
        <v>131</v>
      </c>
      <c r="AV331" s="11" t="s">
        <v>131</v>
      </c>
      <c r="AW331" s="11" t="s">
        <v>32</v>
      </c>
      <c r="AX331" s="11" t="s">
        <v>75</v>
      </c>
      <c r="AY331" s="191" t="s">
        <v>123</v>
      </c>
    </row>
    <row r="332" spans="2:65" s="1" customFormat="1" ht="16.5" customHeight="1">
      <c r="B332" s="32"/>
      <c r="C332" s="168" t="s">
        <v>756</v>
      </c>
      <c r="D332" s="168" t="s">
        <v>126</v>
      </c>
      <c r="E332" s="169" t="s">
        <v>757</v>
      </c>
      <c r="F332" s="170" t="s">
        <v>758</v>
      </c>
      <c r="G332" s="171" t="s">
        <v>135</v>
      </c>
      <c r="H332" s="172">
        <v>39.2</v>
      </c>
      <c r="I332" s="173"/>
      <c r="J332" s="174">
        <f>ROUND(I332*H332,2)</f>
        <v>0</v>
      </c>
      <c r="K332" s="170" t="s">
        <v>1</v>
      </c>
      <c r="L332" s="36"/>
      <c r="M332" s="175" t="s">
        <v>1</v>
      </c>
      <c r="N332" s="176" t="s">
        <v>42</v>
      </c>
      <c r="O332" s="58"/>
      <c r="P332" s="177">
        <f>O332*H332</f>
        <v>0</v>
      </c>
      <c r="Q332" s="177">
        <v>0</v>
      </c>
      <c r="R332" s="177">
        <f>Q332*H332</f>
        <v>0</v>
      </c>
      <c r="S332" s="177">
        <v>0</v>
      </c>
      <c r="T332" s="178">
        <f>S332*H332</f>
        <v>0</v>
      </c>
      <c r="AR332" s="15" t="s">
        <v>210</v>
      </c>
      <c r="AT332" s="15" t="s">
        <v>126</v>
      </c>
      <c r="AU332" s="15" t="s">
        <v>131</v>
      </c>
      <c r="AY332" s="15" t="s">
        <v>123</v>
      </c>
      <c r="BE332" s="179">
        <f>IF(N332="základní",J332,0)</f>
        <v>0</v>
      </c>
      <c r="BF332" s="179">
        <f>IF(N332="snížená",J332,0)</f>
        <v>0</v>
      </c>
      <c r="BG332" s="179">
        <f>IF(N332="zákl. přenesená",J332,0)</f>
        <v>0</v>
      </c>
      <c r="BH332" s="179">
        <f>IF(N332="sníž. přenesená",J332,0)</f>
        <v>0</v>
      </c>
      <c r="BI332" s="179">
        <f>IF(N332="nulová",J332,0)</f>
        <v>0</v>
      </c>
      <c r="BJ332" s="15" t="s">
        <v>131</v>
      </c>
      <c r="BK332" s="179">
        <f>ROUND(I332*H332,2)</f>
        <v>0</v>
      </c>
      <c r="BL332" s="15" t="s">
        <v>210</v>
      </c>
      <c r="BM332" s="15" t="s">
        <v>759</v>
      </c>
    </row>
    <row r="333" spans="2:51" s="11" customFormat="1" ht="11.25">
      <c r="B333" s="180"/>
      <c r="C333" s="181"/>
      <c r="D333" s="182" t="s">
        <v>138</v>
      </c>
      <c r="E333" s="183" t="s">
        <v>1</v>
      </c>
      <c r="F333" s="184" t="s">
        <v>161</v>
      </c>
      <c r="G333" s="181"/>
      <c r="H333" s="185">
        <v>39.2</v>
      </c>
      <c r="I333" s="186"/>
      <c r="J333" s="181"/>
      <c r="K333" s="181"/>
      <c r="L333" s="187"/>
      <c r="M333" s="188"/>
      <c r="N333" s="189"/>
      <c r="O333" s="189"/>
      <c r="P333" s="189"/>
      <c r="Q333" s="189"/>
      <c r="R333" s="189"/>
      <c r="S333" s="189"/>
      <c r="T333" s="190"/>
      <c r="AT333" s="191" t="s">
        <v>138</v>
      </c>
      <c r="AU333" s="191" t="s">
        <v>131</v>
      </c>
      <c r="AV333" s="11" t="s">
        <v>131</v>
      </c>
      <c r="AW333" s="11" t="s">
        <v>32</v>
      </c>
      <c r="AX333" s="11" t="s">
        <v>75</v>
      </c>
      <c r="AY333" s="191" t="s">
        <v>123</v>
      </c>
    </row>
    <row r="334" spans="2:63" s="10" customFormat="1" ht="22.9" customHeight="1">
      <c r="B334" s="152"/>
      <c r="C334" s="153"/>
      <c r="D334" s="154" t="s">
        <v>69</v>
      </c>
      <c r="E334" s="166" t="s">
        <v>760</v>
      </c>
      <c r="F334" s="166" t="s">
        <v>761</v>
      </c>
      <c r="G334" s="153"/>
      <c r="H334" s="153"/>
      <c r="I334" s="156"/>
      <c r="J334" s="167">
        <f>BK334</f>
        <v>0</v>
      </c>
      <c r="K334" s="153"/>
      <c r="L334" s="158"/>
      <c r="M334" s="159"/>
      <c r="N334" s="160"/>
      <c r="O334" s="160"/>
      <c r="P334" s="161">
        <f>SUM(P335:P338)</f>
        <v>0</v>
      </c>
      <c r="Q334" s="160"/>
      <c r="R334" s="161">
        <f>SUM(R335:R338)</f>
        <v>0.007254</v>
      </c>
      <c r="S334" s="160"/>
      <c r="T334" s="162">
        <f>SUM(T335:T338)</f>
        <v>0</v>
      </c>
      <c r="AR334" s="163" t="s">
        <v>131</v>
      </c>
      <c r="AT334" s="164" t="s">
        <v>69</v>
      </c>
      <c r="AU334" s="164" t="s">
        <v>75</v>
      </c>
      <c r="AY334" s="163" t="s">
        <v>123</v>
      </c>
      <c r="BK334" s="165">
        <f>SUM(BK335:BK338)</f>
        <v>0</v>
      </c>
    </row>
    <row r="335" spans="2:65" s="1" customFormat="1" ht="16.5" customHeight="1">
      <c r="B335" s="32"/>
      <c r="C335" s="168" t="s">
        <v>762</v>
      </c>
      <c r="D335" s="168" t="s">
        <v>126</v>
      </c>
      <c r="E335" s="169" t="s">
        <v>763</v>
      </c>
      <c r="F335" s="170" t="s">
        <v>764</v>
      </c>
      <c r="G335" s="171" t="s">
        <v>135</v>
      </c>
      <c r="H335" s="172">
        <v>5.58</v>
      </c>
      <c r="I335" s="173"/>
      <c r="J335" s="174">
        <f>ROUND(I335*H335,2)</f>
        <v>0</v>
      </c>
      <c r="K335" s="170" t="s">
        <v>259</v>
      </c>
      <c r="L335" s="36"/>
      <c r="M335" s="175" t="s">
        <v>1</v>
      </c>
      <c r="N335" s="176" t="s">
        <v>42</v>
      </c>
      <c r="O335" s="58"/>
      <c r="P335" s="177">
        <f>O335*H335</f>
        <v>0</v>
      </c>
      <c r="Q335" s="177">
        <v>0</v>
      </c>
      <c r="R335" s="177">
        <f>Q335*H335</f>
        <v>0</v>
      </c>
      <c r="S335" s="177">
        <v>0</v>
      </c>
      <c r="T335" s="178">
        <f>S335*H335</f>
        <v>0</v>
      </c>
      <c r="AR335" s="15" t="s">
        <v>210</v>
      </c>
      <c r="AT335" s="15" t="s">
        <v>126</v>
      </c>
      <c r="AU335" s="15" t="s">
        <v>131</v>
      </c>
      <c r="AY335" s="15" t="s">
        <v>123</v>
      </c>
      <c r="BE335" s="179">
        <f>IF(N335="základní",J335,0)</f>
        <v>0</v>
      </c>
      <c r="BF335" s="179">
        <f>IF(N335="snížená",J335,0)</f>
        <v>0</v>
      </c>
      <c r="BG335" s="179">
        <f>IF(N335="zákl. přenesená",J335,0)</f>
        <v>0</v>
      </c>
      <c r="BH335" s="179">
        <f>IF(N335="sníž. přenesená",J335,0)</f>
        <v>0</v>
      </c>
      <c r="BI335" s="179">
        <f>IF(N335="nulová",J335,0)</f>
        <v>0</v>
      </c>
      <c r="BJ335" s="15" t="s">
        <v>131</v>
      </c>
      <c r="BK335" s="179">
        <f>ROUND(I335*H335,2)</f>
        <v>0</v>
      </c>
      <c r="BL335" s="15" t="s">
        <v>210</v>
      </c>
      <c r="BM335" s="15" t="s">
        <v>765</v>
      </c>
    </row>
    <row r="336" spans="2:51" s="11" customFormat="1" ht="11.25">
      <c r="B336" s="180"/>
      <c r="C336" s="181"/>
      <c r="D336" s="182" t="s">
        <v>138</v>
      </c>
      <c r="E336" s="183" t="s">
        <v>1</v>
      </c>
      <c r="F336" s="184" t="s">
        <v>740</v>
      </c>
      <c r="G336" s="181"/>
      <c r="H336" s="185">
        <v>5.58</v>
      </c>
      <c r="I336" s="186"/>
      <c r="J336" s="181"/>
      <c r="K336" s="181"/>
      <c r="L336" s="187"/>
      <c r="M336" s="188"/>
      <c r="N336" s="189"/>
      <c r="O336" s="189"/>
      <c r="P336" s="189"/>
      <c r="Q336" s="189"/>
      <c r="R336" s="189"/>
      <c r="S336" s="189"/>
      <c r="T336" s="190"/>
      <c r="AT336" s="191" t="s">
        <v>138</v>
      </c>
      <c r="AU336" s="191" t="s">
        <v>131</v>
      </c>
      <c r="AV336" s="11" t="s">
        <v>131</v>
      </c>
      <c r="AW336" s="11" t="s">
        <v>32</v>
      </c>
      <c r="AX336" s="11" t="s">
        <v>75</v>
      </c>
      <c r="AY336" s="191" t="s">
        <v>123</v>
      </c>
    </row>
    <row r="337" spans="2:65" s="1" customFormat="1" ht="16.5" customHeight="1">
      <c r="B337" s="32"/>
      <c r="C337" s="213" t="s">
        <v>766</v>
      </c>
      <c r="D337" s="213" t="s">
        <v>202</v>
      </c>
      <c r="E337" s="214" t="s">
        <v>767</v>
      </c>
      <c r="F337" s="215" t="s">
        <v>768</v>
      </c>
      <c r="G337" s="216" t="s">
        <v>135</v>
      </c>
      <c r="H337" s="217">
        <v>5.58</v>
      </c>
      <c r="I337" s="218"/>
      <c r="J337" s="219">
        <f>ROUND(I337*H337,2)</f>
        <v>0</v>
      </c>
      <c r="K337" s="215" t="s">
        <v>259</v>
      </c>
      <c r="L337" s="220"/>
      <c r="M337" s="221" t="s">
        <v>1</v>
      </c>
      <c r="N337" s="222" t="s">
        <v>42</v>
      </c>
      <c r="O337" s="58"/>
      <c r="P337" s="177">
        <f>O337*H337</f>
        <v>0</v>
      </c>
      <c r="Q337" s="177">
        <v>0.0013</v>
      </c>
      <c r="R337" s="177">
        <f>Q337*H337</f>
        <v>0.007254</v>
      </c>
      <c r="S337" s="177">
        <v>0</v>
      </c>
      <c r="T337" s="178">
        <f>S337*H337</f>
        <v>0</v>
      </c>
      <c r="AR337" s="15" t="s">
        <v>281</v>
      </c>
      <c r="AT337" s="15" t="s">
        <v>202</v>
      </c>
      <c r="AU337" s="15" t="s">
        <v>131</v>
      </c>
      <c r="AY337" s="15" t="s">
        <v>123</v>
      </c>
      <c r="BE337" s="179">
        <f>IF(N337="základní",J337,0)</f>
        <v>0</v>
      </c>
      <c r="BF337" s="179">
        <f>IF(N337="snížená",J337,0)</f>
        <v>0</v>
      </c>
      <c r="BG337" s="179">
        <f>IF(N337="zákl. přenesená",J337,0)</f>
        <v>0</v>
      </c>
      <c r="BH337" s="179">
        <f>IF(N337="sníž. přenesená",J337,0)</f>
        <v>0</v>
      </c>
      <c r="BI337" s="179">
        <f>IF(N337="nulová",J337,0)</f>
        <v>0</v>
      </c>
      <c r="BJ337" s="15" t="s">
        <v>131</v>
      </c>
      <c r="BK337" s="179">
        <f>ROUND(I337*H337,2)</f>
        <v>0</v>
      </c>
      <c r="BL337" s="15" t="s">
        <v>210</v>
      </c>
      <c r="BM337" s="15" t="s">
        <v>769</v>
      </c>
    </row>
    <row r="338" spans="2:65" s="1" customFormat="1" ht="16.5" customHeight="1">
      <c r="B338" s="32"/>
      <c r="C338" s="168" t="s">
        <v>770</v>
      </c>
      <c r="D338" s="168" t="s">
        <v>126</v>
      </c>
      <c r="E338" s="169" t="s">
        <v>771</v>
      </c>
      <c r="F338" s="170" t="s">
        <v>772</v>
      </c>
      <c r="G338" s="171" t="s">
        <v>135</v>
      </c>
      <c r="H338" s="172">
        <v>5.58</v>
      </c>
      <c r="I338" s="173"/>
      <c r="J338" s="174">
        <f>ROUND(I338*H338,2)</f>
        <v>0</v>
      </c>
      <c r="K338" s="170" t="s">
        <v>1</v>
      </c>
      <c r="L338" s="36"/>
      <c r="M338" s="175" t="s">
        <v>1</v>
      </c>
      <c r="N338" s="176" t="s">
        <v>42</v>
      </c>
      <c r="O338" s="58"/>
      <c r="P338" s="177">
        <f>O338*H338</f>
        <v>0</v>
      </c>
      <c r="Q338" s="177">
        <v>0</v>
      </c>
      <c r="R338" s="177">
        <f>Q338*H338</f>
        <v>0</v>
      </c>
      <c r="S338" s="177">
        <v>0</v>
      </c>
      <c r="T338" s="178">
        <f>S338*H338</f>
        <v>0</v>
      </c>
      <c r="AR338" s="15" t="s">
        <v>210</v>
      </c>
      <c r="AT338" s="15" t="s">
        <v>126</v>
      </c>
      <c r="AU338" s="15" t="s">
        <v>131</v>
      </c>
      <c r="AY338" s="15" t="s">
        <v>123</v>
      </c>
      <c r="BE338" s="179">
        <f>IF(N338="základní",J338,0)</f>
        <v>0</v>
      </c>
      <c r="BF338" s="179">
        <f>IF(N338="snížená",J338,0)</f>
        <v>0</v>
      </c>
      <c r="BG338" s="179">
        <f>IF(N338="zákl. přenesená",J338,0)</f>
        <v>0</v>
      </c>
      <c r="BH338" s="179">
        <f>IF(N338="sníž. přenesená",J338,0)</f>
        <v>0</v>
      </c>
      <c r="BI338" s="179">
        <f>IF(N338="nulová",J338,0)</f>
        <v>0</v>
      </c>
      <c r="BJ338" s="15" t="s">
        <v>131</v>
      </c>
      <c r="BK338" s="179">
        <f>ROUND(I338*H338,2)</f>
        <v>0</v>
      </c>
      <c r="BL338" s="15" t="s">
        <v>210</v>
      </c>
      <c r="BM338" s="15" t="s">
        <v>773</v>
      </c>
    </row>
    <row r="339" spans="2:63" s="10" customFormat="1" ht="25.9" customHeight="1">
      <c r="B339" s="152"/>
      <c r="C339" s="153"/>
      <c r="D339" s="154" t="s">
        <v>69</v>
      </c>
      <c r="E339" s="155" t="s">
        <v>202</v>
      </c>
      <c r="F339" s="155" t="s">
        <v>774</v>
      </c>
      <c r="G339" s="153"/>
      <c r="H339" s="153"/>
      <c r="I339" s="156"/>
      <c r="J339" s="157">
        <f>BK339</f>
        <v>0</v>
      </c>
      <c r="K339" s="153"/>
      <c r="L339" s="158"/>
      <c r="M339" s="159"/>
      <c r="N339" s="160"/>
      <c r="O339" s="160"/>
      <c r="P339" s="161">
        <f>P340+P380</f>
        <v>0</v>
      </c>
      <c r="Q339" s="160"/>
      <c r="R339" s="161">
        <f>R340+R380</f>
        <v>0</v>
      </c>
      <c r="S339" s="160"/>
      <c r="T339" s="162">
        <f>T340+T380</f>
        <v>0</v>
      </c>
      <c r="AR339" s="163" t="s">
        <v>124</v>
      </c>
      <c r="AT339" s="164" t="s">
        <v>69</v>
      </c>
      <c r="AU339" s="164" t="s">
        <v>70</v>
      </c>
      <c r="AY339" s="163" t="s">
        <v>123</v>
      </c>
      <c r="BK339" s="165">
        <f>BK340+BK380</f>
        <v>0</v>
      </c>
    </row>
    <row r="340" spans="2:63" s="10" customFormat="1" ht="22.9" customHeight="1">
      <c r="B340" s="152"/>
      <c r="C340" s="153"/>
      <c r="D340" s="154" t="s">
        <v>69</v>
      </c>
      <c r="E340" s="166" t="s">
        <v>775</v>
      </c>
      <c r="F340" s="166" t="s">
        <v>776</v>
      </c>
      <c r="G340" s="153"/>
      <c r="H340" s="153"/>
      <c r="I340" s="156"/>
      <c r="J340" s="167">
        <f>BK340</f>
        <v>0</v>
      </c>
      <c r="K340" s="153"/>
      <c r="L340" s="158"/>
      <c r="M340" s="159"/>
      <c r="N340" s="160"/>
      <c r="O340" s="160"/>
      <c r="P340" s="161">
        <f>SUM(P341:P379)</f>
        <v>0</v>
      </c>
      <c r="Q340" s="160"/>
      <c r="R340" s="161">
        <f>SUM(R341:R379)</f>
        <v>0</v>
      </c>
      <c r="S340" s="160"/>
      <c r="T340" s="162">
        <f>SUM(T341:T379)</f>
        <v>0</v>
      </c>
      <c r="AR340" s="163" t="s">
        <v>124</v>
      </c>
      <c r="AT340" s="164" t="s">
        <v>69</v>
      </c>
      <c r="AU340" s="164" t="s">
        <v>75</v>
      </c>
      <c r="AY340" s="163" t="s">
        <v>123</v>
      </c>
      <c r="BK340" s="165">
        <f>SUM(BK341:BK379)</f>
        <v>0</v>
      </c>
    </row>
    <row r="341" spans="2:65" s="1" customFormat="1" ht="16.5" customHeight="1">
      <c r="B341" s="32"/>
      <c r="C341" s="168" t="s">
        <v>777</v>
      </c>
      <c r="D341" s="168" t="s">
        <v>126</v>
      </c>
      <c r="E341" s="169" t="s">
        <v>778</v>
      </c>
      <c r="F341" s="170" t="s">
        <v>779</v>
      </c>
      <c r="G341" s="171" t="s">
        <v>300</v>
      </c>
      <c r="H341" s="172">
        <v>1</v>
      </c>
      <c r="I341" s="173"/>
      <c r="J341" s="174">
        <f aca="true" t="shared" si="50" ref="J341:J379">ROUND(I341*H341,2)</f>
        <v>0</v>
      </c>
      <c r="K341" s="170" t="s">
        <v>1</v>
      </c>
      <c r="L341" s="36"/>
      <c r="M341" s="175" t="s">
        <v>1</v>
      </c>
      <c r="N341" s="176" t="s">
        <v>42</v>
      </c>
      <c r="O341" s="58"/>
      <c r="P341" s="177">
        <f aca="true" t="shared" si="51" ref="P341:P379">O341*H341</f>
        <v>0</v>
      </c>
      <c r="Q341" s="177">
        <v>0</v>
      </c>
      <c r="R341" s="177">
        <f aca="true" t="shared" si="52" ref="R341:R379">Q341*H341</f>
        <v>0</v>
      </c>
      <c r="S341" s="177">
        <v>0</v>
      </c>
      <c r="T341" s="178">
        <f aca="true" t="shared" si="53" ref="T341:T379">S341*H341</f>
        <v>0</v>
      </c>
      <c r="AR341" s="15" t="s">
        <v>435</v>
      </c>
      <c r="AT341" s="15" t="s">
        <v>126</v>
      </c>
      <c r="AU341" s="15" t="s">
        <v>131</v>
      </c>
      <c r="AY341" s="15" t="s">
        <v>123</v>
      </c>
      <c r="BE341" s="179">
        <f aca="true" t="shared" si="54" ref="BE341:BE379">IF(N341="základní",J341,0)</f>
        <v>0</v>
      </c>
      <c r="BF341" s="179">
        <f aca="true" t="shared" si="55" ref="BF341:BF379">IF(N341="snížená",J341,0)</f>
        <v>0</v>
      </c>
      <c r="BG341" s="179">
        <f aca="true" t="shared" si="56" ref="BG341:BG379">IF(N341="zákl. přenesená",J341,0)</f>
        <v>0</v>
      </c>
      <c r="BH341" s="179">
        <f aca="true" t="shared" si="57" ref="BH341:BH379">IF(N341="sníž. přenesená",J341,0)</f>
        <v>0</v>
      </c>
      <c r="BI341" s="179">
        <f aca="true" t="shared" si="58" ref="BI341:BI379">IF(N341="nulová",J341,0)</f>
        <v>0</v>
      </c>
      <c r="BJ341" s="15" t="s">
        <v>131</v>
      </c>
      <c r="BK341" s="179">
        <f aca="true" t="shared" si="59" ref="BK341:BK379">ROUND(I341*H341,2)</f>
        <v>0</v>
      </c>
      <c r="BL341" s="15" t="s">
        <v>435</v>
      </c>
      <c r="BM341" s="15" t="s">
        <v>780</v>
      </c>
    </row>
    <row r="342" spans="2:65" s="1" customFormat="1" ht="16.5" customHeight="1">
      <c r="B342" s="32"/>
      <c r="C342" s="168" t="s">
        <v>781</v>
      </c>
      <c r="D342" s="168" t="s">
        <v>126</v>
      </c>
      <c r="E342" s="169" t="s">
        <v>782</v>
      </c>
      <c r="F342" s="170" t="s">
        <v>783</v>
      </c>
      <c r="G342" s="171" t="s">
        <v>300</v>
      </c>
      <c r="H342" s="172">
        <v>1</v>
      </c>
      <c r="I342" s="173"/>
      <c r="J342" s="174">
        <f t="shared" si="50"/>
        <v>0</v>
      </c>
      <c r="K342" s="170" t="s">
        <v>1</v>
      </c>
      <c r="L342" s="36"/>
      <c r="M342" s="175" t="s">
        <v>1</v>
      </c>
      <c r="N342" s="176" t="s">
        <v>42</v>
      </c>
      <c r="O342" s="58"/>
      <c r="P342" s="177">
        <f t="shared" si="51"/>
        <v>0</v>
      </c>
      <c r="Q342" s="177">
        <v>0</v>
      </c>
      <c r="R342" s="177">
        <f t="shared" si="52"/>
        <v>0</v>
      </c>
      <c r="S342" s="177">
        <v>0</v>
      </c>
      <c r="T342" s="178">
        <f t="shared" si="53"/>
        <v>0</v>
      </c>
      <c r="AR342" s="15" t="s">
        <v>435</v>
      </c>
      <c r="AT342" s="15" t="s">
        <v>126</v>
      </c>
      <c r="AU342" s="15" t="s">
        <v>131</v>
      </c>
      <c r="AY342" s="15" t="s">
        <v>123</v>
      </c>
      <c r="BE342" s="179">
        <f t="shared" si="54"/>
        <v>0</v>
      </c>
      <c r="BF342" s="179">
        <f t="shared" si="55"/>
        <v>0</v>
      </c>
      <c r="BG342" s="179">
        <f t="shared" si="56"/>
        <v>0</v>
      </c>
      <c r="BH342" s="179">
        <f t="shared" si="57"/>
        <v>0</v>
      </c>
      <c r="BI342" s="179">
        <f t="shared" si="58"/>
        <v>0</v>
      </c>
      <c r="BJ342" s="15" t="s">
        <v>131</v>
      </c>
      <c r="BK342" s="179">
        <f t="shared" si="59"/>
        <v>0</v>
      </c>
      <c r="BL342" s="15" t="s">
        <v>435</v>
      </c>
      <c r="BM342" s="15" t="s">
        <v>784</v>
      </c>
    </row>
    <row r="343" spans="2:65" s="1" customFormat="1" ht="16.5" customHeight="1">
      <c r="B343" s="32"/>
      <c r="C343" s="168" t="s">
        <v>785</v>
      </c>
      <c r="D343" s="168" t="s">
        <v>126</v>
      </c>
      <c r="E343" s="169" t="s">
        <v>786</v>
      </c>
      <c r="F343" s="170" t="s">
        <v>787</v>
      </c>
      <c r="G343" s="171" t="s">
        <v>300</v>
      </c>
      <c r="H343" s="172">
        <v>1</v>
      </c>
      <c r="I343" s="173"/>
      <c r="J343" s="174">
        <f t="shared" si="50"/>
        <v>0</v>
      </c>
      <c r="K343" s="170" t="s">
        <v>1</v>
      </c>
      <c r="L343" s="36"/>
      <c r="M343" s="175" t="s">
        <v>1</v>
      </c>
      <c r="N343" s="176" t="s">
        <v>42</v>
      </c>
      <c r="O343" s="58"/>
      <c r="P343" s="177">
        <f t="shared" si="51"/>
        <v>0</v>
      </c>
      <c r="Q343" s="177">
        <v>0</v>
      </c>
      <c r="R343" s="177">
        <f t="shared" si="52"/>
        <v>0</v>
      </c>
      <c r="S343" s="177">
        <v>0</v>
      </c>
      <c r="T343" s="178">
        <f t="shared" si="53"/>
        <v>0</v>
      </c>
      <c r="AR343" s="15" t="s">
        <v>435</v>
      </c>
      <c r="AT343" s="15" t="s">
        <v>126</v>
      </c>
      <c r="AU343" s="15" t="s">
        <v>131</v>
      </c>
      <c r="AY343" s="15" t="s">
        <v>123</v>
      </c>
      <c r="BE343" s="179">
        <f t="shared" si="54"/>
        <v>0</v>
      </c>
      <c r="BF343" s="179">
        <f t="shared" si="55"/>
        <v>0</v>
      </c>
      <c r="BG343" s="179">
        <f t="shared" si="56"/>
        <v>0</v>
      </c>
      <c r="BH343" s="179">
        <f t="shared" si="57"/>
        <v>0</v>
      </c>
      <c r="BI343" s="179">
        <f t="shared" si="58"/>
        <v>0</v>
      </c>
      <c r="BJ343" s="15" t="s">
        <v>131</v>
      </c>
      <c r="BK343" s="179">
        <f t="shared" si="59"/>
        <v>0</v>
      </c>
      <c r="BL343" s="15" t="s">
        <v>435</v>
      </c>
      <c r="BM343" s="15" t="s">
        <v>788</v>
      </c>
    </row>
    <row r="344" spans="2:65" s="1" customFormat="1" ht="16.5" customHeight="1">
      <c r="B344" s="32"/>
      <c r="C344" s="168" t="s">
        <v>789</v>
      </c>
      <c r="D344" s="168" t="s">
        <v>126</v>
      </c>
      <c r="E344" s="169" t="s">
        <v>790</v>
      </c>
      <c r="F344" s="170" t="s">
        <v>791</v>
      </c>
      <c r="G344" s="171" t="s">
        <v>300</v>
      </c>
      <c r="H344" s="172">
        <v>1</v>
      </c>
      <c r="I344" s="173"/>
      <c r="J344" s="174">
        <f t="shared" si="50"/>
        <v>0</v>
      </c>
      <c r="K344" s="170" t="s">
        <v>1</v>
      </c>
      <c r="L344" s="36"/>
      <c r="M344" s="175" t="s">
        <v>1</v>
      </c>
      <c r="N344" s="176" t="s">
        <v>42</v>
      </c>
      <c r="O344" s="58"/>
      <c r="P344" s="177">
        <f t="shared" si="51"/>
        <v>0</v>
      </c>
      <c r="Q344" s="177">
        <v>0</v>
      </c>
      <c r="R344" s="177">
        <f t="shared" si="52"/>
        <v>0</v>
      </c>
      <c r="S344" s="177">
        <v>0</v>
      </c>
      <c r="T344" s="178">
        <f t="shared" si="53"/>
        <v>0</v>
      </c>
      <c r="AR344" s="15" t="s">
        <v>435</v>
      </c>
      <c r="AT344" s="15" t="s">
        <v>126</v>
      </c>
      <c r="AU344" s="15" t="s">
        <v>131</v>
      </c>
      <c r="AY344" s="15" t="s">
        <v>123</v>
      </c>
      <c r="BE344" s="179">
        <f t="shared" si="54"/>
        <v>0</v>
      </c>
      <c r="BF344" s="179">
        <f t="shared" si="55"/>
        <v>0</v>
      </c>
      <c r="BG344" s="179">
        <f t="shared" si="56"/>
        <v>0</v>
      </c>
      <c r="BH344" s="179">
        <f t="shared" si="57"/>
        <v>0</v>
      </c>
      <c r="BI344" s="179">
        <f t="shared" si="58"/>
        <v>0</v>
      </c>
      <c r="BJ344" s="15" t="s">
        <v>131</v>
      </c>
      <c r="BK344" s="179">
        <f t="shared" si="59"/>
        <v>0</v>
      </c>
      <c r="BL344" s="15" t="s">
        <v>435</v>
      </c>
      <c r="BM344" s="15" t="s">
        <v>792</v>
      </c>
    </row>
    <row r="345" spans="2:65" s="1" customFormat="1" ht="16.5" customHeight="1">
      <c r="B345" s="32"/>
      <c r="C345" s="168" t="s">
        <v>793</v>
      </c>
      <c r="D345" s="168" t="s">
        <v>126</v>
      </c>
      <c r="E345" s="169" t="s">
        <v>794</v>
      </c>
      <c r="F345" s="170" t="s">
        <v>795</v>
      </c>
      <c r="G345" s="171" t="s">
        <v>300</v>
      </c>
      <c r="H345" s="172">
        <v>1</v>
      </c>
      <c r="I345" s="173"/>
      <c r="J345" s="174">
        <f t="shared" si="50"/>
        <v>0</v>
      </c>
      <c r="K345" s="170" t="s">
        <v>1</v>
      </c>
      <c r="L345" s="36"/>
      <c r="M345" s="175" t="s">
        <v>1</v>
      </c>
      <c r="N345" s="176" t="s">
        <v>42</v>
      </c>
      <c r="O345" s="58"/>
      <c r="P345" s="177">
        <f t="shared" si="51"/>
        <v>0</v>
      </c>
      <c r="Q345" s="177">
        <v>0</v>
      </c>
      <c r="R345" s="177">
        <f t="shared" si="52"/>
        <v>0</v>
      </c>
      <c r="S345" s="177">
        <v>0</v>
      </c>
      <c r="T345" s="178">
        <f t="shared" si="53"/>
        <v>0</v>
      </c>
      <c r="AR345" s="15" t="s">
        <v>435</v>
      </c>
      <c r="AT345" s="15" t="s">
        <v>126</v>
      </c>
      <c r="AU345" s="15" t="s">
        <v>131</v>
      </c>
      <c r="AY345" s="15" t="s">
        <v>123</v>
      </c>
      <c r="BE345" s="179">
        <f t="shared" si="54"/>
        <v>0</v>
      </c>
      <c r="BF345" s="179">
        <f t="shared" si="55"/>
        <v>0</v>
      </c>
      <c r="BG345" s="179">
        <f t="shared" si="56"/>
        <v>0</v>
      </c>
      <c r="BH345" s="179">
        <f t="shared" si="57"/>
        <v>0</v>
      </c>
      <c r="BI345" s="179">
        <f t="shared" si="58"/>
        <v>0</v>
      </c>
      <c r="BJ345" s="15" t="s">
        <v>131</v>
      </c>
      <c r="BK345" s="179">
        <f t="shared" si="59"/>
        <v>0</v>
      </c>
      <c r="BL345" s="15" t="s">
        <v>435</v>
      </c>
      <c r="BM345" s="15" t="s">
        <v>796</v>
      </c>
    </row>
    <row r="346" spans="2:65" s="1" customFormat="1" ht="16.5" customHeight="1">
      <c r="B346" s="32"/>
      <c r="C346" s="168" t="s">
        <v>797</v>
      </c>
      <c r="D346" s="168" t="s">
        <v>126</v>
      </c>
      <c r="E346" s="169" t="s">
        <v>798</v>
      </c>
      <c r="F346" s="170" t="s">
        <v>799</v>
      </c>
      <c r="G346" s="171" t="s">
        <v>142</v>
      </c>
      <c r="H346" s="172">
        <v>55</v>
      </c>
      <c r="I346" s="173"/>
      <c r="J346" s="174">
        <f t="shared" si="50"/>
        <v>0</v>
      </c>
      <c r="K346" s="170" t="s">
        <v>1</v>
      </c>
      <c r="L346" s="36"/>
      <c r="M346" s="175" t="s">
        <v>1</v>
      </c>
      <c r="N346" s="176" t="s">
        <v>42</v>
      </c>
      <c r="O346" s="58"/>
      <c r="P346" s="177">
        <f t="shared" si="51"/>
        <v>0</v>
      </c>
      <c r="Q346" s="177">
        <v>0</v>
      </c>
      <c r="R346" s="177">
        <f t="shared" si="52"/>
        <v>0</v>
      </c>
      <c r="S346" s="177">
        <v>0</v>
      </c>
      <c r="T346" s="178">
        <f t="shared" si="53"/>
        <v>0</v>
      </c>
      <c r="AR346" s="15" t="s">
        <v>435</v>
      </c>
      <c r="AT346" s="15" t="s">
        <v>126</v>
      </c>
      <c r="AU346" s="15" t="s">
        <v>131</v>
      </c>
      <c r="AY346" s="15" t="s">
        <v>123</v>
      </c>
      <c r="BE346" s="179">
        <f t="shared" si="54"/>
        <v>0</v>
      </c>
      <c r="BF346" s="179">
        <f t="shared" si="55"/>
        <v>0</v>
      </c>
      <c r="BG346" s="179">
        <f t="shared" si="56"/>
        <v>0</v>
      </c>
      <c r="BH346" s="179">
        <f t="shared" si="57"/>
        <v>0</v>
      </c>
      <c r="BI346" s="179">
        <f t="shared" si="58"/>
        <v>0</v>
      </c>
      <c r="BJ346" s="15" t="s">
        <v>131</v>
      </c>
      <c r="BK346" s="179">
        <f t="shared" si="59"/>
        <v>0</v>
      </c>
      <c r="BL346" s="15" t="s">
        <v>435</v>
      </c>
      <c r="BM346" s="15" t="s">
        <v>800</v>
      </c>
    </row>
    <row r="347" spans="2:65" s="1" customFormat="1" ht="16.5" customHeight="1">
      <c r="B347" s="32"/>
      <c r="C347" s="168" t="s">
        <v>801</v>
      </c>
      <c r="D347" s="168" t="s">
        <v>126</v>
      </c>
      <c r="E347" s="169" t="s">
        <v>802</v>
      </c>
      <c r="F347" s="170" t="s">
        <v>803</v>
      </c>
      <c r="G347" s="171" t="s">
        <v>142</v>
      </c>
      <c r="H347" s="172">
        <v>105</v>
      </c>
      <c r="I347" s="173"/>
      <c r="J347" s="174">
        <f t="shared" si="50"/>
        <v>0</v>
      </c>
      <c r="K347" s="170" t="s">
        <v>1</v>
      </c>
      <c r="L347" s="36"/>
      <c r="M347" s="175" t="s">
        <v>1</v>
      </c>
      <c r="N347" s="176" t="s">
        <v>42</v>
      </c>
      <c r="O347" s="58"/>
      <c r="P347" s="177">
        <f t="shared" si="51"/>
        <v>0</v>
      </c>
      <c r="Q347" s="177">
        <v>0</v>
      </c>
      <c r="R347" s="177">
        <f t="shared" si="52"/>
        <v>0</v>
      </c>
      <c r="S347" s="177">
        <v>0</v>
      </c>
      <c r="T347" s="178">
        <f t="shared" si="53"/>
        <v>0</v>
      </c>
      <c r="AR347" s="15" t="s">
        <v>435</v>
      </c>
      <c r="AT347" s="15" t="s">
        <v>126</v>
      </c>
      <c r="AU347" s="15" t="s">
        <v>131</v>
      </c>
      <c r="AY347" s="15" t="s">
        <v>123</v>
      </c>
      <c r="BE347" s="179">
        <f t="shared" si="54"/>
        <v>0</v>
      </c>
      <c r="BF347" s="179">
        <f t="shared" si="55"/>
        <v>0</v>
      </c>
      <c r="BG347" s="179">
        <f t="shared" si="56"/>
        <v>0</v>
      </c>
      <c r="BH347" s="179">
        <f t="shared" si="57"/>
        <v>0</v>
      </c>
      <c r="BI347" s="179">
        <f t="shared" si="58"/>
        <v>0</v>
      </c>
      <c r="BJ347" s="15" t="s">
        <v>131</v>
      </c>
      <c r="BK347" s="179">
        <f t="shared" si="59"/>
        <v>0</v>
      </c>
      <c r="BL347" s="15" t="s">
        <v>435</v>
      </c>
      <c r="BM347" s="15" t="s">
        <v>804</v>
      </c>
    </row>
    <row r="348" spans="2:65" s="1" customFormat="1" ht="16.5" customHeight="1">
      <c r="B348" s="32"/>
      <c r="C348" s="168" t="s">
        <v>805</v>
      </c>
      <c r="D348" s="168" t="s">
        <v>126</v>
      </c>
      <c r="E348" s="169" t="s">
        <v>806</v>
      </c>
      <c r="F348" s="170" t="s">
        <v>807</v>
      </c>
      <c r="G348" s="171" t="s">
        <v>142</v>
      </c>
      <c r="H348" s="172">
        <v>15</v>
      </c>
      <c r="I348" s="173"/>
      <c r="J348" s="174">
        <f t="shared" si="50"/>
        <v>0</v>
      </c>
      <c r="K348" s="170" t="s">
        <v>1</v>
      </c>
      <c r="L348" s="36"/>
      <c r="M348" s="175" t="s">
        <v>1</v>
      </c>
      <c r="N348" s="176" t="s">
        <v>42</v>
      </c>
      <c r="O348" s="58"/>
      <c r="P348" s="177">
        <f t="shared" si="51"/>
        <v>0</v>
      </c>
      <c r="Q348" s="177">
        <v>0</v>
      </c>
      <c r="R348" s="177">
        <f t="shared" si="52"/>
        <v>0</v>
      </c>
      <c r="S348" s="177">
        <v>0</v>
      </c>
      <c r="T348" s="178">
        <f t="shared" si="53"/>
        <v>0</v>
      </c>
      <c r="AR348" s="15" t="s">
        <v>435</v>
      </c>
      <c r="AT348" s="15" t="s">
        <v>126</v>
      </c>
      <c r="AU348" s="15" t="s">
        <v>131</v>
      </c>
      <c r="AY348" s="15" t="s">
        <v>123</v>
      </c>
      <c r="BE348" s="179">
        <f t="shared" si="54"/>
        <v>0</v>
      </c>
      <c r="BF348" s="179">
        <f t="shared" si="55"/>
        <v>0</v>
      </c>
      <c r="BG348" s="179">
        <f t="shared" si="56"/>
        <v>0</v>
      </c>
      <c r="BH348" s="179">
        <f t="shared" si="57"/>
        <v>0</v>
      </c>
      <c r="BI348" s="179">
        <f t="shared" si="58"/>
        <v>0</v>
      </c>
      <c r="BJ348" s="15" t="s">
        <v>131</v>
      </c>
      <c r="BK348" s="179">
        <f t="shared" si="59"/>
        <v>0</v>
      </c>
      <c r="BL348" s="15" t="s">
        <v>435</v>
      </c>
      <c r="BM348" s="15" t="s">
        <v>808</v>
      </c>
    </row>
    <row r="349" spans="2:65" s="1" customFormat="1" ht="16.5" customHeight="1">
      <c r="B349" s="32"/>
      <c r="C349" s="168" t="s">
        <v>809</v>
      </c>
      <c r="D349" s="168" t="s">
        <v>126</v>
      </c>
      <c r="E349" s="169" t="s">
        <v>810</v>
      </c>
      <c r="F349" s="170" t="s">
        <v>811</v>
      </c>
      <c r="G349" s="171" t="s">
        <v>142</v>
      </c>
      <c r="H349" s="172">
        <v>25</v>
      </c>
      <c r="I349" s="173"/>
      <c r="J349" s="174">
        <f t="shared" si="50"/>
        <v>0</v>
      </c>
      <c r="K349" s="170" t="s">
        <v>1</v>
      </c>
      <c r="L349" s="36"/>
      <c r="M349" s="175" t="s">
        <v>1</v>
      </c>
      <c r="N349" s="176" t="s">
        <v>42</v>
      </c>
      <c r="O349" s="58"/>
      <c r="P349" s="177">
        <f t="shared" si="51"/>
        <v>0</v>
      </c>
      <c r="Q349" s="177">
        <v>0</v>
      </c>
      <c r="R349" s="177">
        <f t="shared" si="52"/>
        <v>0</v>
      </c>
      <c r="S349" s="177">
        <v>0</v>
      </c>
      <c r="T349" s="178">
        <f t="shared" si="53"/>
        <v>0</v>
      </c>
      <c r="AR349" s="15" t="s">
        <v>435</v>
      </c>
      <c r="AT349" s="15" t="s">
        <v>126</v>
      </c>
      <c r="AU349" s="15" t="s">
        <v>131</v>
      </c>
      <c r="AY349" s="15" t="s">
        <v>123</v>
      </c>
      <c r="BE349" s="179">
        <f t="shared" si="54"/>
        <v>0</v>
      </c>
      <c r="BF349" s="179">
        <f t="shared" si="55"/>
        <v>0</v>
      </c>
      <c r="BG349" s="179">
        <f t="shared" si="56"/>
        <v>0</v>
      </c>
      <c r="BH349" s="179">
        <f t="shared" si="57"/>
        <v>0</v>
      </c>
      <c r="BI349" s="179">
        <f t="shared" si="58"/>
        <v>0</v>
      </c>
      <c r="BJ349" s="15" t="s">
        <v>131</v>
      </c>
      <c r="BK349" s="179">
        <f t="shared" si="59"/>
        <v>0</v>
      </c>
      <c r="BL349" s="15" t="s">
        <v>435</v>
      </c>
      <c r="BM349" s="15" t="s">
        <v>812</v>
      </c>
    </row>
    <row r="350" spans="2:65" s="1" customFormat="1" ht="16.5" customHeight="1">
      <c r="B350" s="32"/>
      <c r="C350" s="168" t="s">
        <v>813</v>
      </c>
      <c r="D350" s="168" t="s">
        <v>126</v>
      </c>
      <c r="E350" s="169" t="s">
        <v>814</v>
      </c>
      <c r="F350" s="170" t="s">
        <v>815</v>
      </c>
      <c r="G350" s="171" t="s">
        <v>142</v>
      </c>
      <c r="H350" s="172">
        <v>6</v>
      </c>
      <c r="I350" s="173"/>
      <c r="J350" s="174">
        <f t="shared" si="50"/>
        <v>0</v>
      </c>
      <c r="K350" s="170" t="s">
        <v>1</v>
      </c>
      <c r="L350" s="36"/>
      <c r="M350" s="175" t="s">
        <v>1</v>
      </c>
      <c r="N350" s="176" t="s">
        <v>42</v>
      </c>
      <c r="O350" s="58"/>
      <c r="P350" s="177">
        <f t="shared" si="51"/>
        <v>0</v>
      </c>
      <c r="Q350" s="177">
        <v>0</v>
      </c>
      <c r="R350" s="177">
        <f t="shared" si="52"/>
        <v>0</v>
      </c>
      <c r="S350" s="177">
        <v>0</v>
      </c>
      <c r="T350" s="178">
        <f t="shared" si="53"/>
        <v>0</v>
      </c>
      <c r="AR350" s="15" t="s">
        <v>435</v>
      </c>
      <c r="AT350" s="15" t="s">
        <v>126</v>
      </c>
      <c r="AU350" s="15" t="s">
        <v>131</v>
      </c>
      <c r="AY350" s="15" t="s">
        <v>123</v>
      </c>
      <c r="BE350" s="179">
        <f t="shared" si="54"/>
        <v>0</v>
      </c>
      <c r="BF350" s="179">
        <f t="shared" si="55"/>
        <v>0</v>
      </c>
      <c r="BG350" s="179">
        <f t="shared" si="56"/>
        <v>0</v>
      </c>
      <c r="BH350" s="179">
        <f t="shared" si="57"/>
        <v>0</v>
      </c>
      <c r="BI350" s="179">
        <f t="shared" si="58"/>
        <v>0</v>
      </c>
      <c r="BJ350" s="15" t="s">
        <v>131</v>
      </c>
      <c r="BK350" s="179">
        <f t="shared" si="59"/>
        <v>0</v>
      </c>
      <c r="BL350" s="15" t="s">
        <v>435</v>
      </c>
      <c r="BM350" s="15" t="s">
        <v>816</v>
      </c>
    </row>
    <row r="351" spans="2:65" s="1" customFormat="1" ht="16.5" customHeight="1">
      <c r="B351" s="32"/>
      <c r="C351" s="168" t="s">
        <v>817</v>
      </c>
      <c r="D351" s="168" t="s">
        <v>126</v>
      </c>
      <c r="E351" s="169" t="s">
        <v>818</v>
      </c>
      <c r="F351" s="170" t="s">
        <v>819</v>
      </c>
      <c r="G351" s="171" t="s">
        <v>142</v>
      </c>
      <c r="H351" s="172">
        <v>10</v>
      </c>
      <c r="I351" s="173"/>
      <c r="J351" s="174">
        <f t="shared" si="50"/>
        <v>0</v>
      </c>
      <c r="K351" s="170" t="s">
        <v>1</v>
      </c>
      <c r="L351" s="36"/>
      <c r="M351" s="175" t="s">
        <v>1</v>
      </c>
      <c r="N351" s="176" t="s">
        <v>42</v>
      </c>
      <c r="O351" s="58"/>
      <c r="P351" s="177">
        <f t="shared" si="51"/>
        <v>0</v>
      </c>
      <c r="Q351" s="177">
        <v>0</v>
      </c>
      <c r="R351" s="177">
        <f t="shared" si="52"/>
        <v>0</v>
      </c>
      <c r="S351" s="177">
        <v>0</v>
      </c>
      <c r="T351" s="178">
        <f t="shared" si="53"/>
        <v>0</v>
      </c>
      <c r="AR351" s="15" t="s">
        <v>435</v>
      </c>
      <c r="AT351" s="15" t="s">
        <v>126</v>
      </c>
      <c r="AU351" s="15" t="s">
        <v>131</v>
      </c>
      <c r="AY351" s="15" t="s">
        <v>123</v>
      </c>
      <c r="BE351" s="179">
        <f t="shared" si="54"/>
        <v>0</v>
      </c>
      <c r="BF351" s="179">
        <f t="shared" si="55"/>
        <v>0</v>
      </c>
      <c r="BG351" s="179">
        <f t="shared" si="56"/>
        <v>0</v>
      </c>
      <c r="BH351" s="179">
        <f t="shared" si="57"/>
        <v>0</v>
      </c>
      <c r="BI351" s="179">
        <f t="shared" si="58"/>
        <v>0</v>
      </c>
      <c r="BJ351" s="15" t="s">
        <v>131</v>
      </c>
      <c r="BK351" s="179">
        <f t="shared" si="59"/>
        <v>0</v>
      </c>
      <c r="BL351" s="15" t="s">
        <v>435</v>
      </c>
      <c r="BM351" s="15" t="s">
        <v>820</v>
      </c>
    </row>
    <row r="352" spans="2:65" s="1" customFormat="1" ht="16.5" customHeight="1">
      <c r="B352" s="32"/>
      <c r="C352" s="168" t="s">
        <v>821</v>
      </c>
      <c r="D352" s="168" t="s">
        <v>126</v>
      </c>
      <c r="E352" s="169" t="s">
        <v>822</v>
      </c>
      <c r="F352" s="170" t="s">
        <v>823</v>
      </c>
      <c r="G352" s="171" t="s">
        <v>142</v>
      </c>
      <c r="H352" s="172">
        <v>10</v>
      </c>
      <c r="I352" s="173"/>
      <c r="J352" s="174">
        <f t="shared" si="50"/>
        <v>0</v>
      </c>
      <c r="K352" s="170" t="s">
        <v>1</v>
      </c>
      <c r="L352" s="36"/>
      <c r="M352" s="175" t="s">
        <v>1</v>
      </c>
      <c r="N352" s="176" t="s">
        <v>42</v>
      </c>
      <c r="O352" s="58"/>
      <c r="P352" s="177">
        <f t="shared" si="51"/>
        <v>0</v>
      </c>
      <c r="Q352" s="177">
        <v>0</v>
      </c>
      <c r="R352" s="177">
        <f t="shared" si="52"/>
        <v>0</v>
      </c>
      <c r="S352" s="177">
        <v>0</v>
      </c>
      <c r="T352" s="178">
        <f t="shared" si="53"/>
        <v>0</v>
      </c>
      <c r="AR352" s="15" t="s">
        <v>435</v>
      </c>
      <c r="AT352" s="15" t="s">
        <v>126</v>
      </c>
      <c r="AU352" s="15" t="s">
        <v>131</v>
      </c>
      <c r="AY352" s="15" t="s">
        <v>123</v>
      </c>
      <c r="BE352" s="179">
        <f t="shared" si="54"/>
        <v>0</v>
      </c>
      <c r="BF352" s="179">
        <f t="shared" si="55"/>
        <v>0</v>
      </c>
      <c r="BG352" s="179">
        <f t="shared" si="56"/>
        <v>0</v>
      </c>
      <c r="BH352" s="179">
        <f t="shared" si="57"/>
        <v>0</v>
      </c>
      <c r="BI352" s="179">
        <f t="shared" si="58"/>
        <v>0</v>
      </c>
      <c r="BJ352" s="15" t="s">
        <v>131</v>
      </c>
      <c r="BK352" s="179">
        <f t="shared" si="59"/>
        <v>0</v>
      </c>
      <c r="BL352" s="15" t="s">
        <v>435</v>
      </c>
      <c r="BM352" s="15" t="s">
        <v>824</v>
      </c>
    </row>
    <row r="353" spans="2:65" s="1" customFormat="1" ht="16.5" customHeight="1">
      <c r="B353" s="32"/>
      <c r="C353" s="168" t="s">
        <v>825</v>
      </c>
      <c r="D353" s="168" t="s">
        <v>126</v>
      </c>
      <c r="E353" s="169" t="s">
        <v>826</v>
      </c>
      <c r="F353" s="170" t="s">
        <v>827</v>
      </c>
      <c r="G353" s="171" t="s">
        <v>142</v>
      </c>
      <c r="H353" s="172">
        <v>30</v>
      </c>
      <c r="I353" s="173"/>
      <c r="J353" s="174">
        <f t="shared" si="50"/>
        <v>0</v>
      </c>
      <c r="K353" s="170" t="s">
        <v>1</v>
      </c>
      <c r="L353" s="36"/>
      <c r="M353" s="175" t="s">
        <v>1</v>
      </c>
      <c r="N353" s="176" t="s">
        <v>42</v>
      </c>
      <c r="O353" s="58"/>
      <c r="P353" s="177">
        <f t="shared" si="51"/>
        <v>0</v>
      </c>
      <c r="Q353" s="177">
        <v>0</v>
      </c>
      <c r="R353" s="177">
        <f t="shared" si="52"/>
        <v>0</v>
      </c>
      <c r="S353" s="177">
        <v>0</v>
      </c>
      <c r="T353" s="178">
        <f t="shared" si="53"/>
        <v>0</v>
      </c>
      <c r="AR353" s="15" t="s">
        <v>435</v>
      </c>
      <c r="AT353" s="15" t="s">
        <v>126</v>
      </c>
      <c r="AU353" s="15" t="s">
        <v>131</v>
      </c>
      <c r="AY353" s="15" t="s">
        <v>123</v>
      </c>
      <c r="BE353" s="179">
        <f t="shared" si="54"/>
        <v>0</v>
      </c>
      <c r="BF353" s="179">
        <f t="shared" si="55"/>
        <v>0</v>
      </c>
      <c r="BG353" s="179">
        <f t="shared" si="56"/>
        <v>0</v>
      </c>
      <c r="BH353" s="179">
        <f t="shared" si="57"/>
        <v>0</v>
      </c>
      <c r="BI353" s="179">
        <f t="shared" si="58"/>
        <v>0</v>
      </c>
      <c r="BJ353" s="15" t="s">
        <v>131</v>
      </c>
      <c r="BK353" s="179">
        <f t="shared" si="59"/>
        <v>0</v>
      </c>
      <c r="BL353" s="15" t="s">
        <v>435</v>
      </c>
      <c r="BM353" s="15" t="s">
        <v>828</v>
      </c>
    </row>
    <row r="354" spans="2:65" s="1" customFormat="1" ht="16.5" customHeight="1">
      <c r="B354" s="32"/>
      <c r="C354" s="168" t="s">
        <v>829</v>
      </c>
      <c r="D354" s="168" t="s">
        <v>126</v>
      </c>
      <c r="E354" s="169" t="s">
        <v>830</v>
      </c>
      <c r="F354" s="170" t="s">
        <v>831</v>
      </c>
      <c r="G354" s="171" t="s">
        <v>142</v>
      </c>
      <c r="H354" s="172">
        <v>20</v>
      </c>
      <c r="I354" s="173"/>
      <c r="J354" s="174">
        <f t="shared" si="50"/>
        <v>0</v>
      </c>
      <c r="K354" s="170" t="s">
        <v>1</v>
      </c>
      <c r="L354" s="36"/>
      <c r="M354" s="175" t="s">
        <v>1</v>
      </c>
      <c r="N354" s="176" t="s">
        <v>42</v>
      </c>
      <c r="O354" s="58"/>
      <c r="P354" s="177">
        <f t="shared" si="51"/>
        <v>0</v>
      </c>
      <c r="Q354" s="177">
        <v>0</v>
      </c>
      <c r="R354" s="177">
        <f t="shared" si="52"/>
        <v>0</v>
      </c>
      <c r="S354" s="177">
        <v>0</v>
      </c>
      <c r="T354" s="178">
        <f t="shared" si="53"/>
        <v>0</v>
      </c>
      <c r="AR354" s="15" t="s">
        <v>435</v>
      </c>
      <c r="AT354" s="15" t="s">
        <v>126</v>
      </c>
      <c r="AU354" s="15" t="s">
        <v>131</v>
      </c>
      <c r="AY354" s="15" t="s">
        <v>123</v>
      </c>
      <c r="BE354" s="179">
        <f t="shared" si="54"/>
        <v>0</v>
      </c>
      <c r="BF354" s="179">
        <f t="shared" si="55"/>
        <v>0</v>
      </c>
      <c r="BG354" s="179">
        <f t="shared" si="56"/>
        <v>0</v>
      </c>
      <c r="BH354" s="179">
        <f t="shared" si="57"/>
        <v>0</v>
      </c>
      <c r="BI354" s="179">
        <f t="shared" si="58"/>
        <v>0</v>
      </c>
      <c r="BJ354" s="15" t="s">
        <v>131</v>
      </c>
      <c r="BK354" s="179">
        <f t="shared" si="59"/>
        <v>0</v>
      </c>
      <c r="BL354" s="15" t="s">
        <v>435</v>
      </c>
      <c r="BM354" s="15" t="s">
        <v>832</v>
      </c>
    </row>
    <row r="355" spans="2:65" s="1" customFormat="1" ht="16.5" customHeight="1">
      <c r="B355" s="32"/>
      <c r="C355" s="168" t="s">
        <v>833</v>
      </c>
      <c r="D355" s="168" t="s">
        <v>126</v>
      </c>
      <c r="E355" s="169" t="s">
        <v>834</v>
      </c>
      <c r="F355" s="170" t="s">
        <v>835</v>
      </c>
      <c r="G355" s="171" t="s">
        <v>300</v>
      </c>
      <c r="H355" s="172">
        <v>1</v>
      </c>
      <c r="I355" s="173"/>
      <c r="J355" s="174">
        <f t="shared" si="50"/>
        <v>0</v>
      </c>
      <c r="K355" s="170" t="s">
        <v>1</v>
      </c>
      <c r="L355" s="36"/>
      <c r="M355" s="175" t="s">
        <v>1</v>
      </c>
      <c r="N355" s="176" t="s">
        <v>42</v>
      </c>
      <c r="O355" s="58"/>
      <c r="P355" s="177">
        <f t="shared" si="51"/>
        <v>0</v>
      </c>
      <c r="Q355" s="177">
        <v>0</v>
      </c>
      <c r="R355" s="177">
        <f t="shared" si="52"/>
        <v>0</v>
      </c>
      <c r="S355" s="177">
        <v>0</v>
      </c>
      <c r="T355" s="178">
        <f t="shared" si="53"/>
        <v>0</v>
      </c>
      <c r="AR355" s="15" t="s">
        <v>435</v>
      </c>
      <c r="AT355" s="15" t="s">
        <v>126</v>
      </c>
      <c r="AU355" s="15" t="s">
        <v>131</v>
      </c>
      <c r="AY355" s="15" t="s">
        <v>123</v>
      </c>
      <c r="BE355" s="179">
        <f t="shared" si="54"/>
        <v>0</v>
      </c>
      <c r="BF355" s="179">
        <f t="shared" si="55"/>
        <v>0</v>
      </c>
      <c r="BG355" s="179">
        <f t="shared" si="56"/>
        <v>0</v>
      </c>
      <c r="BH355" s="179">
        <f t="shared" si="57"/>
        <v>0</v>
      </c>
      <c r="BI355" s="179">
        <f t="shared" si="58"/>
        <v>0</v>
      </c>
      <c r="BJ355" s="15" t="s">
        <v>131</v>
      </c>
      <c r="BK355" s="179">
        <f t="shared" si="59"/>
        <v>0</v>
      </c>
      <c r="BL355" s="15" t="s">
        <v>435</v>
      </c>
      <c r="BM355" s="15" t="s">
        <v>836</v>
      </c>
    </row>
    <row r="356" spans="2:65" s="1" customFormat="1" ht="16.5" customHeight="1">
      <c r="B356" s="32"/>
      <c r="C356" s="168" t="s">
        <v>837</v>
      </c>
      <c r="D356" s="168" t="s">
        <v>126</v>
      </c>
      <c r="E356" s="169" t="s">
        <v>838</v>
      </c>
      <c r="F356" s="170" t="s">
        <v>839</v>
      </c>
      <c r="G356" s="171" t="s">
        <v>300</v>
      </c>
      <c r="H356" s="172">
        <v>1</v>
      </c>
      <c r="I356" s="173"/>
      <c r="J356" s="174">
        <f t="shared" si="50"/>
        <v>0</v>
      </c>
      <c r="K356" s="170" t="s">
        <v>1</v>
      </c>
      <c r="L356" s="36"/>
      <c r="M356" s="175" t="s">
        <v>1</v>
      </c>
      <c r="N356" s="176" t="s">
        <v>42</v>
      </c>
      <c r="O356" s="58"/>
      <c r="P356" s="177">
        <f t="shared" si="51"/>
        <v>0</v>
      </c>
      <c r="Q356" s="177">
        <v>0</v>
      </c>
      <c r="R356" s="177">
        <f t="shared" si="52"/>
        <v>0</v>
      </c>
      <c r="S356" s="177">
        <v>0</v>
      </c>
      <c r="T356" s="178">
        <f t="shared" si="53"/>
        <v>0</v>
      </c>
      <c r="AR356" s="15" t="s">
        <v>435</v>
      </c>
      <c r="AT356" s="15" t="s">
        <v>126</v>
      </c>
      <c r="AU356" s="15" t="s">
        <v>131</v>
      </c>
      <c r="AY356" s="15" t="s">
        <v>123</v>
      </c>
      <c r="BE356" s="179">
        <f t="shared" si="54"/>
        <v>0</v>
      </c>
      <c r="BF356" s="179">
        <f t="shared" si="55"/>
        <v>0</v>
      </c>
      <c r="BG356" s="179">
        <f t="shared" si="56"/>
        <v>0</v>
      </c>
      <c r="BH356" s="179">
        <f t="shared" si="57"/>
        <v>0</v>
      </c>
      <c r="BI356" s="179">
        <f t="shared" si="58"/>
        <v>0</v>
      </c>
      <c r="BJ356" s="15" t="s">
        <v>131</v>
      </c>
      <c r="BK356" s="179">
        <f t="shared" si="59"/>
        <v>0</v>
      </c>
      <c r="BL356" s="15" t="s">
        <v>435</v>
      </c>
      <c r="BM356" s="15" t="s">
        <v>840</v>
      </c>
    </row>
    <row r="357" spans="2:65" s="1" customFormat="1" ht="16.5" customHeight="1">
      <c r="B357" s="32"/>
      <c r="C357" s="168" t="s">
        <v>841</v>
      </c>
      <c r="D357" s="168" t="s">
        <v>126</v>
      </c>
      <c r="E357" s="169" t="s">
        <v>842</v>
      </c>
      <c r="F357" s="170" t="s">
        <v>843</v>
      </c>
      <c r="G357" s="171" t="s">
        <v>300</v>
      </c>
      <c r="H357" s="172">
        <v>2</v>
      </c>
      <c r="I357" s="173"/>
      <c r="J357" s="174">
        <f t="shared" si="50"/>
        <v>0</v>
      </c>
      <c r="K357" s="170" t="s">
        <v>1</v>
      </c>
      <c r="L357" s="36"/>
      <c r="M357" s="175" t="s">
        <v>1</v>
      </c>
      <c r="N357" s="176" t="s">
        <v>42</v>
      </c>
      <c r="O357" s="58"/>
      <c r="P357" s="177">
        <f t="shared" si="51"/>
        <v>0</v>
      </c>
      <c r="Q357" s="177">
        <v>0</v>
      </c>
      <c r="R357" s="177">
        <f t="shared" si="52"/>
        <v>0</v>
      </c>
      <c r="S357" s="177">
        <v>0</v>
      </c>
      <c r="T357" s="178">
        <f t="shared" si="53"/>
        <v>0</v>
      </c>
      <c r="AR357" s="15" t="s">
        <v>435</v>
      </c>
      <c r="AT357" s="15" t="s">
        <v>126</v>
      </c>
      <c r="AU357" s="15" t="s">
        <v>131</v>
      </c>
      <c r="AY357" s="15" t="s">
        <v>123</v>
      </c>
      <c r="BE357" s="179">
        <f t="shared" si="54"/>
        <v>0</v>
      </c>
      <c r="BF357" s="179">
        <f t="shared" si="55"/>
        <v>0</v>
      </c>
      <c r="BG357" s="179">
        <f t="shared" si="56"/>
        <v>0</v>
      </c>
      <c r="BH357" s="179">
        <f t="shared" si="57"/>
        <v>0</v>
      </c>
      <c r="BI357" s="179">
        <f t="shared" si="58"/>
        <v>0</v>
      </c>
      <c r="BJ357" s="15" t="s">
        <v>131</v>
      </c>
      <c r="BK357" s="179">
        <f t="shared" si="59"/>
        <v>0</v>
      </c>
      <c r="BL357" s="15" t="s">
        <v>435</v>
      </c>
      <c r="BM357" s="15" t="s">
        <v>844</v>
      </c>
    </row>
    <row r="358" spans="2:65" s="1" customFormat="1" ht="16.5" customHeight="1">
      <c r="B358" s="32"/>
      <c r="C358" s="168" t="s">
        <v>845</v>
      </c>
      <c r="D358" s="168" t="s">
        <v>126</v>
      </c>
      <c r="E358" s="169" t="s">
        <v>846</v>
      </c>
      <c r="F358" s="170" t="s">
        <v>847</v>
      </c>
      <c r="G358" s="171" t="s">
        <v>300</v>
      </c>
      <c r="H358" s="172">
        <v>9</v>
      </c>
      <c r="I358" s="173"/>
      <c r="J358" s="174">
        <f t="shared" si="50"/>
        <v>0</v>
      </c>
      <c r="K358" s="170" t="s">
        <v>1</v>
      </c>
      <c r="L358" s="36"/>
      <c r="M358" s="175" t="s">
        <v>1</v>
      </c>
      <c r="N358" s="176" t="s">
        <v>42</v>
      </c>
      <c r="O358" s="58"/>
      <c r="P358" s="177">
        <f t="shared" si="51"/>
        <v>0</v>
      </c>
      <c r="Q358" s="177">
        <v>0</v>
      </c>
      <c r="R358" s="177">
        <f t="shared" si="52"/>
        <v>0</v>
      </c>
      <c r="S358" s="177">
        <v>0</v>
      </c>
      <c r="T358" s="178">
        <f t="shared" si="53"/>
        <v>0</v>
      </c>
      <c r="AR358" s="15" t="s">
        <v>435</v>
      </c>
      <c r="AT358" s="15" t="s">
        <v>126</v>
      </c>
      <c r="AU358" s="15" t="s">
        <v>131</v>
      </c>
      <c r="AY358" s="15" t="s">
        <v>123</v>
      </c>
      <c r="BE358" s="179">
        <f t="shared" si="54"/>
        <v>0</v>
      </c>
      <c r="BF358" s="179">
        <f t="shared" si="55"/>
        <v>0</v>
      </c>
      <c r="BG358" s="179">
        <f t="shared" si="56"/>
        <v>0</v>
      </c>
      <c r="BH358" s="179">
        <f t="shared" si="57"/>
        <v>0</v>
      </c>
      <c r="BI358" s="179">
        <f t="shared" si="58"/>
        <v>0</v>
      </c>
      <c r="BJ358" s="15" t="s">
        <v>131</v>
      </c>
      <c r="BK358" s="179">
        <f t="shared" si="59"/>
        <v>0</v>
      </c>
      <c r="BL358" s="15" t="s">
        <v>435</v>
      </c>
      <c r="BM358" s="15" t="s">
        <v>848</v>
      </c>
    </row>
    <row r="359" spans="2:65" s="1" customFormat="1" ht="16.5" customHeight="1">
      <c r="B359" s="32"/>
      <c r="C359" s="168" t="s">
        <v>849</v>
      </c>
      <c r="D359" s="168" t="s">
        <v>126</v>
      </c>
      <c r="E359" s="169" t="s">
        <v>850</v>
      </c>
      <c r="F359" s="170" t="s">
        <v>851</v>
      </c>
      <c r="G359" s="171" t="s">
        <v>300</v>
      </c>
      <c r="H359" s="172">
        <v>4</v>
      </c>
      <c r="I359" s="173"/>
      <c r="J359" s="174">
        <f t="shared" si="50"/>
        <v>0</v>
      </c>
      <c r="K359" s="170" t="s">
        <v>1</v>
      </c>
      <c r="L359" s="36"/>
      <c r="M359" s="175" t="s">
        <v>1</v>
      </c>
      <c r="N359" s="176" t="s">
        <v>42</v>
      </c>
      <c r="O359" s="58"/>
      <c r="P359" s="177">
        <f t="shared" si="51"/>
        <v>0</v>
      </c>
      <c r="Q359" s="177">
        <v>0</v>
      </c>
      <c r="R359" s="177">
        <f t="shared" si="52"/>
        <v>0</v>
      </c>
      <c r="S359" s="177">
        <v>0</v>
      </c>
      <c r="T359" s="178">
        <f t="shared" si="53"/>
        <v>0</v>
      </c>
      <c r="AR359" s="15" t="s">
        <v>435</v>
      </c>
      <c r="AT359" s="15" t="s">
        <v>126</v>
      </c>
      <c r="AU359" s="15" t="s">
        <v>131</v>
      </c>
      <c r="AY359" s="15" t="s">
        <v>123</v>
      </c>
      <c r="BE359" s="179">
        <f t="shared" si="54"/>
        <v>0</v>
      </c>
      <c r="BF359" s="179">
        <f t="shared" si="55"/>
        <v>0</v>
      </c>
      <c r="BG359" s="179">
        <f t="shared" si="56"/>
        <v>0</v>
      </c>
      <c r="BH359" s="179">
        <f t="shared" si="57"/>
        <v>0</v>
      </c>
      <c r="BI359" s="179">
        <f t="shared" si="58"/>
        <v>0</v>
      </c>
      <c r="BJ359" s="15" t="s">
        <v>131</v>
      </c>
      <c r="BK359" s="179">
        <f t="shared" si="59"/>
        <v>0</v>
      </c>
      <c r="BL359" s="15" t="s">
        <v>435</v>
      </c>
      <c r="BM359" s="15" t="s">
        <v>852</v>
      </c>
    </row>
    <row r="360" spans="2:65" s="1" customFormat="1" ht="16.5" customHeight="1">
      <c r="B360" s="32"/>
      <c r="C360" s="168" t="s">
        <v>853</v>
      </c>
      <c r="D360" s="168" t="s">
        <v>126</v>
      </c>
      <c r="E360" s="169" t="s">
        <v>854</v>
      </c>
      <c r="F360" s="170" t="s">
        <v>855</v>
      </c>
      <c r="G360" s="171" t="s">
        <v>300</v>
      </c>
      <c r="H360" s="172">
        <v>2</v>
      </c>
      <c r="I360" s="173"/>
      <c r="J360" s="174">
        <f t="shared" si="50"/>
        <v>0</v>
      </c>
      <c r="K360" s="170" t="s">
        <v>1</v>
      </c>
      <c r="L360" s="36"/>
      <c r="M360" s="175" t="s">
        <v>1</v>
      </c>
      <c r="N360" s="176" t="s">
        <v>42</v>
      </c>
      <c r="O360" s="58"/>
      <c r="P360" s="177">
        <f t="shared" si="51"/>
        <v>0</v>
      </c>
      <c r="Q360" s="177">
        <v>0</v>
      </c>
      <c r="R360" s="177">
        <f t="shared" si="52"/>
        <v>0</v>
      </c>
      <c r="S360" s="177">
        <v>0</v>
      </c>
      <c r="T360" s="178">
        <f t="shared" si="53"/>
        <v>0</v>
      </c>
      <c r="AR360" s="15" t="s">
        <v>435</v>
      </c>
      <c r="AT360" s="15" t="s">
        <v>126</v>
      </c>
      <c r="AU360" s="15" t="s">
        <v>131</v>
      </c>
      <c r="AY360" s="15" t="s">
        <v>123</v>
      </c>
      <c r="BE360" s="179">
        <f t="shared" si="54"/>
        <v>0</v>
      </c>
      <c r="BF360" s="179">
        <f t="shared" si="55"/>
        <v>0</v>
      </c>
      <c r="BG360" s="179">
        <f t="shared" si="56"/>
        <v>0</v>
      </c>
      <c r="BH360" s="179">
        <f t="shared" si="57"/>
        <v>0</v>
      </c>
      <c r="BI360" s="179">
        <f t="shared" si="58"/>
        <v>0</v>
      </c>
      <c r="BJ360" s="15" t="s">
        <v>131</v>
      </c>
      <c r="BK360" s="179">
        <f t="shared" si="59"/>
        <v>0</v>
      </c>
      <c r="BL360" s="15" t="s">
        <v>435</v>
      </c>
      <c r="BM360" s="15" t="s">
        <v>856</v>
      </c>
    </row>
    <row r="361" spans="2:65" s="1" customFormat="1" ht="16.5" customHeight="1">
      <c r="B361" s="32"/>
      <c r="C361" s="168" t="s">
        <v>857</v>
      </c>
      <c r="D361" s="168" t="s">
        <v>126</v>
      </c>
      <c r="E361" s="169" t="s">
        <v>858</v>
      </c>
      <c r="F361" s="170" t="s">
        <v>859</v>
      </c>
      <c r="G361" s="171" t="s">
        <v>300</v>
      </c>
      <c r="H361" s="172">
        <v>12</v>
      </c>
      <c r="I361" s="173"/>
      <c r="J361" s="174">
        <f t="shared" si="50"/>
        <v>0</v>
      </c>
      <c r="K361" s="170" t="s">
        <v>1</v>
      </c>
      <c r="L361" s="36"/>
      <c r="M361" s="175" t="s">
        <v>1</v>
      </c>
      <c r="N361" s="176" t="s">
        <v>42</v>
      </c>
      <c r="O361" s="58"/>
      <c r="P361" s="177">
        <f t="shared" si="51"/>
        <v>0</v>
      </c>
      <c r="Q361" s="177">
        <v>0</v>
      </c>
      <c r="R361" s="177">
        <f t="shared" si="52"/>
        <v>0</v>
      </c>
      <c r="S361" s="177">
        <v>0</v>
      </c>
      <c r="T361" s="178">
        <f t="shared" si="53"/>
        <v>0</v>
      </c>
      <c r="AR361" s="15" t="s">
        <v>435</v>
      </c>
      <c r="AT361" s="15" t="s">
        <v>126</v>
      </c>
      <c r="AU361" s="15" t="s">
        <v>131</v>
      </c>
      <c r="AY361" s="15" t="s">
        <v>123</v>
      </c>
      <c r="BE361" s="179">
        <f t="shared" si="54"/>
        <v>0</v>
      </c>
      <c r="BF361" s="179">
        <f t="shared" si="55"/>
        <v>0</v>
      </c>
      <c r="BG361" s="179">
        <f t="shared" si="56"/>
        <v>0</v>
      </c>
      <c r="BH361" s="179">
        <f t="shared" si="57"/>
        <v>0</v>
      </c>
      <c r="BI361" s="179">
        <f t="shared" si="58"/>
        <v>0</v>
      </c>
      <c r="BJ361" s="15" t="s">
        <v>131</v>
      </c>
      <c r="BK361" s="179">
        <f t="shared" si="59"/>
        <v>0</v>
      </c>
      <c r="BL361" s="15" t="s">
        <v>435</v>
      </c>
      <c r="BM361" s="15" t="s">
        <v>860</v>
      </c>
    </row>
    <row r="362" spans="2:65" s="1" customFormat="1" ht="16.5" customHeight="1">
      <c r="B362" s="32"/>
      <c r="C362" s="168" t="s">
        <v>861</v>
      </c>
      <c r="D362" s="168" t="s">
        <v>126</v>
      </c>
      <c r="E362" s="169" t="s">
        <v>862</v>
      </c>
      <c r="F362" s="170" t="s">
        <v>863</v>
      </c>
      <c r="G362" s="171" t="s">
        <v>300</v>
      </c>
      <c r="H362" s="172">
        <v>1</v>
      </c>
      <c r="I362" s="173"/>
      <c r="J362" s="174">
        <f t="shared" si="50"/>
        <v>0</v>
      </c>
      <c r="K362" s="170" t="s">
        <v>1</v>
      </c>
      <c r="L362" s="36"/>
      <c r="M362" s="175" t="s">
        <v>1</v>
      </c>
      <c r="N362" s="176" t="s">
        <v>42</v>
      </c>
      <c r="O362" s="58"/>
      <c r="P362" s="177">
        <f t="shared" si="51"/>
        <v>0</v>
      </c>
      <c r="Q362" s="177">
        <v>0</v>
      </c>
      <c r="R362" s="177">
        <f t="shared" si="52"/>
        <v>0</v>
      </c>
      <c r="S362" s="177">
        <v>0</v>
      </c>
      <c r="T362" s="178">
        <f t="shared" si="53"/>
        <v>0</v>
      </c>
      <c r="AR362" s="15" t="s">
        <v>435</v>
      </c>
      <c r="AT362" s="15" t="s">
        <v>126</v>
      </c>
      <c r="AU362" s="15" t="s">
        <v>131</v>
      </c>
      <c r="AY362" s="15" t="s">
        <v>123</v>
      </c>
      <c r="BE362" s="179">
        <f t="shared" si="54"/>
        <v>0</v>
      </c>
      <c r="BF362" s="179">
        <f t="shared" si="55"/>
        <v>0</v>
      </c>
      <c r="BG362" s="179">
        <f t="shared" si="56"/>
        <v>0</v>
      </c>
      <c r="BH362" s="179">
        <f t="shared" si="57"/>
        <v>0</v>
      </c>
      <c r="BI362" s="179">
        <f t="shared" si="58"/>
        <v>0</v>
      </c>
      <c r="BJ362" s="15" t="s">
        <v>131</v>
      </c>
      <c r="BK362" s="179">
        <f t="shared" si="59"/>
        <v>0</v>
      </c>
      <c r="BL362" s="15" t="s">
        <v>435</v>
      </c>
      <c r="BM362" s="15" t="s">
        <v>864</v>
      </c>
    </row>
    <row r="363" spans="2:65" s="1" customFormat="1" ht="16.5" customHeight="1">
      <c r="B363" s="32"/>
      <c r="C363" s="168" t="s">
        <v>865</v>
      </c>
      <c r="D363" s="168" t="s">
        <v>126</v>
      </c>
      <c r="E363" s="169" t="s">
        <v>866</v>
      </c>
      <c r="F363" s="170" t="s">
        <v>867</v>
      </c>
      <c r="G363" s="171" t="s">
        <v>300</v>
      </c>
      <c r="H363" s="172">
        <v>8</v>
      </c>
      <c r="I363" s="173"/>
      <c r="J363" s="174">
        <f t="shared" si="50"/>
        <v>0</v>
      </c>
      <c r="K363" s="170" t="s">
        <v>1</v>
      </c>
      <c r="L363" s="36"/>
      <c r="M363" s="175" t="s">
        <v>1</v>
      </c>
      <c r="N363" s="176" t="s">
        <v>42</v>
      </c>
      <c r="O363" s="58"/>
      <c r="P363" s="177">
        <f t="shared" si="51"/>
        <v>0</v>
      </c>
      <c r="Q363" s="177">
        <v>0</v>
      </c>
      <c r="R363" s="177">
        <f t="shared" si="52"/>
        <v>0</v>
      </c>
      <c r="S363" s="177">
        <v>0</v>
      </c>
      <c r="T363" s="178">
        <f t="shared" si="53"/>
        <v>0</v>
      </c>
      <c r="AR363" s="15" t="s">
        <v>435</v>
      </c>
      <c r="AT363" s="15" t="s">
        <v>126</v>
      </c>
      <c r="AU363" s="15" t="s">
        <v>131</v>
      </c>
      <c r="AY363" s="15" t="s">
        <v>123</v>
      </c>
      <c r="BE363" s="179">
        <f t="shared" si="54"/>
        <v>0</v>
      </c>
      <c r="BF363" s="179">
        <f t="shared" si="55"/>
        <v>0</v>
      </c>
      <c r="BG363" s="179">
        <f t="shared" si="56"/>
        <v>0</v>
      </c>
      <c r="BH363" s="179">
        <f t="shared" si="57"/>
        <v>0</v>
      </c>
      <c r="BI363" s="179">
        <f t="shared" si="58"/>
        <v>0</v>
      </c>
      <c r="BJ363" s="15" t="s">
        <v>131</v>
      </c>
      <c r="BK363" s="179">
        <f t="shared" si="59"/>
        <v>0</v>
      </c>
      <c r="BL363" s="15" t="s">
        <v>435</v>
      </c>
      <c r="BM363" s="15" t="s">
        <v>868</v>
      </c>
    </row>
    <row r="364" spans="2:65" s="1" customFormat="1" ht="16.5" customHeight="1">
      <c r="B364" s="32"/>
      <c r="C364" s="168" t="s">
        <v>869</v>
      </c>
      <c r="D364" s="168" t="s">
        <v>126</v>
      </c>
      <c r="E364" s="169" t="s">
        <v>870</v>
      </c>
      <c r="F364" s="170" t="s">
        <v>871</v>
      </c>
      <c r="G364" s="171" t="s">
        <v>300</v>
      </c>
      <c r="H364" s="172">
        <v>1</v>
      </c>
      <c r="I364" s="173"/>
      <c r="J364" s="174">
        <f t="shared" si="50"/>
        <v>0</v>
      </c>
      <c r="K364" s="170" t="s">
        <v>1</v>
      </c>
      <c r="L364" s="36"/>
      <c r="M364" s="175" t="s">
        <v>1</v>
      </c>
      <c r="N364" s="176" t="s">
        <v>42</v>
      </c>
      <c r="O364" s="58"/>
      <c r="P364" s="177">
        <f t="shared" si="51"/>
        <v>0</v>
      </c>
      <c r="Q364" s="177">
        <v>0</v>
      </c>
      <c r="R364" s="177">
        <f t="shared" si="52"/>
        <v>0</v>
      </c>
      <c r="S364" s="177">
        <v>0</v>
      </c>
      <c r="T364" s="178">
        <f t="shared" si="53"/>
        <v>0</v>
      </c>
      <c r="AR364" s="15" t="s">
        <v>435</v>
      </c>
      <c r="AT364" s="15" t="s">
        <v>126</v>
      </c>
      <c r="AU364" s="15" t="s">
        <v>131</v>
      </c>
      <c r="AY364" s="15" t="s">
        <v>123</v>
      </c>
      <c r="BE364" s="179">
        <f t="shared" si="54"/>
        <v>0</v>
      </c>
      <c r="BF364" s="179">
        <f t="shared" si="55"/>
        <v>0</v>
      </c>
      <c r="BG364" s="179">
        <f t="shared" si="56"/>
        <v>0</v>
      </c>
      <c r="BH364" s="179">
        <f t="shared" si="57"/>
        <v>0</v>
      </c>
      <c r="BI364" s="179">
        <f t="shared" si="58"/>
        <v>0</v>
      </c>
      <c r="BJ364" s="15" t="s">
        <v>131</v>
      </c>
      <c r="BK364" s="179">
        <f t="shared" si="59"/>
        <v>0</v>
      </c>
      <c r="BL364" s="15" t="s">
        <v>435</v>
      </c>
      <c r="BM364" s="15" t="s">
        <v>872</v>
      </c>
    </row>
    <row r="365" spans="2:65" s="1" customFormat="1" ht="16.5" customHeight="1">
      <c r="B365" s="32"/>
      <c r="C365" s="168" t="s">
        <v>873</v>
      </c>
      <c r="D365" s="168" t="s">
        <v>126</v>
      </c>
      <c r="E365" s="169" t="s">
        <v>874</v>
      </c>
      <c r="F365" s="170" t="s">
        <v>875</v>
      </c>
      <c r="G365" s="171" t="s">
        <v>300</v>
      </c>
      <c r="H365" s="172">
        <v>1</v>
      </c>
      <c r="I365" s="173"/>
      <c r="J365" s="174">
        <f t="shared" si="50"/>
        <v>0</v>
      </c>
      <c r="K365" s="170" t="s">
        <v>1</v>
      </c>
      <c r="L365" s="36"/>
      <c r="M365" s="175" t="s">
        <v>1</v>
      </c>
      <c r="N365" s="176" t="s">
        <v>42</v>
      </c>
      <c r="O365" s="58"/>
      <c r="P365" s="177">
        <f t="shared" si="51"/>
        <v>0</v>
      </c>
      <c r="Q365" s="177">
        <v>0</v>
      </c>
      <c r="R365" s="177">
        <f t="shared" si="52"/>
        <v>0</v>
      </c>
      <c r="S365" s="177">
        <v>0</v>
      </c>
      <c r="T365" s="178">
        <f t="shared" si="53"/>
        <v>0</v>
      </c>
      <c r="AR365" s="15" t="s">
        <v>435</v>
      </c>
      <c r="AT365" s="15" t="s">
        <v>126</v>
      </c>
      <c r="AU365" s="15" t="s">
        <v>131</v>
      </c>
      <c r="AY365" s="15" t="s">
        <v>123</v>
      </c>
      <c r="BE365" s="179">
        <f t="shared" si="54"/>
        <v>0</v>
      </c>
      <c r="BF365" s="179">
        <f t="shared" si="55"/>
        <v>0</v>
      </c>
      <c r="BG365" s="179">
        <f t="shared" si="56"/>
        <v>0</v>
      </c>
      <c r="BH365" s="179">
        <f t="shared" si="57"/>
        <v>0</v>
      </c>
      <c r="BI365" s="179">
        <f t="shared" si="58"/>
        <v>0</v>
      </c>
      <c r="BJ365" s="15" t="s">
        <v>131</v>
      </c>
      <c r="BK365" s="179">
        <f t="shared" si="59"/>
        <v>0</v>
      </c>
      <c r="BL365" s="15" t="s">
        <v>435</v>
      </c>
      <c r="BM365" s="15" t="s">
        <v>876</v>
      </c>
    </row>
    <row r="366" spans="2:65" s="1" customFormat="1" ht="16.5" customHeight="1">
      <c r="B366" s="32"/>
      <c r="C366" s="168" t="s">
        <v>877</v>
      </c>
      <c r="D366" s="168" t="s">
        <v>126</v>
      </c>
      <c r="E366" s="169" t="s">
        <v>878</v>
      </c>
      <c r="F366" s="170" t="s">
        <v>879</v>
      </c>
      <c r="G366" s="171" t="s">
        <v>300</v>
      </c>
      <c r="H366" s="172">
        <v>1</v>
      </c>
      <c r="I366" s="173"/>
      <c r="J366" s="174">
        <f t="shared" si="50"/>
        <v>0</v>
      </c>
      <c r="K366" s="170" t="s">
        <v>1</v>
      </c>
      <c r="L366" s="36"/>
      <c r="M366" s="175" t="s">
        <v>1</v>
      </c>
      <c r="N366" s="176" t="s">
        <v>42</v>
      </c>
      <c r="O366" s="58"/>
      <c r="P366" s="177">
        <f t="shared" si="51"/>
        <v>0</v>
      </c>
      <c r="Q366" s="177">
        <v>0</v>
      </c>
      <c r="R366" s="177">
        <f t="shared" si="52"/>
        <v>0</v>
      </c>
      <c r="S366" s="177">
        <v>0</v>
      </c>
      <c r="T366" s="178">
        <f t="shared" si="53"/>
        <v>0</v>
      </c>
      <c r="AR366" s="15" t="s">
        <v>435</v>
      </c>
      <c r="AT366" s="15" t="s">
        <v>126</v>
      </c>
      <c r="AU366" s="15" t="s">
        <v>131</v>
      </c>
      <c r="AY366" s="15" t="s">
        <v>123</v>
      </c>
      <c r="BE366" s="179">
        <f t="shared" si="54"/>
        <v>0</v>
      </c>
      <c r="BF366" s="179">
        <f t="shared" si="55"/>
        <v>0</v>
      </c>
      <c r="BG366" s="179">
        <f t="shared" si="56"/>
        <v>0</v>
      </c>
      <c r="BH366" s="179">
        <f t="shared" si="57"/>
        <v>0</v>
      </c>
      <c r="BI366" s="179">
        <f t="shared" si="58"/>
        <v>0</v>
      </c>
      <c r="BJ366" s="15" t="s">
        <v>131</v>
      </c>
      <c r="BK366" s="179">
        <f t="shared" si="59"/>
        <v>0</v>
      </c>
      <c r="BL366" s="15" t="s">
        <v>435</v>
      </c>
      <c r="BM366" s="15" t="s">
        <v>880</v>
      </c>
    </row>
    <row r="367" spans="2:65" s="1" customFormat="1" ht="16.5" customHeight="1">
      <c r="B367" s="32"/>
      <c r="C367" s="168" t="s">
        <v>881</v>
      </c>
      <c r="D367" s="168" t="s">
        <v>126</v>
      </c>
      <c r="E367" s="169" t="s">
        <v>882</v>
      </c>
      <c r="F367" s="170" t="s">
        <v>883</v>
      </c>
      <c r="G367" s="171" t="s">
        <v>300</v>
      </c>
      <c r="H367" s="172">
        <v>1</v>
      </c>
      <c r="I367" s="173"/>
      <c r="J367" s="174">
        <f t="shared" si="50"/>
        <v>0</v>
      </c>
      <c r="K367" s="170" t="s">
        <v>1</v>
      </c>
      <c r="L367" s="36"/>
      <c r="M367" s="175" t="s">
        <v>1</v>
      </c>
      <c r="N367" s="176" t="s">
        <v>42</v>
      </c>
      <c r="O367" s="58"/>
      <c r="P367" s="177">
        <f t="shared" si="51"/>
        <v>0</v>
      </c>
      <c r="Q367" s="177">
        <v>0</v>
      </c>
      <c r="R367" s="177">
        <f t="shared" si="52"/>
        <v>0</v>
      </c>
      <c r="S367" s="177">
        <v>0</v>
      </c>
      <c r="T367" s="178">
        <f t="shared" si="53"/>
        <v>0</v>
      </c>
      <c r="AR367" s="15" t="s">
        <v>435</v>
      </c>
      <c r="AT367" s="15" t="s">
        <v>126</v>
      </c>
      <c r="AU367" s="15" t="s">
        <v>131</v>
      </c>
      <c r="AY367" s="15" t="s">
        <v>123</v>
      </c>
      <c r="BE367" s="179">
        <f t="shared" si="54"/>
        <v>0</v>
      </c>
      <c r="BF367" s="179">
        <f t="shared" si="55"/>
        <v>0</v>
      </c>
      <c r="BG367" s="179">
        <f t="shared" si="56"/>
        <v>0</v>
      </c>
      <c r="BH367" s="179">
        <f t="shared" si="57"/>
        <v>0</v>
      </c>
      <c r="BI367" s="179">
        <f t="shared" si="58"/>
        <v>0</v>
      </c>
      <c r="BJ367" s="15" t="s">
        <v>131</v>
      </c>
      <c r="BK367" s="179">
        <f t="shared" si="59"/>
        <v>0</v>
      </c>
      <c r="BL367" s="15" t="s">
        <v>435</v>
      </c>
      <c r="BM367" s="15" t="s">
        <v>884</v>
      </c>
    </row>
    <row r="368" spans="2:65" s="1" customFormat="1" ht="16.5" customHeight="1">
      <c r="B368" s="32"/>
      <c r="C368" s="168" t="s">
        <v>885</v>
      </c>
      <c r="D368" s="168" t="s">
        <v>126</v>
      </c>
      <c r="E368" s="169" t="s">
        <v>886</v>
      </c>
      <c r="F368" s="170" t="s">
        <v>887</v>
      </c>
      <c r="G368" s="171" t="s">
        <v>300</v>
      </c>
      <c r="H368" s="172">
        <v>3</v>
      </c>
      <c r="I368" s="173"/>
      <c r="J368" s="174">
        <f t="shared" si="50"/>
        <v>0</v>
      </c>
      <c r="K368" s="170" t="s">
        <v>1</v>
      </c>
      <c r="L368" s="36"/>
      <c r="M368" s="175" t="s">
        <v>1</v>
      </c>
      <c r="N368" s="176" t="s">
        <v>42</v>
      </c>
      <c r="O368" s="58"/>
      <c r="P368" s="177">
        <f t="shared" si="51"/>
        <v>0</v>
      </c>
      <c r="Q368" s="177">
        <v>0</v>
      </c>
      <c r="R368" s="177">
        <f t="shared" si="52"/>
        <v>0</v>
      </c>
      <c r="S368" s="177">
        <v>0</v>
      </c>
      <c r="T368" s="178">
        <f t="shared" si="53"/>
        <v>0</v>
      </c>
      <c r="AR368" s="15" t="s">
        <v>435</v>
      </c>
      <c r="AT368" s="15" t="s">
        <v>126</v>
      </c>
      <c r="AU368" s="15" t="s">
        <v>131</v>
      </c>
      <c r="AY368" s="15" t="s">
        <v>123</v>
      </c>
      <c r="BE368" s="179">
        <f t="shared" si="54"/>
        <v>0</v>
      </c>
      <c r="BF368" s="179">
        <f t="shared" si="55"/>
        <v>0</v>
      </c>
      <c r="BG368" s="179">
        <f t="shared" si="56"/>
        <v>0</v>
      </c>
      <c r="BH368" s="179">
        <f t="shared" si="57"/>
        <v>0</v>
      </c>
      <c r="BI368" s="179">
        <f t="shared" si="58"/>
        <v>0</v>
      </c>
      <c r="BJ368" s="15" t="s">
        <v>131</v>
      </c>
      <c r="BK368" s="179">
        <f t="shared" si="59"/>
        <v>0</v>
      </c>
      <c r="BL368" s="15" t="s">
        <v>435</v>
      </c>
      <c r="BM368" s="15" t="s">
        <v>888</v>
      </c>
    </row>
    <row r="369" spans="2:65" s="1" customFormat="1" ht="16.5" customHeight="1">
      <c r="B369" s="32"/>
      <c r="C369" s="168" t="s">
        <v>889</v>
      </c>
      <c r="D369" s="168" t="s">
        <v>126</v>
      </c>
      <c r="E369" s="169" t="s">
        <v>890</v>
      </c>
      <c r="F369" s="170" t="s">
        <v>891</v>
      </c>
      <c r="G369" s="171" t="s">
        <v>300</v>
      </c>
      <c r="H369" s="172">
        <v>11</v>
      </c>
      <c r="I369" s="173"/>
      <c r="J369" s="174">
        <f t="shared" si="50"/>
        <v>0</v>
      </c>
      <c r="K369" s="170" t="s">
        <v>1</v>
      </c>
      <c r="L369" s="36"/>
      <c r="M369" s="175" t="s">
        <v>1</v>
      </c>
      <c r="N369" s="176" t="s">
        <v>42</v>
      </c>
      <c r="O369" s="58"/>
      <c r="P369" s="177">
        <f t="shared" si="51"/>
        <v>0</v>
      </c>
      <c r="Q369" s="177">
        <v>0</v>
      </c>
      <c r="R369" s="177">
        <f t="shared" si="52"/>
        <v>0</v>
      </c>
      <c r="S369" s="177">
        <v>0</v>
      </c>
      <c r="T369" s="178">
        <f t="shared" si="53"/>
        <v>0</v>
      </c>
      <c r="AR369" s="15" t="s">
        <v>435</v>
      </c>
      <c r="AT369" s="15" t="s">
        <v>126</v>
      </c>
      <c r="AU369" s="15" t="s">
        <v>131</v>
      </c>
      <c r="AY369" s="15" t="s">
        <v>123</v>
      </c>
      <c r="BE369" s="179">
        <f t="shared" si="54"/>
        <v>0</v>
      </c>
      <c r="BF369" s="179">
        <f t="shared" si="55"/>
        <v>0</v>
      </c>
      <c r="BG369" s="179">
        <f t="shared" si="56"/>
        <v>0</v>
      </c>
      <c r="BH369" s="179">
        <f t="shared" si="57"/>
        <v>0</v>
      </c>
      <c r="BI369" s="179">
        <f t="shared" si="58"/>
        <v>0</v>
      </c>
      <c r="BJ369" s="15" t="s">
        <v>131</v>
      </c>
      <c r="BK369" s="179">
        <f t="shared" si="59"/>
        <v>0</v>
      </c>
      <c r="BL369" s="15" t="s">
        <v>435</v>
      </c>
      <c r="BM369" s="15" t="s">
        <v>892</v>
      </c>
    </row>
    <row r="370" spans="2:65" s="1" customFormat="1" ht="16.5" customHeight="1">
      <c r="B370" s="32"/>
      <c r="C370" s="168" t="s">
        <v>893</v>
      </c>
      <c r="D370" s="168" t="s">
        <v>126</v>
      </c>
      <c r="E370" s="169" t="s">
        <v>894</v>
      </c>
      <c r="F370" s="170" t="s">
        <v>895</v>
      </c>
      <c r="G370" s="171" t="s">
        <v>300</v>
      </c>
      <c r="H370" s="172">
        <v>14</v>
      </c>
      <c r="I370" s="173"/>
      <c r="J370" s="174">
        <f t="shared" si="50"/>
        <v>0</v>
      </c>
      <c r="K370" s="170" t="s">
        <v>1</v>
      </c>
      <c r="L370" s="36"/>
      <c r="M370" s="175" t="s">
        <v>1</v>
      </c>
      <c r="N370" s="176" t="s">
        <v>42</v>
      </c>
      <c r="O370" s="58"/>
      <c r="P370" s="177">
        <f t="shared" si="51"/>
        <v>0</v>
      </c>
      <c r="Q370" s="177">
        <v>0</v>
      </c>
      <c r="R370" s="177">
        <f t="shared" si="52"/>
        <v>0</v>
      </c>
      <c r="S370" s="177">
        <v>0</v>
      </c>
      <c r="T370" s="178">
        <f t="shared" si="53"/>
        <v>0</v>
      </c>
      <c r="AR370" s="15" t="s">
        <v>435</v>
      </c>
      <c r="AT370" s="15" t="s">
        <v>126</v>
      </c>
      <c r="AU370" s="15" t="s">
        <v>131</v>
      </c>
      <c r="AY370" s="15" t="s">
        <v>123</v>
      </c>
      <c r="BE370" s="179">
        <f t="shared" si="54"/>
        <v>0</v>
      </c>
      <c r="BF370" s="179">
        <f t="shared" si="55"/>
        <v>0</v>
      </c>
      <c r="BG370" s="179">
        <f t="shared" si="56"/>
        <v>0</v>
      </c>
      <c r="BH370" s="179">
        <f t="shared" si="57"/>
        <v>0</v>
      </c>
      <c r="BI370" s="179">
        <f t="shared" si="58"/>
        <v>0</v>
      </c>
      <c r="BJ370" s="15" t="s">
        <v>131</v>
      </c>
      <c r="BK370" s="179">
        <f t="shared" si="59"/>
        <v>0</v>
      </c>
      <c r="BL370" s="15" t="s">
        <v>435</v>
      </c>
      <c r="BM370" s="15" t="s">
        <v>896</v>
      </c>
    </row>
    <row r="371" spans="2:65" s="1" customFormat="1" ht="16.5" customHeight="1">
      <c r="B371" s="32"/>
      <c r="C371" s="168" t="s">
        <v>897</v>
      </c>
      <c r="D371" s="168" t="s">
        <v>126</v>
      </c>
      <c r="E371" s="169" t="s">
        <v>898</v>
      </c>
      <c r="F371" s="170" t="s">
        <v>899</v>
      </c>
      <c r="G371" s="171" t="s">
        <v>129</v>
      </c>
      <c r="H371" s="172">
        <v>3</v>
      </c>
      <c r="I371" s="173"/>
      <c r="J371" s="174">
        <f t="shared" si="50"/>
        <v>0</v>
      </c>
      <c r="K371" s="170" t="s">
        <v>1</v>
      </c>
      <c r="L371" s="36"/>
      <c r="M371" s="175" t="s">
        <v>1</v>
      </c>
      <c r="N371" s="176" t="s">
        <v>42</v>
      </c>
      <c r="O371" s="58"/>
      <c r="P371" s="177">
        <f t="shared" si="51"/>
        <v>0</v>
      </c>
      <c r="Q371" s="177">
        <v>0</v>
      </c>
      <c r="R371" s="177">
        <f t="shared" si="52"/>
        <v>0</v>
      </c>
      <c r="S371" s="177">
        <v>0</v>
      </c>
      <c r="T371" s="178">
        <f t="shared" si="53"/>
        <v>0</v>
      </c>
      <c r="AR371" s="15" t="s">
        <v>435</v>
      </c>
      <c r="AT371" s="15" t="s">
        <v>126</v>
      </c>
      <c r="AU371" s="15" t="s">
        <v>131</v>
      </c>
      <c r="AY371" s="15" t="s">
        <v>123</v>
      </c>
      <c r="BE371" s="179">
        <f t="shared" si="54"/>
        <v>0</v>
      </c>
      <c r="BF371" s="179">
        <f t="shared" si="55"/>
        <v>0</v>
      </c>
      <c r="BG371" s="179">
        <f t="shared" si="56"/>
        <v>0</v>
      </c>
      <c r="BH371" s="179">
        <f t="shared" si="57"/>
        <v>0</v>
      </c>
      <c r="BI371" s="179">
        <f t="shared" si="58"/>
        <v>0</v>
      </c>
      <c r="BJ371" s="15" t="s">
        <v>131</v>
      </c>
      <c r="BK371" s="179">
        <f t="shared" si="59"/>
        <v>0</v>
      </c>
      <c r="BL371" s="15" t="s">
        <v>435</v>
      </c>
      <c r="BM371" s="15" t="s">
        <v>900</v>
      </c>
    </row>
    <row r="372" spans="2:65" s="1" customFormat="1" ht="16.5" customHeight="1">
      <c r="B372" s="32"/>
      <c r="C372" s="168" t="s">
        <v>901</v>
      </c>
      <c r="D372" s="168" t="s">
        <v>126</v>
      </c>
      <c r="E372" s="169" t="s">
        <v>902</v>
      </c>
      <c r="F372" s="170" t="s">
        <v>903</v>
      </c>
      <c r="G372" s="171" t="s">
        <v>129</v>
      </c>
      <c r="H372" s="172">
        <v>1</v>
      </c>
      <c r="I372" s="173"/>
      <c r="J372" s="174">
        <f t="shared" si="50"/>
        <v>0</v>
      </c>
      <c r="K372" s="170" t="s">
        <v>1</v>
      </c>
      <c r="L372" s="36"/>
      <c r="M372" s="175" t="s">
        <v>1</v>
      </c>
      <c r="N372" s="176" t="s">
        <v>42</v>
      </c>
      <c r="O372" s="58"/>
      <c r="P372" s="177">
        <f t="shared" si="51"/>
        <v>0</v>
      </c>
      <c r="Q372" s="177">
        <v>0</v>
      </c>
      <c r="R372" s="177">
        <f t="shared" si="52"/>
        <v>0</v>
      </c>
      <c r="S372" s="177">
        <v>0</v>
      </c>
      <c r="T372" s="178">
        <f t="shared" si="53"/>
        <v>0</v>
      </c>
      <c r="AR372" s="15" t="s">
        <v>435</v>
      </c>
      <c r="AT372" s="15" t="s">
        <v>126</v>
      </c>
      <c r="AU372" s="15" t="s">
        <v>131</v>
      </c>
      <c r="AY372" s="15" t="s">
        <v>123</v>
      </c>
      <c r="BE372" s="179">
        <f t="shared" si="54"/>
        <v>0</v>
      </c>
      <c r="BF372" s="179">
        <f t="shared" si="55"/>
        <v>0</v>
      </c>
      <c r="BG372" s="179">
        <f t="shared" si="56"/>
        <v>0</v>
      </c>
      <c r="BH372" s="179">
        <f t="shared" si="57"/>
        <v>0</v>
      </c>
      <c r="BI372" s="179">
        <f t="shared" si="58"/>
        <v>0</v>
      </c>
      <c r="BJ372" s="15" t="s">
        <v>131</v>
      </c>
      <c r="BK372" s="179">
        <f t="shared" si="59"/>
        <v>0</v>
      </c>
      <c r="BL372" s="15" t="s">
        <v>435</v>
      </c>
      <c r="BM372" s="15" t="s">
        <v>904</v>
      </c>
    </row>
    <row r="373" spans="2:65" s="1" customFormat="1" ht="16.5" customHeight="1">
      <c r="B373" s="32"/>
      <c r="C373" s="168" t="s">
        <v>905</v>
      </c>
      <c r="D373" s="168" t="s">
        <v>126</v>
      </c>
      <c r="E373" s="169" t="s">
        <v>906</v>
      </c>
      <c r="F373" s="170" t="s">
        <v>907</v>
      </c>
      <c r="G373" s="171" t="s">
        <v>129</v>
      </c>
      <c r="H373" s="172">
        <v>1</v>
      </c>
      <c r="I373" s="173"/>
      <c r="J373" s="174">
        <f t="shared" si="50"/>
        <v>0</v>
      </c>
      <c r="K373" s="170" t="s">
        <v>1</v>
      </c>
      <c r="L373" s="36"/>
      <c r="M373" s="175" t="s">
        <v>1</v>
      </c>
      <c r="N373" s="176" t="s">
        <v>42</v>
      </c>
      <c r="O373" s="58"/>
      <c r="P373" s="177">
        <f t="shared" si="51"/>
        <v>0</v>
      </c>
      <c r="Q373" s="177">
        <v>0</v>
      </c>
      <c r="R373" s="177">
        <f t="shared" si="52"/>
        <v>0</v>
      </c>
      <c r="S373" s="177">
        <v>0</v>
      </c>
      <c r="T373" s="178">
        <f t="shared" si="53"/>
        <v>0</v>
      </c>
      <c r="AR373" s="15" t="s">
        <v>435</v>
      </c>
      <c r="AT373" s="15" t="s">
        <v>126</v>
      </c>
      <c r="AU373" s="15" t="s">
        <v>131</v>
      </c>
      <c r="AY373" s="15" t="s">
        <v>123</v>
      </c>
      <c r="BE373" s="179">
        <f t="shared" si="54"/>
        <v>0</v>
      </c>
      <c r="BF373" s="179">
        <f t="shared" si="55"/>
        <v>0</v>
      </c>
      <c r="BG373" s="179">
        <f t="shared" si="56"/>
        <v>0</v>
      </c>
      <c r="BH373" s="179">
        <f t="shared" si="57"/>
        <v>0</v>
      </c>
      <c r="BI373" s="179">
        <f t="shared" si="58"/>
        <v>0</v>
      </c>
      <c r="BJ373" s="15" t="s">
        <v>131</v>
      </c>
      <c r="BK373" s="179">
        <f t="shared" si="59"/>
        <v>0</v>
      </c>
      <c r="BL373" s="15" t="s">
        <v>435</v>
      </c>
      <c r="BM373" s="15" t="s">
        <v>908</v>
      </c>
    </row>
    <row r="374" spans="2:65" s="1" customFormat="1" ht="16.5" customHeight="1">
      <c r="B374" s="32"/>
      <c r="C374" s="168" t="s">
        <v>909</v>
      </c>
      <c r="D374" s="168" t="s">
        <v>126</v>
      </c>
      <c r="E374" s="169" t="s">
        <v>910</v>
      </c>
      <c r="F374" s="170" t="s">
        <v>911</v>
      </c>
      <c r="G374" s="171" t="s">
        <v>129</v>
      </c>
      <c r="H374" s="172">
        <v>1</v>
      </c>
      <c r="I374" s="173"/>
      <c r="J374" s="174">
        <f t="shared" si="50"/>
        <v>0</v>
      </c>
      <c r="K374" s="170" t="s">
        <v>1</v>
      </c>
      <c r="L374" s="36"/>
      <c r="M374" s="175" t="s">
        <v>1</v>
      </c>
      <c r="N374" s="176" t="s">
        <v>42</v>
      </c>
      <c r="O374" s="58"/>
      <c r="P374" s="177">
        <f t="shared" si="51"/>
        <v>0</v>
      </c>
      <c r="Q374" s="177">
        <v>0</v>
      </c>
      <c r="R374" s="177">
        <f t="shared" si="52"/>
        <v>0</v>
      </c>
      <c r="S374" s="177">
        <v>0</v>
      </c>
      <c r="T374" s="178">
        <f t="shared" si="53"/>
        <v>0</v>
      </c>
      <c r="AR374" s="15" t="s">
        <v>435</v>
      </c>
      <c r="AT374" s="15" t="s">
        <v>126</v>
      </c>
      <c r="AU374" s="15" t="s">
        <v>131</v>
      </c>
      <c r="AY374" s="15" t="s">
        <v>123</v>
      </c>
      <c r="BE374" s="179">
        <f t="shared" si="54"/>
        <v>0</v>
      </c>
      <c r="BF374" s="179">
        <f t="shared" si="55"/>
        <v>0</v>
      </c>
      <c r="BG374" s="179">
        <f t="shared" si="56"/>
        <v>0</v>
      </c>
      <c r="BH374" s="179">
        <f t="shared" si="57"/>
        <v>0</v>
      </c>
      <c r="BI374" s="179">
        <f t="shared" si="58"/>
        <v>0</v>
      </c>
      <c r="BJ374" s="15" t="s">
        <v>131</v>
      </c>
      <c r="BK374" s="179">
        <f t="shared" si="59"/>
        <v>0</v>
      </c>
      <c r="BL374" s="15" t="s">
        <v>435</v>
      </c>
      <c r="BM374" s="15" t="s">
        <v>912</v>
      </c>
    </row>
    <row r="375" spans="2:65" s="1" customFormat="1" ht="16.5" customHeight="1">
      <c r="B375" s="32"/>
      <c r="C375" s="168" t="s">
        <v>913</v>
      </c>
      <c r="D375" s="168" t="s">
        <v>126</v>
      </c>
      <c r="E375" s="169" t="s">
        <v>914</v>
      </c>
      <c r="F375" s="170" t="s">
        <v>915</v>
      </c>
      <c r="G375" s="171" t="s">
        <v>300</v>
      </c>
      <c r="H375" s="172">
        <v>1</v>
      </c>
      <c r="I375" s="173"/>
      <c r="J375" s="174">
        <f t="shared" si="50"/>
        <v>0</v>
      </c>
      <c r="K375" s="170" t="s">
        <v>1</v>
      </c>
      <c r="L375" s="36"/>
      <c r="M375" s="175" t="s">
        <v>1</v>
      </c>
      <c r="N375" s="176" t="s">
        <v>42</v>
      </c>
      <c r="O375" s="58"/>
      <c r="P375" s="177">
        <f t="shared" si="51"/>
        <v>0</v>
      </c>
      <c r="Q375" s="177">
        <v>0</v>
      </c>
      <c r="R375" s="177">
        <f t="shared" si="52"/>
        <v>0</v>
      </c>
      <c r="S375" s="177">
        <v>0</v>
      </c>
      <c r="T375" s="178">
        <f t="shared" si="53"/>
        <v>0</v>
      </c>
      <c r="AR375" s="15" t="s">
        <v>435</v>
      </c>
      <c r="AT375" s="15" t="s">
        <v>126</v>
      </c>
      <c r="AU375" s="15" t="s">
        <v>131</v>
      </c>
      <c r="AY375" s="15" t="s">
        <v>123</v>
      </c>
      <c r="BE375" s="179">
        <f t="shared" si="54"/>
        <v>0</v>
      </c>
      <c r="BF375" s="179">
        <f t="shared" si="55"/>
        <v>0</v>
      </c>
      <c r="BG375" s="179">
        <f t="shared" si="56"/>
        <v>0</v>
      </c>
      <c r="BH375" s="179">
        <f t="shared" si="57"/>
        <v>0</v>
      </c>
      <c r="BI375" s="179">
        <f t="shared" si="58"/>
        <v>0</v>
      </c>
      <c r="BJ375" s="15" t="s">
        <v>131</v>
      </c>
      <c r="BK375" s="179">
        <f t="shared" si="59"/>
        <v>0</v>
      </c>
      <c r="BL375" s="15" t="s">
        <v>435</v>
      </c>
      <c r="BM375" s="15" t="s">
        <v>916</v>
      </c>
    </row>
    <row r="376" spans="2:65" s="1" customFormat="1" ht="16.5" customHeight="1">
      <c r="B376" s="32"/>
      <c r="C376" s="168" t="s">
        <v>917</v>
      </c>
      <c r="D376" s="168" t="s">
        <v>126</v>
      </c>
      <c r="E376" s="169" t="s">
        <v>918</v>
      </c>
      <c r="F376" s="170" t="s">
        <v>919</v>
      </c>
      <c r="G376" s="171" t="s">
        <v>300</v>
      </c>
      <c r="H376" s="172">
        <v>1</v>
      </c>
      <c r="I376" s="173"/>
      <c r="J376" s="174">
        <f t="shared" si="50"/>
        <v>0</v>
      </c>
      <c r="K376" s="170" t="s">
        <v>1</v>
      </c>
      <c r="L376" s="36"/>
      <c r="M376" s="175" t="s">
        <v>1</v>
      </c>
      <c r="N376" s="176" t="s">
        <v>42</v>
      </c>
      <c r="O376" s="58"/>
      <c r="P376" s="177">
        <f t="shared" si="51"/>
        <v>0</v>
      </c>
      <c r="Q376" s="177">
        <v>0</v>
      </c>
      <c r="R376" s="177">
        <f t="shared" si="52"/>
        <v>0</v>
      </c>
      <c r="S376" s="177">
        <v>0</v>
      </c>
      <c r="T376" s="178">
        <f t="shared" si="53"/>
        <v>0</v>
      </c>
      <c r="AR376" s="15" t="s">
        <v>435</v>
      </c>
      <c r="AT376" s="15" t="s">
        <v>126</v>
      </c>
      <c r="AU376" s="15" t="s">
        <v>131</v>
      </c>
      <c r="AY376" s="15" t="s">
        <v>123</v>
      </c>
      <c r="BE376" s="179">
        <f t="shared" si="54"/>
        <v>0</v>
      </c>
      <c r="BF376" s="179">
        <f t="shared" si="55"/>
        <v>0</v>
      </c>
      <c r="BG376" s="179">
        <f t="shared" si="56"/>
        <v>0</v>
      </c>
      <c r="BH376" s="179">
        <f t="shared" si="57"/>
        <v>0</v>
      </c>
      <c r="BI376" s="179">
        <f t="shared" si="58"/>
        <v>0</v>
      </c>
      <c r="BJ376" s="15" t="s">
        <v>131</v>
      </c>
      <c r="BK376" s="179">
        <f t="shared" si="59"/>
        <v>0</v>
      </c>
      <c r="BL376" s="15" t="s">
        <v>435</v>
      </c>
      <c r="BM376" s="15" t="s">
        <v>920</v>
      </c>
    </row>
    <row r="377" spans="2:65" s="1" customFormat="1" ht="16.5" customHeight="1">
      <c r="B377" s="32"/>
      <c r="C377" s="168" t="s">
        <v>921</v>
      </c>
      <c r="D377" s="168" t="s">
        <v>126</v>
      </c>
      <c r="E377" s="169" t="s">
        <v>922</v>
      </c>
      <c r="F377" s="170" t="s">
        <v>923</v>
      </c>
      <c r="G377" s="171" t="s">
        <v>300</v>
      </c>
      <c r="H377" s="172">
        <v>1</v>
      </c>
      <c r="I377" s="173"/>
      <c r="J377" s="174">
        <f t="shared" si="50"/>
        <v>0</v>
      </c>
      <c r="K377" s="170" t="s">
        <v>1</v>
      </c>
      <c r="L377" s="36"/>
      <c r="M377" s="175" t="s">
        <v>1</v>
      </c>
      <c r="N377" s="176" t="s">
        <v>42</v>
      </c>
      <c r="O377" s="58"/>
      <c r="P377" s="177">
        <f t="shared" si="51"/>
        <v>0</v>
      </c>
      <c r="Q377" s="177">
        <v>0</v>
      </c>
      <c r="R377" s="177">
        <f t="shared" si="52"/>
        <v>0</v>
      </c>
      <c r="S377" s="177">
        <v>0</v>
      </c>
      <c r="T377" s="178">
        <f t="shared" si="53"/>
        <v>0</v>
      </c>
      <c r="AR377" s="15" t="s">
        <v>435</v>
      </c>
      <c r="AT377" s="15" t="s">
        <v>126</v>
      </c>
      <c r="AU377" s="15" t="s">
        <v>131</v>
      </c>
      <c r="AY377" s="15" t="s">
        <v>123</v>
      </c>
      <c r="BE377" s="179">
        <f t="shared" si="54"/>
        <v>0</v>
      </c>
      <c r="BF377" s="179">
        <f t="shared" si="55"/>
        <v>0</v>
      </c>
      <c r="BG377" s="179">
        <f t="shared" si="56"/>
        <v>0</v>
      </c>
      <c r="BH377" s="179">
        <f t="shared" si="57"/>
        <v>0</v>
      </c>
      <c r="BI377" s="179">
        <f t="shared" si="58"/>
        <v>0</v>
      </c>
      <c r="BJ377" s="15" t="s">
        <v>131</v>
      </c>
      <c r="BK377" s="179">
        <f t="shared" si="59"/>
        <v>0</v>
      </c>
      <c r="BL377" s="15" t="s">
        <v>435</v>
      </c>
      <c r="BM377" s="15" t="s">
        <v>924</v>
      </c>
    </row>
    <row r="378" spans="2:65" s="1" customFormat="1" ht="16.5" customHeight="1">
      <c r="B378" s="32"/>
      <c r="C378" s="168" t="s">
        <v>925</v>
      </c>
      <c r="D378" s="168" t="s">
        <v>126</v>
      </c>
      <c r="E378" s="169" t="s">
        <v>926</v>
      </c>
      <c r="F378" s="170" t="s">
        <v>927</v>
      </c>
      <c r="G378" s="171" t="s">
        <v>300</v>
      </c>
      <c r="H378" s="172">
        <v>1</v>
      </c>
      <c r="I378" s="173"/>
      <c r="J378" s="174">
        <f t="shared" si="50"/>
        <v>0</v>
      </c>
      <c r="K378" s="170" t="s">
        <v>1</v>
      </c>
      <c r="L378" s="36"/>
      <c r="M378" s="175" t="s">
        <v>1</v>
      </c>
      <c r="N378" s="176" t="s">
        <v>42</v>
      </c>
      <c r="O378" s="58"/>
      <c r="P378" s="177">
        <f t="shared" si="51"/>
        <v>0</v>
      </c>
      <c r="Q378" s="177">
        <v>0</v>
      </c>
      <c r="R378" s="177">
        <f t="shared" si="52"/>
        <v>0</v>
      </c>
      <c r="S378" s="177">
        <v>0</v>
      </c>
      <c r="T378" s="178">
        <f t="shared" si="53"/>
        <v>0</v>
      </c>
      <c r="AR378" s="15" t="s">
        <v>435</v>
      </c>
      <c r="AT378" s="15" t="s">
        <v>126</v>
      </c>
      <c r="AU378" s="15" t="s">
        <v>131</v>
      </c>
      <c r="AY378" s="15" t="s">
        <v>123</v>
      </c>
      <c r="BE378" s="179">
        <f t="shared" si="54"/>
        <v>0</v>
      </c>
      <c r="BF378" s="179">
        <f t="shared" si="55"/>
        <v>0</v>
      </c>
      <c r="BG378" s="179">
        <f t="shared" si="56"/>
        <v>0</v>
      </c>
      <c r="BH378" s="179">
        <f t="shared" si="57"/>
        <v>0</v>
      </c>
      <c r="BI378" s="179">
        <f t="shared" si="58"/>
        <v>0</v>
      </c>
      <c r="BJ378" s="15" t="s">
        <v>131</v>
      </c>
      <c r="BK378" s="179">
        <f t="shared" si="59"/>
        <v>0</v>
      </c>
      <c r="BL378" s="15" t="s">
        <v>435</v>
      </c>
      <c r="BM378" s="15" t="s">
        <v>928</v>
      </c>
    </row>
    <row r="379" spans="2:65" s="1" customFormat="1" ht="16.5" customHeight="1">
      <c r="B379" s="32"/>
      <c r="C379" s="168" t="s">
        <v>929</v>
      </c>
      <c r="D379" s="168" t="s">
        <v>126</v>
      </c>
      <c r="E379" s="169" t="s">
        <v>930</v>
      </c>
      <c r="F379" s="170" t="s">
        <v>931</v>
      </c>
      <c r="G379" s="171" t="s">
        <v>300</v>
      </c>
      <c r="H379" s="172">
        <v>1</v>
      </c>
      <c r="I379" s="173"/>
      <c r="J379" s="174">
        <f t="shared" si="50"/>
        <v>0</v>
      </c>
      <c r="K379" s="170" t="s">
        <v>1</v>
      </c>
      <c r="L379" s="36"/>
      <c r="M379" s="175" t="s">
        <v>1</v>
      </c>
      <c r="N379" s="176" t="s">
        <v>42</v>
      </c>
      <c r="O379" s="58"/>
      <c r="P379" s="177">
        <f t="shared" si="51"/>
        <v>0</v>
      </c>
      <c r="Q379" s="177">
        <v>0</v>
      </c>
      <c r="R379" s="177">
        <f t="shared" si="52"/>
        <v>0</v>
      </c>
      <c r="S379" s="177">
        <v>0</v>
      </c>
      <c r="T379" s="178">
        <f t="shared" si="53"/>
        <v>0</v>
      </c>
      <c r="AR379" s="15" t="s">
        <v>435</v>
      </c>
      <c r="AT379" s="15" t="s">
        <v>126</v>
      </c>
      <c r="AU379" s="15" t="s">
        <v>131</v>
      </c>
      <c r="AY379" s="15" t="s">
        <v>123</v>
      </c>
      <c r="BE379" s="179">
        <f t="shared" si="54"/>
        <v>0</v>
      </c>
      <c r="BF379" s="179">
        <f t="shared" si="55"/>
        <v>0</v>
      </c>
      <c r="BG379" s="179">
        <f t="shared" si="56"/>
        <v>0</v>
      </c>
      <c r="BH379" s="179">
        <f t="shared" si="57"/>
        <v>0</v>
      </c>
      <c r="BI379" s="179">
        <f t="shared" si="58"/>
        <v>0</v>
      </c>
      <c r="BJ379" s="15" t="s">
        <v>131</v>
      </c>
      <c r="BK379" s="179">
        <f t="shared" si="59"/>
        <v>0</v>
      </c>
      <c r="BL379" s="15" t="s">
        <v>435</v>
      </c>
      <c r="BM379" s="15" t="s">
        <v>932</v>
      </c>
    </row>
    <row r="380" spans="2:63" s="10" customFormat="1" ht="22.9" customHeight="1">
      <c r="B380" s="152"/>
      <c r="C380" s="153"/>
      <c r="D380" s="154" t="s">
        <v>69</v>
      </c>
      <c r="E380" s="166" t="s">
        <v>933</v>
      </c>
      <c r="F380" s="166" t="s">
        <v>934</v>
      </c>
      <c r="G380" s="153"/>
      <c r="H380" s="153"/>
      <c r="I380" s="156"/>
      <c r="J380" s="167">
        <f>BK380</f>
        <v>0</v>
      </c>
      <c r="K380" s="153"/>
      <c r="L380" s="158"/>
      <c r="M380" s="159"/>
      <c r="N380" s="160"/>
      <c r="O380" s="160"/>
      <c r="P380" s="161">
        <f>SUM(P381:P384)</f>
        <v>0</v>
      </c>
      <c r="Q380" s="160"/>
      <c r="R380" s="161">
        <f>SUM(R381:R384)</f>
        <v>0</v>
      </c>
      <c r="S380" s="160"/>
      <c r="T380" s="162">
        <f>SUM(T381:T384)</f>
        <v>0</v>
      </c>
      <c r="AR380" s="163" t="s">
        <v>124</v>
      </c>
      <c r="AT380" s="164" t="s">
        <v>69</v>
      </c>
      <c r="AU380" s="164" t="s">
        <v>75</v>
      </c>
      <c r="AY380" s="163" t="s">
        <v>123</v>
      </c>
      <c r="BK380" s="165">
        <f>SUM(BK381:BK384)</f>
        <v>0</v>
      </c>
    </row>
    <row r="381" spans="2:65" s="1" customFormat="1" ht="16.5" customHeight="1">
      <c r="B381" s="32"/>
      <c r="C381" s="168" t="s">
        <v>935</v>
      </c>
      <c r="D381" s="168" t="s">
        <v>126</v>
      </c>
      <c r="E381" s="169" t="s">
        <v>936</v>
      </c>
      <c r="F381" s="170" t="s">
        <v>937</v>
      </c>
      <c r="G381" s="171" t="s">
        <v>129</v>
      </c>
      <c r="H381" s="172">
        <v>1</v>
      </c>
      <c r="I381" s="173"/>
      <c r="J381" s="174">
        <f>ROUND(I381*H381,2)</f>
        <v>0</v>
      </c>
      <c r="K381" s="170" t="s">
        <v>1</v>
      </c>
      <c r="L381" s="36"/>
      <c r="M381" s="175" t="s">
        <v>1</v>
      </c>
      <c r="N381" s="176" t="s">
        <v>42</v>
      </c>
      <c r="O381" s="58"/>
      <c r="P381" s="177">
        <f>O381*H381</f>
        <v>0</v>
      </c>
      <c r="Q381" s="177">
        <v>0</v>
      </c>
      <c r="R381" s="177">
        <f>Q381*H381</f>
        <v>0</v>
      </c>
      <c r="S381" s="177">
        <v>0</v>
      </c>
      <c r="T381" s="178">
        <f>S381*H381</f>
        <v>0</v>
      </c>
      <c r="AR381" s="15" t="s">
        <v>435</v>
      </c>
      <c r="AT381" s="15" t="s">
        <v>126</v>
      </c>
      <c r="AU381" s="15" t="s">
        <v>131</v>
      </c>
      <c r="AY381" s="15" t="s">
        <v>123</v>
      </c>
      <c r="BE381" s="179">
        <f>IF(N381="základní",J381,0)</f>
        <v>0</v>
      </c>
      <c r="BF381" s="179">
        <f>IF(N381="snížená",J381,0)</f>
        <v>0</v>
      </c>
      <c r="BG381" s="179">
        <f>IF(N381="zákl. přenesená",J381,0)</f>
        <v>0</v>
      </c>
      <c r="BH381" s="179">
        <f>IF(N381="sníž. přenesená",J381,0)</f>
        <v>0</v>
      </c>
      <c r="BI381" s="179">
        <f>IF(N381="nulová",J381,0)</f>
        <v>0</v>
      </c>
      <c r="BJ381" s="15" t="s">
        <v>131</v>
      </c>
      <c r="BK381" s="179">
        <f>ROUND(I381*H381,2)</f>
        <v>0</v>
      </c>
      <c r="BL381" s="15" t="s">
        <v>435</v>
      </c>
      <c r="BM381" s="15" t="s">
        <v>938</v>
      </c>
    </row>
    <row r="382" spans="2:65" s="1" customFormat="1" ht="16.5" customHeight="1">
      <c r="B382" s="32"/>
      <c r="C382" s="168" t="s">
        <v>939</v>
      </c>
      <c r="D382" s="168" t="s">
        <v>126</v>
      </c>
      <c r="E382" s="169" t="s">
        <v>940</v>
      </c>
      <c r="F382" s="170" t="s">
        <v>941</v>
      </c>
      <c r="G382" s="171" t="s">
        <v>129</v>
      </c>
      <c r="H382" s="172">
        <v>1</v>
      </c>
      <c r="I382" s="173"/>
      <c r="J382" s="174">
        <f>ROUND(I382*H382,2)</f>
        <v>0</v>
      </c>
      <c r="K382" s="170" t="s">
        <v>1</v>
      </c>
      <c r="L382" s="36"/>
      <c r="M382" s="175" t="s">
        <v>1</v>
      </c>
      <c r="N382" s="176" t="s">
        <v>42</v>
      </c>
      <c r="O382" s="58"/>
      <c r="P382" s="177">
        <f>O382*H382</f>
        <v>0</v>
      </c>
      <c r="Q382" s="177">
        <v>0</v>
      </c>
      <c r="R382" s="177">
        <f>Q382*H382</f>
        <v>0</v>
      </c>
      <c r="S382" s="177">
        <v>0</v>
      </c>
      <c r="T382" s="178">
        <f>S382*H382</f>
        <v>0</v>
      </c>
      <c r="AR382" s="15" t="s">
        <v>435</v>
      </c>
      <c r="AT382" s="15" t="s">
        <v>126</v>
      </c>
      <c r="AU382" s="15" t="s">
        <v>131</v>
      </c>
      <c r="AY382" s="15" t="s">
        <v>123</v>
      </c>
      <c r="BE382" s="179">
        <f>IF(N382="základní",J382,0)</f>
        <v>0</v>
      </c>
      <c r="BF382" s="179">
        <f>IF(N382="snížená",J382,0)</f>
        <v>0</v>
      </c>
      <c r="BG382" s="179">
        <f>IF(N382="zákl. přenesená",J382,0)</f>
        <v>0</v>
      </c>
      <c r="BH382" s="179">
        <f>IF(N382="sníž. přenesená",J382,0)</f>
        <v>0</v>
      </c>
      <c r="BI382" s="179">
        <f>IF(N382="nulová",J382,0)</f>
        <v>0</v>
      </c>
      <c r="BJ382" s="15" t="s">
        <v>131</v>
      </c>
      <c r="BK382" s="179">
        <f>ROUND(I382*H382,2)</f>
        <v>0</v>
      </c>
      <c r="BL382" s="15" t="s">
        <v>435</v>
      </c>
      <c r="BM382" s="15" t="s">
        <v>942</v>
      </c>
    </row>
    <row r="383" spans="2:65" s="1" customFormat="1" ht="16.5" customHeight="1">
      <c r="B383" s="32"/>
      <c r="C383" s="168" t="s">
        <v>943</v>
      </c>
      <c r="D383" s="168" t="s">
        <v>126</v>
      </c>
      <c r="E383" s="169" t="s">
        <v>944</v>
      </c>
      <c r="F383" s="170" t="s">
        <v>945</v>
      </c>
      <c r="G383" s="171" t="s">
        <v>142</v>
      </c>
      <c r="H383" s="172">
        <v>1.5</v>
      </c>
      <c r="I383" s="173"/>
      <c r="J383" s="174">
        <f>ROUND(I383*H383,2)</f>
        <v>0</v>
      </c>
      <c r="K383" s="170" t="s">
        <v>1</v>
      </c>
      <c r="L383" s="36"/>
      <c r="M383" s="175" t="s">
        <v>1</v>
      </c>
      <c r="N383" s="176" t="s">
        <v>42</v>
      </c>
      <c r="O383" s="58"/>
      <c r="P383" s="177">
        <f>O383*H383</f>
        <v>0</v>
      </c>
      <c r="Q383" s="177">
        <v>0</v>
      </c>
      <c r="R383" s="177">
        <f>Q383*H383</f>
        <v>0</v>
      </c>
      <c r="S383" s="177">
        <v>0</v>
      </c>
      <c r="T383" s="178">
        <f>S383*H383</f>
        <v>0</v>
      </c>
      <c r="AR383" s="15" t="s">
        <v>435</v>
      </c>
      <c r="AT383" s="15" t="s">
        <v>126</v>
      </c>
      <c r="AU383" s="15" t="s">
        <v>131</v>
      </c>
      <c r="AY383" s="15" t="s">
        <v>123</v>
      </c>
      <c r="BE383" s="179">
        <f>IF(N383="základní",J383,0)</f>
        <v>0</v>
      </c>
      <c r="BF383" s="179">
        <f>IF(N383="snížená",J383,0)</f>
        <v>0</v>
      </c>
      <c r="BG383" s="179">
        <f>IF(N383="zákl. přenesená",J383,0)</f>
        <v>0</v>
      </c>
      <c r="BH383" s="179">
        <f>IF(N383="sníž. přenesená",J383,0)</f>
        <v>0</v>
      </c>
      <c r="BI383" s="179">
        <f>IF(N383="nulová",J383,0)</f>
        <v>0</v>
      </c>
      <c r="BJ383" s="15" t="s">
        <v>131</v>
      </c>
      <c r="BK383" s="179">
        <f>ROUND(I383*H383,2)</f>
        <v>0</v>
      </c>
      <c r="BL383" s="15" t="s">
        <v>435</v>
      </c>
      <c r="BM383" s="15" t="s">
        <v>946</v>
      </c>
    </row>
    <row r="384" spans="2:65" s="1" customFormat="1" ht="16.5" customHeight="1">
      <c r="B384" s="32"/>
      <c r="C384" s="168" t="s">
        <v>947</v>
      </c>
      <c r="D384" s="168" t="s">
        <v>126</v>
      </c>
      <c r="E384" s="169" t="s">
        <v>948</v>
      </c>
      <c r="F384" s="170" t="s">
        <v>949</v>
      </c>
      <c r="G384" s="171" t="s">
        <v>129</v>
      </c>
      <c r="H384" s="172">
        <v>1</v>
      </c>
      <c r="I384" s="173"/>
      <c r="J384" s="174">
        <f>ROUND(I384*H384,2)</f>
        <v>0</v>
      </c>
      <c r="K384" s="170" t="s">
        <v>1</v>
      </c>
      <c r="L384" s="36"/>
      <c r="M384" s="223" t="s">
        <v>1</v>
      </c>
      <c r="N384" s="224" t="s">
        <v>42</v>
      </c>
      <c r="O384" s="225"/>
      <c r="P384" s="226">
        <f>O384*H384</f>
        <v>0</v>
      </c>
      <c r="Q384" s="226">
        <v>0</v>
      </c>
      <c r="R384" s="226">
        <f>Q384*H384</f>
        <v>0</v>
      </c>
      <c r="S384" s="226">
        <v>0</v>
      </c>
      <c r="T384" s="227">
        <f>S384*H384</f>
        <v>0</v>
      </c>
      <c r="AR384" s="15" t="s">
        <v>435</v>
      </c>
      <c r="AT384" s="15" t="s">
        <v>126</v>
      </c>
      <c r="AU384" s="15" t="s">
        <v>131</v>
      </c>
      <c r="AY384" s="15" t="s">
        <v>123</v>
      </c>
      <c r="BE384" s="179">
        <f>IF(N384="základní",J384,0)</f>
        <v>0</v>
      </c>
      <c r="BF384" s="179">
        <f>IF(N384="snížená",J384,0)</f>
        <v>0</v>
      </c>
      <c r="BG384" s="179">
        <f>IF(N384="zákl. přenesená",J384,0)</f>
        <v>0</v>
      </c>
      <c r="BH384" s="179">
        <f>IF(N384="sníž. přenesená",J384,0)</f>
        <v>0</v>
      </c>
      <c r="BI384" s="179">
        <f>IF(N384="nulová",J384,0)</f>
        <v>0</v>
      </c>
      <c r="BJ384" s="15" t="s">
        <v>131</v>
      </c>
      <c r="BK384" s="179">
        <f>ROUND(I384*H384,2)</f>
        <v>0</v>
      </c>
      <c r="BL384" s="15" t="s">
        <v>435</v>
      </c>
      <c r="BM384" s="15" t="s">
        <v>950</v>
      </c>
    </row>
    <row r="385" spans="2:12" s="1" customFormat="1" ht="6.95" customHeight="1">
      <c r="B385" s="44"/>
      <c r="C385" s="45"/>
      <c r="D385" s="45"/>
      <c r="E385" s="45"/>
      <c r="F385" s="45"/>
      <c r="G385" s="45"/>
      <c r="H385" s="45"/>
      <c r="I385" s="118"/>
      <c r="J385" s="45"/>
      <c r="K385" s="45"/>
      <c r="L385" s="36"/>
    </row>
  </sheetData>
  <sheetProtection algorithmName="SHA-512" hashValue="/tbiYz7JOrtEhdNiwlxgKJFRoP3uW8Y/vw1hYXWBg23WtUOh5dAd7oY5ExD+11AfE5QLgn2V1lSJsNPHW/HRuA==" saltValue="TK/TdtYpYyY7ZVknwNDL0oM/8MnPy9JMipx4qDST2xWGXPXEUfC1NtEHXT93v+qYk51c97llDuRR/Z/dqAHLBQ==" spinCount="100000" sheet="1" objects="1" scenarios="1" formatColumns="0" formatRows="0" autoFilter="0"/>
  <autoFilter ref="C97:K384"/>
  <mergeCells count="6">
    <mergeCell ref="L2:V2"/>
    <mergeCell ref="E7:H7"/>
    <mergeCell ref="E16:H16"/>
    <mergeCell ref="E25:H25"/>
    <mergeCell ref="E46:H46"/>
    <mergeCell ref="E90:H90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 Jandová</dc:creator>
  <cp:keywords/>
  <dc:description/>
  <cp:lastModifiedBy>Lenka David</cp:lastModifiedBy>
  <cp:lastPrinted>2019-11-21T12:49:48Z</cp:lastPrinted>
  <dcterms:created xsi:type="dcterms:W3CDTF">2019-11-20T21:00:25Z</dcterms:created>
  <dcterms:modified xsi:type="dcterms:W3CDTF">2019-11-21T12:49:51Z</dcterms:modified>
  <cp:category/>
  <cp:version/>
  <cp:contentType/>
  <cp:contentStatus/>
</cp:coreProperties>
</file>