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stavby'!$D$4:$AO$36,'Rekapitulace stavby'!$C$42:$AQ$56</definedName>
    <definedName name="_xlnm._FilterDatabase" localSheetId="1" hidden="1">'Byt - Stavební úpravy byt...'!$C$97:$K$386</definedName>
    <definedName name="_xlnm.Print_Area" localSheetId="1">'Byt - Stavební úpravy byt...'!$C$4:$J$37,'Byt - Stavební úpravy byt...'!$C$43:$J$81,'Byt - Stavební úpravy byt...'!$C$87:$K$386</definedName>
    <definedName name="_xlnm.Print_Titles" localSheetId="0">'Rekapitulace stavby'!$52:$52</definedName>
    <definedName name="_xlnm.Print_Titles" localSheetId="1">'Byt - Stavební úpravy byt...'!$97:$97</definedName>
  </definedNames>
  <calcPr fullCalcOnLoad="1"/>
</workbook>
</file>

<file path=xl/sharedStrings.xml><?xml version="1.0" encoding="utf-8"?>
<sst xmlns="http://schemas.openxmlformats.org/spreadsheetml/2006/main" count="3846" uniqueCount="948">
  <si>
    <t>Export Komplet</t>
  </si>
  <si>
    <t/>
  </si>
  <si>
    <t>2.0</t>
  </si>
  <si>
    <t>ZAMOK</t>
  </si>
  <si>
    <t>False</t>
  </si>
  <si>
    <t>{389227d1-8930-484b-8da1-a9b32201ab0a}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</si>
  <si>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</si>
  <si>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</si>
  <si>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</si>
  <si>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</si>
  <si>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</si>
  <si>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</si>
  <si>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</si>
  <si>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</si>
  <si>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</si>
  <si>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</si>
  <si>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</si>
  <si>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Makovského 1143, byt č. 34</t>
  </si>
  <si>
    <t>KSO:</t>
  </si>
  <si>
    <t>CC-CZ:</t>
  </si>
  <si>
    <t>Místo:</t>
  </si>
  <si>
    <t>Makovského 1143, Praha 17</t>
  </si>
  <si>
    <t>Datum:</t>
  </si>
  <si>
    <t>15. 10. 2019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</si>
  <si>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</si>
  <si>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</si>
  <si>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</si>
  <si>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</si>
  <si>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</si>
  <si>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</si>
  <si>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</si>
  <si>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</si>
  <si>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</si>
  <si>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</si>
  <si>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</si>
  <si>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</si>
  <si>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</si>
  <si>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</si>
  <si>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</si>
  <si>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</si>
  <si>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</si>
  <si>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</si>
  <si>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</si>
  <si>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</si>
  <si>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</si>
  <si>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</si>
  <si>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</si>
  <si>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</si>
  <si>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</si>
  <si>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</si>
  <si>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</si>
  <si>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</si>
  <si>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</si>
  <si>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</si>
  <si>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</si>
  <si>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</si>
  <si>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</si>
  <si>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</si>
  <si>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</si>
  <si>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</si>
  <si>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</si>
  <si>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</si>
  <si>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</si>
  <si>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</si>
  <si>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</si>
  <si>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</si>
  <si>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</si>
  <si>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</si>
  <si>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</si>
  <si>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</si>
  <si>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</si>
  <si>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</si>
  <si>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</si>
  <si>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</si>
  <si>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</si>
  <si>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</si>
  <si>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</si>
  <si>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</si>
  <si>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</si>
  <si>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</si>
  <si>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</si>
  <si>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</si>
  <si>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</si>
  <si>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</si>
  <si>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</si>
  <si>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</si>
  <si>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</si>
  <si>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</si>
  <si>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</si>
  <si>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</si>
  <si>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</si>
  <si>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</si>
  <si>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</si>
  <si>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</si>
  <si>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</si>
  <si>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</si>
  <si>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</si>
  <si>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</si>
  <si>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</si>
  <si>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</si>
  <si>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</si>
  <si>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</si>
  <si>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</si>
  <si>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</si>
  <si>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</si>
  <si>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</si>
  <si>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</si>
  <si>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</si>
  <si>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</si>
  <si>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</si>
  <si>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</si>
  <si>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</si>
  <si>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</si>
  <si>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</si>
  <si>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</si>
  <si>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</si>
  <si>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</si>
  <si>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</si>
  <si>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</si>
  <si>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</si>
  <si>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</si>
  <si>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</si>
  <si>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</si>
  <si>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</si>
  <si>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</si>
  <si>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</si>
  <si>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</si>
  <si>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</si>
  <si>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</si>
  <si>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</si>
  <si>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</si>
  <si>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</si>
  <si>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</si>
  <si>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342272323</t>
  </si>
  <si>
    <t>Příčky tl 100 mm z pórobetonových přesných hladkých příčkovek objemové hmotnosti 500 kg/m3</t>
  </si>
  <si>
    <t>m2</t>
  </si>
  <si>
    <t>416975923</t>
  </si>
  <si>
    <t>VV</t>
  </si>
  <si>
    <t>(2,3*2+1,77)*2,6-0,6*2*2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</si>
  <si>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</si>
  <si>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</si>
  <si>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</si>
  <si>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</si>
  <si>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</si>
  <si>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2,3*2+1,77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</si>
  <si>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</si>
  <si>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</si>
  <si>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</si>
  <si>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</si>
  <si>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</si>
  <si>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</si>
  <si>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</si>
  <si>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</si>
  <si>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</si>
  <si>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</si>
  <si>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</si>
  <si>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</si>
  <si>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</si>
  <si>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</si>
  <si>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</si>
  <si>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</si>
  <si>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</si>
  <si>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</si>
  <si>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</si>
  <si>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</si>
  <si>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</si>
  <si>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</si>
  <si>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</si>
  <si>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</si>
  <si>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CS ÚRS 2014 01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</si>
  <si>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</si>
  <si>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</si>
  <si>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</si>
  <si>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</si>
  <si>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</si>
  <si>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</si>
  <si>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</si>
  <si>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</si>
  <si>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</si>
  <si>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</si>
  <si>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</si>
  <si>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</si>
  <si>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15,714+110,391</t>
  </si>
  <si>
    <t>11</t>
  </si>
  <si>
    <t>612325412</t>
  </si>
  <si>
    <t>Oprava vnitřní vápenocementové hladké omítky stěn v rozsahu plochy do 30%</t>
  </si>
  <si>
    <t>-1131629329</t>
  </si>
  <si>
    <t>(2,4+3,42+1,12+0,825+1,7)*2,6-(0,8*2*2)</t>
  </si>
  <si>
    <t>(2,4*2+4,2*2)*2,6-(1,5*1,55+0,8*2)</t>
  </si>
  <si>
    <t>(3,35*2+7,7*2+0,05+0,7)*2,6-(0,8*2+1,5*1,55)</t>
  </si>
  <si>
    <t>(1,77+1,1)*0,6</t>
  </si>
  <si>
    <t>(1,5*2+1,55*4)*0,15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</si>
  <si>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</si>
  <si>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</si>
  <si>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</si>
  <si>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</si>
  <si>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</si>
  <si>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</si>
  <si>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</si>
  <si>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</si>
  <si>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</si>
  <si>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</si>
  <si>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</si>
  <si>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</si>
  <si>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</si>
  <si>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</si>
  <si>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</si>
  <si>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</si>
  <si>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</si>
  <si>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</si>
  <si>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</si>
  <si>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</si>
  <si>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</si>
  <si>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</si>
  <si>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</si>
  <si>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</si>
  <si>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</si>
  <si>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</si>
  <si>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</si>
  <si>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</si>
  <si>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</si>
  <si>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</si>
  <si>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</si>
  <si>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</si>
  <si>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</si>
  <si>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</si>
  <si>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</si>
  <si>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</si>
  <si>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</si>
  <si>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</si>
  <si>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</si>
  <si>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</si>
  <si>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</si>
  <si>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</si>
  <si>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</si>
  <si>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</si>
  <si>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</si>
  <si>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</si>
  <si>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</si>
  <si>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</si>
  <si>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</si>
  <si>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</si>
  <si>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</si>
  <si>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</si>
  <si>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</si>
  <si>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</si>
  <si>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</si>
  <si>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</si>
  <si>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</si>
  <si>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</si>
  <si>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</si>
  <si>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</si>
  <si>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</si>
  <si>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</si>
  <si>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</si>
  <si>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</si>
  <si>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776201811</t>
  </si>
  <si>
    <t>Demontáž lepených povlakových podlah bez podložky ručně</t>
  </si>
  <si>
    <t>-159683718</t>
  </si>
  <si>
    <t>" PVC"</t>
  </si>
  <si>
    <t>43</t>
  </si>
  <si>
    <t>" koberec"</t>
  </si>
  <si>
    <t>6,8</t>
  </si>
  <si>
    <t>28</t>
  </si>
  <si>
    <t>776401800</t>
  </si>
  <si>
    <t>Odstranění soklíků a lišt pryžových nebo plastových</t>
  </si>
  <si>
    <t>-539600287</t>
  </si>
  <si>
    <t>(1,15*2+0,98*2+1,78*2+1,2*2)-0,6*2</t>
  </si>
  <si>
    <t>(2,4*2+4,2*2+3,035*2+7,7*2+2,4*2+3,42*2)-(0,8*5+0,6*2)</t>
  </si>
  <si>
    <t>29</t>
  </si>
  <si>
    <t>776991821</t>
  </si>
  <si>
    <t>Odstranění lepidla ručně z podlah</t>
  </si>
  <si>
    <t>-649128581</t>
  </si>
  <si>
    <t>30</t>
  </si>
  <si>
    <t>952901111</t>
  </si>
  <si>
    <t>Vyčištění budov bytové a občanské výstavby při výšce podlaží do 4 m</t>
  </si>
  <si>
    <t>-988276518</t>
  </si>
  <si>
    <t>31</t>
  </si>
  <si>
    <t>962084131</t>
  </si>
  <si>
    <t>Bourání příček deskových umakartových tl do 100 mm vč.stropu</t>
  </si>
  <si>
    <t>-1690451008</t>
  </si>
  <si>
    <t>(2,3*2+1,73*3+0,98)*2,6</t>
  </si>
  <si>
    <t>32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</si>
  <si>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</si>
  <si>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</si>
  <si>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</si>
  <si>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</si>
  <si>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</si>
  <si>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33</t>
  </si>
  <si>
    <t>968072455</t>
  </si>
  <si>
    <t>Vybourání kovových dveřních zárubní pl do 2 m2</t>
  </si>
  <si>
    <t>-1528064133</t>
  </si>
  <si>
    <t>0,6*2*2+0,8*3</t>
  </si>
  <si>
    <t>34</t>
  </si>
  <si>
    <t>766825811</t>
  </si>
  <si>
    <t>Demontáž truhlářských vestavěných skříní jednokřídlových</t>
  </si>
  <si>
    <t>CS ÚRS 2017 01</t>
  </si>
  <si>
    <t>-665823914</t>
  </si>
  <si>
    <t>35</t>
  </si>
  <si>
    <t>766825821</t>
  </si>
  <si>
    <t>Demontáž truhlářských vestavěných skříní dvoukřídlových</t>
  </si>
  <si>
    <t>854333863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</si>
  <si>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</si>
  <si>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</si>
  <si>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</si>
  <si>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</si>
  <si>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</si>
  <si>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</si>
  <si>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</si>
  <si>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</si>
  <si>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</si>
  <si>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</si>
  <si>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978059511</t>
  </si>
  <si>
    <t>Odsekání a odebrání obkladů stěn z vnitřních obkládaček plochy do 1 m2</t>
  </si>
  <si>
    <t>-1736488356</t>
  </si>
  <si>
    <t>0,6*0,75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</si>
  <si>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</si>
  <si>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</si>
  <si>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</si>
  <si>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</si>
  <si>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</si>
  <si>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</si>
  <si>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-851601526</t>
  </si>
  <si>
    <t>40</t>
  </si>
  <si>
    <t>997013501</t>
  </si>
  <si>
    <t>Odvoz suti na skládku a vybouraných hmot nebo meziskládku do 1 km se složením</t>
  </si>
  <si>
    <t>1882265407</t>
  </si>
  <si>
    <t>41</t>
  </si>
  <si>
    <t>997013509</t>
  </si>
  <si>
    <t>Příplatek k odvozu suti a vybouraných hmot na skládku ZKD 1 km přes 1 km</t>
  </si>
  <si>
    <t>-556144814</t>
  </si>
  <si>
    <t>6,107*10 'Přepočtené koeficientem množství</t>
  </si>
  <si>
    <t>42</t>
  </si>
  <si>
    <t>997013831</t>
  </si>
  <si>
    <t>Poplatek za uložení stavebního směsného odpadu na skládce (skládkovné)</t>
  </si>
  <si>
    <t>-510486917</t>
  </si>
  <si>
    <t>998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</si>
  <si>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</si>
  <si>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</si>
  <si>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</si>
  <si>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</si>
  <si>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</si>
  <si>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</si>
  <si>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</si>
  <si>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</si>
  <si>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</si>
  <si>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</si>
  <si>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210963980</t>
  </si>
  <si>
    <t>45</t>
  </si>
  <si>
    <t>711493120</t>
  </si>
  <si>
    <t>Izolace proti  vodě svislá  těsnicí stěrkou</t>
  </si>
  <si>
    <t>-1843209327</t>
  </si>
  <si>
    <t>(1,2+0,7*2)*0,7</t>
  </si>
  <si>
    <t>(1,2+1,77*2+1,1*2+0,95*2)*0,3</t>
  </si>
  <si>
    <t>46</t>
  </si>
  <si>
    <t>711493130</t>
  </si>
  <si>
    <t>Těsnící rohová páska</t>
  </si>
  <si>
    <t>-1234814119</t>
  </si>
  <si>
    <t>(1,75*2+1,25*2+1,1*2+0,95*2)-0,6*2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</si>
  <si>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</si>
  <si>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</si>
  <si>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</si>
  <si>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</si>
  <si>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</si>
  <si>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1578306790</t>
  </si>
  <si>
    <t>48</t>
  </si>
  <si>
    <t>631414301</t>
  </si>
  <si>
    <t>deska izolační podlahová 15 mm</t>
  </si>
  <si>
    <t>-1437077155</t>
  </si>
  <si>
    <t>3,25*1,02 'Přepočtené koeficientem množství</t>
  </si>
  <si>
    <t>49</t>
  </si>
  <si>
    <t>713121129</t>
  </si>
  <si>
    <t>Protipožární ucpávky kolem stoupaček</t>
  </si>
  <si>
    <t>1326991020</t>
  </si>
  <si>
    <t>721</t>
  </si>
  <si>
    <t>Zdravotechnika - vnitřní kanalizace</t>
  </si>
  <si>
    <t>50</t>
  </si>
  <si>
    <t>721173401</t>
  </si>
  <si>
    <t>Potrubí kanalizační plastové svodné systém KG DN 100</t>
  </si>
  <si>
    <t>1419894943</t>
  </si>
  <si>
    <t>51</t>
  </si>
  <si>
    <t>721174042</t>
  </si>
  <si>
    <t>Potrubí kanalizační z PP připojovací systém HT DN 40</t>
  </si>
  <si>
    <t>2008468837</t>
  </si>
  <si>
    <t>52</t>
  </si>
  <si>
    <t>721174043</t>
  </si>
  <si>
    <t>Potrubí kanalizační z PP připojovací systém HT DN 50</t>
  </si>
  <si>
    <t>431361695</t>
  </si>
  <si>
    <t>53</t>
  </si>
  <si>
    <t>721226510</t>
  </si>
  <si>
    <t>Zápachová uzávěrka umyvadlo DN 40</t>
  </si>
  <si>
    <t>1998527533</t>
  </si>
  <si>
    <t>54</t>
  </si>
  <si>
    <t>721226520</t>
  </si>
  <si>
    <t>Zápachová uzávěrka dřez DN 50</t>
  </si>
  <si>
    <t>463732864</t>
  </si>
  <si>
    <t>55</t>
  </si>
  <si>
    <t>721290111</t>
  </si>
  <si>
    <t>Zkouška těsnosti potrubí kanalizace vodou do DN 125</t>
  </si>
  <si>
    <t>-1300756417</t>
  </si>
  <si>
    <t>3,5+1,1+1</t>
  </si>
  <si>
    <t>56</t>
  </si>
  <si>
    <t>721290191</t>
  </si>
  <si>
    <t>Drobný instalační materiál</t>
  </si>
  <si>
    <t>-1518721984</t>
  </si>
  <si>
    <t>57</t>
  </si>
  <si>
    <t>721290192</t>
  </si>
  <si>
    <t>Stavební přípomoce</t>
  </si>
  <si>
    <t>1673610155</t>
  </si>
  <si>
    <t>58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</si>
  <si>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</si>
  <si>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</si>
  <si>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</si>
  <si>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</si>
  <si>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</si>
  <si>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59</t>
  </si>
  <si>
    <t>722174001</t>
  </si>
  <si>
    <t>Potrubí vodovodní plastové PPR svar polyfuze PN 16 D 16 x 2,2 mm</t>
  </si>
  <si>
    <t>-1235187027</t>
  </si>
  <si>
    <t>60</t>
  </si>
  <si>
    <t>722181221</t>
  </si>
  <si>
    <t>Ochrana vodovodního potrubí přilepenými tepelně izolačními trubicemi z PE tl do 10 mm DN do 22 mm</t>
  </si>
  <si>
    <t>1313782184</t>
  </si>
  <si>
    <t>61</t>
  </si>
  <si>
    <t>722181231</t>
  </si>
  <si>
    <t>Ochrana vodovodního potrubí přilepenými tepelně izolačními trubicemi z PE tl do 15 mm DN do 22 mm</t>
  </si>
  <si>
    <t>-634989469</t>
  </si>
  <si>
    <t>62</t>
  </si>
  <si>
    <t>722240121</t>
  </si>
  <si>
    <t>Kohout kulový plastový PPR DN 16</t>
  </si>
  <si>
    <t>-2061184977</t>
  </si>
  <si>
    <t>63</t>
  </si>
  <si>
    <t>722290215</t>
  </si>
  <si>
    <t>Zkouška těsnosti vodovodního potrubí hrdlového nebo přírubového do DN 100</t>
  </si>
  <si>
    <t>-942365843</t>
  </si>
  <si>
    <t>64</t>
  </si>
  <si>
    <t>722290234</t>
  </si>
  <si>
    <t>Proplach a dezinfekce vodovodního potrubí do DN 80</t>
  </si>
  <si>
    <t>807872915</t>
  </si>
  <si>
    <t>65</t>
  </si>
  <si>
    <t>722290291</t>
  </si>
  <si>
    <t>854274177</t>
  </si>
  <si>
    <t>66</t>
  </si>
  <si>
    <t>722290292</t>
  </si>
  <si>
    <t>Drobý instalační materiál</t>
  </si>
  <si>
    <t>1413877169</t>
  </si>
  <si>
    <t>67</t>
  </si>
  <si>
    <t>998722102</t>
  </si>
  <si>
    <t>Přesun hmot tonážní tonážní pro vnitřní vodovod v objektech v do 12 m</t>
  </si>
  <si>
    <t>-6210674</t>
  </si>
  <si>
    <t>725</t>
  </si>
  <si>
    <t>Zdravotechnika - zařizovací předměty</t>
  </si>
  <si>
    <t>68</t>
  </si>
  <si>
    <t>725112171</t>
  </si>
  <si>
    <t xml:space="preserve">Kombi klozet </t>
  </si>
  <si>
    <t>-821049463</t>
  </si>
  <si>
    <t>69</t>
  </si>
  <si>
    <t>725211621</t>
  </si>
  <si>
    <t>Umyvadlo keram</t>
  </si>
  <si>
    <t>2048952156</t>
  </si>
  <si>
    <t>70</t>
  </si>
  <si>
    <t>725311121</t>
  </si>
  <si>
    <t>Drez nerez</t>
  </si>
  <si>
    <t>1861776634</t>
  </si>
  <si>
    <t>71</t>
  </si>
  <si>
    <t>725813112</t>
  </si>
  <si>
    <t xml:space="preserve">rohový uzávěr  DN 15 </t>
  </si>
  <si>
    <t>1740639230</t>
  </si>
  <si>
    <t>72</t>
  </si>
  <si>
    <t>725813113</t>
  </si>
  <si>
    <t>Výtokový ventil T212-DN15</t>
  </si>
  <si>
    <t>112024813</t>
  </si>
  <si>
    <t>73</t>
  </si>
  <si>
    <t>725821325</t>
  </si>
  <si>
    <t>Baterie drezová</t>
  </si>
  <si>
    <t>-904734394</t>
  </si>
  <si>
    <t>74</t>
  </si>
  <si>
    <t>725822612</t>
  </si>
  <si>
    <t>Baterie umyv stoj páka+výpust</t>
  </si>
  <si>
    <t>767362022</t>
  </si>
  <si>
    <t>75</t>
  </si>
  <si>
    <t>725841311</t>
  </si>
  <si>
    <t>Baterie sprchová nástěnná</t>
  </si>
  <si>
    <t>1187999727</t>
  </si>
  <si>
    <t>76</t>
  </si>
  <si>
    <t>725860202</t>
  </si>
  <si>
    <t>Sifon dřezový HL100G</t>
  </si>
  <si>
    <t>-1950207523</t>
  </si>
  <si>
    <t>77</t>
  </si>
  <si>
    <t>725860203</t>
  </si>
  <si>
    <t>Sifon sprchový  HL 522</t>
  </si>
  <si>
    <t>575166163</t>
  </si>
  <si>
    <t>78</t>
  </si>
  <si>
    <t>725860212</t>
  </si>
  <si>
    <t>Sifon umyvadlový HL134.0 pod omítku</t>
  </si>
  <si>
    <t>-1574615380</t>
  </si>
  <si>
    <t>79</t>
  </si>
  <si>
    <t>725901</t>
  </si>
  <si>
    <t>Sporák se sklokeramickou deskou - DODÁVKA+MONTÁŽ</t>
  </si>
  <si>
    <t>1103411814</t>
  </si>
  <si>
    <t>80</t>
  </si>
  <si>
    <t>725902</t>
  </si>
  <si>
    <t>Sprchová vanička - polyban akrylát vč- zástěny 120/140</t>
  </si>
  <si>
    <t>1882125539</t>
  </si>
  <si>
    <t>81</t>
  </si>
  <si>
    <t>Pol5</t>
  </si>
  <si>
    <t>Sifon stěnový -  HL400</t>
  </si>
  <si>
    <t>1842647649</t>
  </si>
  <si>
    <t>82</t>
  </si>
  <si>
    <t>Pol7</t>
  </si>
  <si>
    <t>topný žebřík 960/450 mm- DODÁVKA+MONTÁŽ (koupelna)</t>
  </si>
  <si>
    <t>-781523148</t>
  </si>
  <si>
    <t>83</t>
  </si>
  <si>
    <t>Pol8</t>
  </si>
  <si>
    <t>Zrcadlo s poličkou   DODÁVKA+MONTÁŽ</t>
  </si>
  <si>
    <t>108078120</t>
  </si>
  <si>
    <t>763</t>
  </si>
  <si>
    <t>Konstrukce suché výstavby</t>
  </si>
  <si>
    <t>84</t>
  </si>
  <si>
    <t>763111333</t>
  </si>
  <si>
    <t>SDK příčka tl 100 mm profil CW+UW 75 desky 1xH2 12,5 TI 60 mm EI 30 Rw 45 dB</t>
  </si>
  <si>
    <t>416051425</t>
  </si>
  <si>
    <t>0,95*2,6-0,8*0,8</t>
  </si>
  <si>
    <t>85</t>
  </si>
  <si>
    <t>763111717</t>
  </si>
  <si>
    <t>SDK příčka základní penetrační nátěr</t>
  </si>
  <si>
    <t>611222497</t>
  </si>
  <si>
    <t>0,95*0,6</t>
  </si>
  <si>
    <t>86</t>
  </si>
  <si>
    <t>763111771</t>
  </si>
  <si>
    <t>Příplatek k SDK příčce za rovinnost kvality Q3</t>
  </si>
  <si>
    <t>850208542</t>
  </si>
  <si>
    <t>87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</si>
  <si>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</si>
  <si>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</si>
  <si>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</si>
  <si>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</si>
  <si>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</si>
  <si>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88</t>
  </si>
  <si>
    <t>766660001</t>
  </si>
  <si>
    <t>Montáž dveřních křídel otvíravých 1křídlových š do 0,8 m do ocelové zárubně</t>
  </si>
  <si>
    <t>1306539201</t>
  </si>
  <si>
    <t>89</t>
  </si>
  <si>
    <t>611601260</t>
  </si>
  <si>
    <t>dveře dřevěné vnitřní hladké plné 1křídlové  60x197 cm dekor dub</t>
  </si>
  <si>
    <t>-1360922462</t>
  </si>
  <si>
    <t>90</t>
  </si>
  <si>
    <t>611601261</t>
  </si>
  <si>
    <t>dveře dřevěné vnitřní hladké 2/3 sklo 1křídlové  80x197 cm dekor dub</t>
  </si>
  <si>
    <t>-692743305</t>
  </si>
  <si>
    <t>91</t>
  </si>
  <si>
    <t>766660021</t>
  </si>
  <si>
    <t>Montáž dveřních křídel otvíravých 1křídlových š do 0,8 m požárních do ocelové zárubně</t>
  </si>
  <si>
    <t>-2038159565</t>
  </si>
  <si>
    <t>92</t>
  </si>
  <si>
    <t>611600501</t>
  </si>
  <si>
    <t>dveře vstupní 80x197 EI 30 , vč. kování, plné</t>
  </si>
  <si>
    <t>-599337846</t>
  </si>
  <si>
    <t>93</t>
  </si>
  <si>
    <t>766660722</t>
  </si>
  <si>
    <t>Montáž dveřního kování</t>
  </si>
  <si>
    <t>1306239321</t>
  </si>
  <si>
    <t>94</t>
  </si>
  <si>
    <t>549141001</t>
  </si>
  <si>
    <t>kování dveřní kovové</t>
  </si>
  <si>
    <t>1153040833</t>
  </si>
  <si>
    <t>95</t>
  </si>
  <si>
    <t>766691939</t>
  </si>
  <si>
    <t>Seřízení oken</t>
  </si>
  <si>
    <t>1198141685</t>
  </si>
  <si>
    <t>96</t>
  </si>
  <si>
    <t>766811110</t>
  </si>
  <si>
    <t xml:space="preserve">Montáž a dodávka kuchyňské linky </t>
  </si>
  <si>
    <t>-1118275799</t>
  </si>
  <si>
    <t>97</t>
  </si>
  <si>
    <t>998766102</t>
  </si>
  <si>
    <t>Přesun hmot tonážní pro konstrukce truhlářské v objektech v do 12 m</t>
  </si>
  <si>
    <t>-109458190</t>
  </si>
  <si>
    <t>771</t>
  </si>
  <si>
    <t>Podlahy z dlaždic</t>
  </si>
  <si>
    <t>98</t>
  </si>
  <si>
    <t>771574117</t>
  </si>
  <si>
    <t>Montáž podlah keramických režných hladkých lepených flexibilním lepidlem do 35 ks/m2</t>
  </si>
  <si>
    <t>800356541</t>
  </si>
  <si>
    <t>597614081</t>
  </si>
  <si>
    <t>keramická dlažba</t>
  </si>
  <si>
    <t>-832715355</t>
  </si>
  <si>
    <t>3,25*1,1 'Přepočtené koeficientem množství</t>
  </si>
  <si>
    <t>100</t>
  </si>
  <si>
    <t>771579191</t>
  </si>
  <si>
    <t>Příplatek k montáž podlah keramických za plochu do 5 m2</t>
  </si>
  <si>
    <t>779805672</t>
  </si>
  <si>
    <t>101</t>
  </si>
  <si>
    <t>771591111</t>
  </si>
  <si>
    <t>Podlahy penetrace podkladu</t>
  </si>
  <si>
    <t>-1477547552</t>
  </si>
  <si>
    <t>102</t>
  </si>
  <si>
    <t>771990111</t>
  </si>
  <si>
    <t>Vyrovnání podkladu samonivelační stěrkou tl 4 mm pevnosti 15 Mpa</t>
  </si>
  <si>
    <t>1985791092</t>
  </si>
  <si>
    <t>103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</si>
  <si>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</si>
  <si>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</si>
  <si>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</si>
  <si>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</si>
  <si>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</si>
  <si>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104</t>
  </si>
  <si>
    <t>775429121</t>
  </si>
  <si>
    <t>Montáž podlahové lišty přechodové připevněné vruty</t>
  </si>
  <si>
    <t>459973606</t>
  </si>
  <si>
    <t>0,6*2+0,8*2</t>
  </si>
  <si>
    <t>105</t>
  </si>
  <si>
    <t>614181012</t>
  </si>
  <si>
    <t>lišta podlahová přechodová</t>
  </si>
  <si>
    <t>1101395363</t>
  </si>
  <si>
    <t>2,8*1,1 'Přepočtené koeficientem množství</t>
  </si>
  <si>
    <t>776</t>
  </si>
  <si>
    <t>Podlahy povlakové</t>
  </si>
  <si>
    <t>106</t>
  </si>
  <si>
    <t>776421100</t>
  </si>
  <si>
    <t>Lepení obvodových soklíků nebo lišt z měkčených plastů</t>
  </si>
  <si>
    <t>1641498117</t>
  </si>
  <si>
    <t>(2,4*2+3,42*2)-(0,6*2+0,8*3)</t>
  </si>
  <si>
    <t>(2,4*2+4,2*2)-0,8</t>
  </si>
  <si>
    <t>(3,35*2+7,7*2+0,6)-0,8</t>
  </si>
  <si>
    <t>107</t>
  </si>
  <si>
    <t>284110081</t>
  </si>
  <si>
    <t xml:space="preserve">lišta speciální soklová </t>
  </si>
  <si>
    <t>922288041</t>
  </si>
  <si>
    <t>42,34*1,04 'Přepočtené koeficientem množství</t>
  </si>
  <si>
    <t>108</t>
  </si>
  <si>
    <t>776521100</t>
  </si>
  <si>
    <t>Lepení pásů povlakových podlah plastových</t>
  </si>
  <si>
    <t>624448331</t>
  </si>
  <si>
    <t>6,6+10+18,1+4,9</t>
  </si>
  <si>
    <t>109</t>
  </si>
  <si>
    <t>284122551</t>
  </si>
  <si>
    <t>podlahovina PVC</t>
  </si>
  <si>
    <t>-759057770</t>
  </si>
  <si>
    <t>39,6*1,04 'Přepočtené koeficientem množství</t>
  </si>
  <si>
    <t>110</t>
  </si>
  <si>
    <t>776590100</t>
  </si>
  <si>
    <t>Úprava podkladu nášlapných ploch vysátím</t>
  </si>
  <si>
    <t>1330003954</t>
  </si>
  <si>
    <t>111</t>
  </si>
  <si>
    <t>776590150</t>
  </si>
  <si>
    <t>Úprava podkladu nášlapných ploch penetrací</t>
  </si>
  <si>
    <t>-1017630674</t>
  </si>
  <si>
    <t>112</t>
  </si>
  <si>
    <t>776990111</t>
  </si>
  <si>
    <t>Vyrovnání podkladu samonivelační stěrkou tl 3 mm pevnosti 15 Mpa</t>
  </si>
  <si>
    <t>-571565350</t>
  </si>
  <si>
    <t>113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</si>
  <si>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</si>
  <si>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</si>
  <si>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</si>
  <si>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</si>
  <si>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</si>
  <si>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114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</si>
  <si>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</si>
  <si>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</si>
  <si>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</si>
  <si>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</si>
  <si>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(1,1*2+0,96*2)*2-0,6*2</t>
  </si>
  <si>
    <t>(0,6+2,3+0,6)*1</t>
  </si>
  <si>
    <t>115</t>
  </si>
  <si>
    <t>597610000</t>
  </si>
  <si>
    <t>keramický obklad</t>
  </si>
  <si>
    <t>1538341128</t>
  </si>
  <si>
    <t>21,22*1,04 'Přepočtené koeficientem množství</t>
  </si>
  <si>
    <t>116</t>
  </si>
  <si>
    <t>781479191</t>
  </si>
  <si>
    <t>Příplatek k montáži obkladů vnitřních keramických hladkých za plochu do 10 m2</t>
  </si>
  <si>
    <t>-1806457616</t>
  </si>
  <si>
    <t>117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</si>
  <si>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</si>
  <si>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</si>
  <si>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</si>
  <si>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</si>
  <si>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</si>
  <si>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(1,1+1,75)*2 "Koupelna a wC"</t>
  </si>
  <si>
    <t>118</t>
  </si>
  <si>
    <t>781493111</t>
  </si>
  <si>
    <t>Plastové profily rohové lepené standardním lepidlem</t>
  </si>
  <si>
    <t>1212385502</t>
  </si>
  <si>
    <t>6*2</t>
  </si>
  <si>
    <t>4*1</t>
  </si>
  <si>
    <t>119</t>
  </si>
  <si>
    <t>781493511</t>
  </si>
  <si>
    <t>Plastové profily ukončovací lepené standardním lepidlem</t>
  </si>
  <si>
    <t>-167101552</t>
  </si>
  <si>
    <t>0,95*2+1,2*2-0,6</t>
  </si>
  <si>
    <t>1,75*2+1,35*2-0,6</t>
  </si>
  <si>
    <t>120</t>
  </si>
  <si>
    <t>781495111</t>
  </si>
  <si>
    <t>penetrace podkladu</t>
  </si>
  <si>
    <t>918792925</t>
  </si>
  <si>
    <t>121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</si>
  <si>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</si>
  <si>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</si>
  <si>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</si>
  <si>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</si>
  <si>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</si>
  <si>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122</t>
  </si>
  <si>
    <t>783201811</t>
  </si>
  <si>
    <t>Odstranění nátěrů ze zámečnických konstrukcí oškrabáním</t>
  </si>
  <si>
    <t>716242305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</si>
  <si>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</si>
  <si>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</si>
  <si>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</si>
  <si>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</si>
  <si>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</si>
  <si>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</si>
  <si>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</si>
  <si>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</si>
  <si>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124</t>
  </si>
  <si>
    <t>783321100</t>
  </si>
  <si>
    <t>Nátěry syntetické - otopná tělesa, potrubí ÚT</t>
  </si>
  <si>
    <t>-788345065</t>
  </si>
  <si>
    <t>784</t>
  </si>
  <si>
    <t>Dokončovací práce - malby</t>
  </si>
  <si>
    <t>125</t>
  </si>
  <si>
    <t>784111011</t>
  </si>
  <si>
    <t>Obroušení podkladu omítnutého v místnostech výšky do 3,80 m</t>
  </si>
  <si>
    <t>-1093017001</t>
  </si>
  <si>
    <t>" po odstranění tapet"</t>
  </si>
  <si>
    <t>102,484</t>
  </si>
  <si>
    <t>126</t>
  </si>
  <si>
    <t>784131017</t>
  </si>
  <si>
    <t>Odstranění lepených tapet bez makulatury ze stěn výšky do 3,80 m</t>
  </si>
  <si>
    <t>1359333015</t>
  </si>
  <si>
    <t>(2,4*2+1,12+3,42)*2,6-(0,8*2*3)</t>
  </si>
  <si>
    <t>(3,35*2+7,7*2)*2,6-(2,1*1,55+0,8*2)</t>
  </si>
  <si>
    <t>127</t>
  </si>
  <si>
    <t>784171111</t>
  </si>
  <si>
    <t>Zakrytí vnitřních ploch stěn v místnostech výšky do 3,80 m</t>
  </si>
  <si>
    <t>-1085941262</t>
  </si>
  <si>
    <t>1,5*1,55+2,1*1,55</t>
  </si>
  <si>
    <t>128</t>
  </si>
  <si>
    <t>581248431</t>
  </si>
  <si>
    <t>fólie pro malířské potřeby zakrývací</t>
  </si>
  <si>
    <t>1692934392</t>
  </si>
  <si>
    <t>5,58*1,05 'Přepočtené koeficientem množství</t>
  </si>
  <si>
    <t>129</t>
  </si>
  <si>
    <t>784181121</t>
  </si>
  <si>
    <t>Hloubková jednonásobná penetrace podkladu v místnostech výšky do 3,80 m</t>
  </si>
  <si>
    <t>859832571</t>
  </si>
  <si>
    <t>42,85</t>
  </si>
  <si>
    <t>130</t>
  </si>
  <si>
    <t>784221121</t>
  </si>
  <si>
    <t>Dvojnásobné bílé malby  ze směsí za sucha minimálně otěruvzdorných v místnostech do 3,80 m</t>
  </si>
  <si>
    <t>227283892</t>
  </si>
  <si>
    <t>168,955</t>
  </si>
  <si>
    <t>131</t>
  </si>
  <si>
    <t>784402801</t>
  </si>
  <si>
    <t>Odstranění maleb oškrabáním v místnostech v do 3,8 m</t>
  </si>
  <si>
    <t>-1530806316</t>
  </si>
  <si>
    <t>786</t>
  </si>
  <si>
    <t>Dokončovací práce - čalounické úpravy</t>
  </si>
  <si>
    <t>132</t>
  </si>
  <si>
    <t>786624111</t>
  </si>
  <si>
    <t>Montáž lamelové žaluzie do oken zdvojených dřevěných otevíravých, sklápěcích a vyklápěcích</t>
  </si>
  <si>
    <t>1887599111</t>
  </si>
  <si>
    <t>133</t>
  </si>
  <si>
    <t>553462000</t>
  </si>
  <si>
    <t>žaluzie horizontální interiérové</t>
  </si>
  <si>
    <t>-1262345319</t>
  </si>
  <si>
    <t>134</t>
  </si>
  <si>
    <t>786624119</t>
  </si>
  <si>
    <t>Demontář lamelové žaluzie</t>
  </si>
  <si>
    <t>945828280</t>
  </si>
  <si>
    <t>Práce a dodávky M</t>
  </si>
  <si>
    <t>21-M</t>
  </si>
  <si>
    <t>Elektromontáže (montáž vč. dodávky)</t>
  </si>
  <si>
    <t>135</t>
  </si>
  <si>
    <t>210 00-01</t>
  </si>
  <si>
    <t>rozvadec RB vcet. jistice a vybavení</t>
  </si>
  <si>
    <t>-156969738</t>
  </si>
  <si>
    <t>136</t>
  </si>
  <si>
    <t>210 00-03</t>
  </si>
  <si>
    <t>zásuvka TV, SAT, VKV</t>
  </si>
  <si>
    <t>-893403711</t>
  </si>
  <si>
    <t>137</t>
  </si>
  <si>
    <t>210 00-04</t>
  </si>
  <si>
    <t>zvýšení príkonu u PRE z 1x20A na 3x25A /ceníková cena 11000/+ vyřízení</t>
  </si>
  <si>
    <t>-1028387138</t>
  </si>
  <si>
    <t>138</t>
  </si>
  <si>
    <t>210 00-05</t>
  </si>
  <si>
    <t>zkoušky, revize, príprava odberného místa</t>
  </si>
  <si>
    <t>-1786147232</t>
  </si>
  <si>
    <t>139</t>
  </si>
  <si>
    <t>210 00-06</t>
  </si>
  <si>
    <t>domovní telefon</t>
  </si>
  <si>
    <t>1202592004</t>
  </si>
  <si>
    <t>140</t>
  </si>
  <si>
    <t>210800105</t>
  </si>
  <si>
    <t>Kabel CYKY 750 V 3x1,5 mm2 uložený pod omítkou vcetne dodávky kabelu 3Cx1,5</t>
  </si>
  <si>
    <t>-841691896</t>
  </si>
  <si>
    <t>141</t>
  </si>
  <si>
    <t>210800106</t>
  </si>
  <si>
    <t>Kabel CYKY 750 V 3x2,5 mm2 uložený pod omítkou vcetne dodávky kabelu 3Cx2,5</t>
  </si>
  <si>
    <t>-490937301</t>
  </si>
  <si>
    <t>142</t>
  </si>
  <si>
    <t>Pol09</t>
  </si>
  <si>
    <t>Kabel CYKY 5Cx2,5</t>
  </si>
  <si>
    <t>1582316274</t>
  </si>
  <si>
    <t>143</t>
  </si>
  <si>
    <t>Pol10</t>
  </si>
  <si>
    <t>Kabel CYKY 3Ax1,5</t>
  </si>
  <si>
    <t>-1485668628</t>
  </si>
  <si>
    <t>144</t>
  </si>
  <si>
    <t>Pol11</t>
  </si>
  <si>
    <t>Kabel CYKY 2Ax1,5</t>
  </si>
  <si>
    <t>-520080352</t>
  </si>
  <si>
    <t>145</t>
  </si>
  <si>
    <t>Pol12</t>
  </si>
  <si>
    <t>Kabel CYKY 5Cx6</t>
  </si>
  <si>
    <t>622954843</t>
  </si>
  <si>
    <t>146</t>
  </si>
  <si>
    <t>Pol13</t>
  </si>
  <si>
    <t>Kabel CY6</t>
  </si>
  <si>
    <t>985092746</t>
  </si>
  <si>
    <t>147</t>
  </si>
  <si>
    <t>Pol14</t>
  </si>
  <si>
    <t>podlahová lišta LP35 s prísluš</t>
  </si>
  <si>
    <t>-983482542</t>
  </si>
  <si>
    <t>148</t>
  </si>
  <si>
    <t>Pol15</t>
  </si>
  <si>
    <t>koax kabel</t>
  </si>
  <si>
    <t>-944932131</t>
  </si>
  <si>
    <t>149</t>
  </si>
  <si>
    <t>Pol16</t>
  </si>
  <si>
    <t>svorkovnice 5pol</t>
  </si>
  <si>
    <t>1648338431</t>
  </si>
  <si>
    <t>150</t>
  </si>
  <si>
    <t>Pol17</t>
  </si>
  <si>
    <t>seriový prepínac</t>
  </si>
  <si>
    <t>-275157021</t>
  </si>
  <si>
    <t>151</t>
  </si>
  <si>
    <t>Pol18</t>
  </si>
  <si>
    <t>Strídavý prepinac</t>
  </si>
  <si>
    <t>728841916</t>
  </si>
  <si>
    <t>152</t>
  </si>
  <si>
    <t>Pol19</t>
  </si>
  <si>
    <t>prístrojový nosic pro LP35</t>
  </si>
  <si>
    <t>855976035</t>
  </si>
  <si>
    <t>153</t>
  </si>
  <si>
    <t>Pol20</t>
  </si>
  <si>
    <t>1pol vypinac</t>
  </si>
  <si>
    <t>685655937</t>
  </si>
  <si>
    <t>154</t>
  </si>
  <si>
    <t>Pol21</t>
  </si>
  <si>
    <t>styk. Ovladac</t>
  </si>
  <si>
    <t>419128883</t>
  </si>
  <si>
    <t>155</t>
  </si>
  <si>
    <t>Pol22</t>
  </si>
  <si>
    <t>zásuvka dvojnásobná</t>
  </si>
  <si>
    <t>155978903</t>
  </si>
  <si>
    <t>156</t>
  </si>
  <si>
    <t>Pol23</t>
  </si>
  <si>
    <t>jistic 3B25/3</t>
  </si>
  <si>
    <t>1197433614</t>
  </si>
  <si>
    <t>157</t>
  </si>
  <si>
    <t>Pol24</t>
  </si>
  <si>
    <t>LK 80x20R1</t>
  </si>
  <si>
    <t>-1178768937</t>
  </si>
  <si>
    <t>158</t>
  </si>
  <si>
    <t>Pol25</t>
  </si>
  <si>
    <t>LK 80x28 2ZK</t>
  </si>
  <si>
    <t>-729786000</t>
  </si>
  <si>
    <t>159</t>
  </si>
  <si>
    <t>Pol26</t>
  </si>
  <si>
    <t>LK 80x28 2R</t>
  </si>
  <si>
    <t>877748612</t>
  </si>
  <si>
    <t>160</t>
  </si>
  <si>
    <t>Pol27</t>
  </si>
  <si>
    <t>vícko VLK80 2R</t>
  </si>
  <si>
    <t>-1783412350</t>
  </si>
  <si>
    <t>161</t>
  </si>
  <si>
    <t>Pol28</t>
  </si>
  <si>
    <t>svorkovnice S66</t>
  </si>
  <si>
    <t>1246917384</t>
  </si>
  <si>
    <t>162</t>
  </si>
  <si>
    <t>Pol29</t>
  </si>
  <si>
    <t>LK 80R/3</t>
  </si>
  <si>
    <t>-2093597301</t>
  </si>
  <si>
    <t>163</t>
  </si>
  <si>
    <t>Pol30</t>
  </si>
  <si>
    <t>KU 1903</t>
  </si>
  <si>
    <t>709996597</t>
  </si>
  <si>
    <t>164</t>
  </si>
  <si>
    <t>Pol31</t>
  </si>
  <si>
    <t>KU 1901</t>
  </si>
  <si>
    <t>533576684</t>
  </si>
  <si>
    <t>165</t>
  </si>
  <si>
    <t>Pol32</t>
  </si>
  <si>
    <t>svítidlo kruhové- difuzér opálové sklo, 1x75 W/E27, IP20, D280-300mm, hloubka cca 100 mm, 4000k</t>
  </si>
  <si>
    <t>1208295658</t>
  </si>
  <si>
    <t>166</t>
  </si>
  <si>
    <t>Pol32-1</t>
  </si>
  <si>
    <t>svítidlo kruhové- difuzér opálové sklo, 1x75 W/E27, IP44/IP64, D280-300mm, hloubka cca 100 mm, 4000k</t>
  </si>
  <si>
    <t>904224791</t>
  </si>
  <si>
    <t>167</t>
  </si>
  <si>
    <t>Pol32-2</t>
  </si>
  <si>
    <t>nábytkové svítidlo -  1x39W/G5; IP44/IP20, délka 600 mm, hloubka 90 mm, 4000k</t>
  </si>
  <si>
    <t>2098586462</t>
  </si>
  <si>
    <t>168</t>
  </si>
  <si>
    <t>Pol33</t>
  </si>
  <si>
    <t>koupelnové přisazené nástěnné svítidlo - chrom/sklo, 2x40W/E14, IP44/IP64, šířka 300mm, výška 100 mm, 4000k</t>
  </si>
  <si>
    <t>349188787</t>
  </si>
  <si>
    <t>169</t>
  </si>
  <si>
    <t>Pol34</t>
  </si>
  <si>
    <t>požární ucpávka - hlavní přívod</t>
  </si>
  <si>
    <t>-197920865</t>
  </si>
  <si>
    <t>170</t>
  </si>
  <si>
    <t>Pol35</t>
  </si>
  <si>
    <t>kontrola a zprovoznení telefonu</t>
  </si>
  <si>
    <t>1770452602</t>
  </si>
  <si>
    <t>171</t>
  </si>
  <si>
    <t>Pol36</t>
  </si>
  <si>
    <t>kontrola a zprovoznení TV zásuvek</t>
  </si>
  <si>
    <t>-769764046</t>
  </si>
  <si>
    <t>172</t>
  </si>
  <si>
    <t>Pol37</t>
  </si>
  <si>
    <t>stavební přípomoce - sekání rýh</t>
  </si>
  <si>
    <t>1717570839</t>
  </si>
  <si>
    <t>173</t>
  </si>
  <si>
    <t>Pol38</t>
  </si>
  <si>
    <t>stavební přípomoce - zapravení rýh</t>
  </si>
  <si>
    <t>-1147979286</t>
  </si>
  <si>
    <t>24-M</t>
  </si>
  <si>
    <t>Montáže vzduchotechnických zařízení</t>
  </si>
  <si>
    <t>174</t>
  </si>
  <si>
    <t>240010212</t>
  </si>
  <si>
    <t>Malý axiální ventilátor s doběhem WC</t>
  </si>
  <si>
    <t>-2021553214</t>
  </si>
  <si>
    <t>175</t>
  </si>
  <si>
    <t>240010213</t>
  </si>
  <si>
    <t>Malý axiální ventilátor s doběhem 1x12V - kouplena</t>
  </si>
  <si>
    <t>-410016057</t>
  </si>
  <si>
    <t>176</t>
  </si>
  <si>
    <t>240080319</t>
  </si>
  <si>
    <t>Potrubí VZT flexi vč. tepelné izolace</t>
  </si>
  <si>
    <t>593203087</t>
  </si>
  <si>
    <t>177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</si>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</sst>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Byt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Stavební úpravy bytu - Makovského 1143, byt č. 34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Makovského 1143, Praha 17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15. 10. 2019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Městská část Praha 17, Praha 17 - Řepy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>ing. arch. Lenka David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Lenka Jandová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8" t="s">
        <v>67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68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69</v>
      </c>
      <c r="BT54" s="103" t="s">
        <v>70</v>
      </c>
      <c r="BV54" s="103" t="s">
        <v>71</v>
      </c>
      <c r="BW54" s="103" t="s">
        <v>5</v>
      </c>
      <c r="BX54" s="103" t="s">
        <v>72</v>
      </c>
      <c r="CL54" s="103" t="s">
        <v>1</v>
      </c>
    </row>
    <row r="55" spans="1:90" s="5" customFormat="1" ht="27" customHeight="1">
      <c r="A55" s="104" t="s">
        <v>73</v>
      </c>
      <c r="B55" s="105"/>
      <c r="C55" s="106"/>
      <c r="D55" s="107" t="s">
        <v>14</v>
      </c>
      <c r="E55" s="107"/>
      <c r="F55" s="107"/>
      <c r="G55" s="107"/>
      <c r="H55" s="107"/>
      <c r="I55" s="108"/>
      <c r="J55" s="107" t="s">
        <v>17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'Byt - Stavební úpravy byt...'!J28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'Byt - Stavební úpravy byt...'!P98</f>
        <v>0</v>
      </c>
      <c r="AV55" s="113">
        <f>'Byt - Stavební úpravy byt...'!J31</f>
        <v>0</v>
      </c>
      <c r="AW55" s="113">
        <f>'Byt - Stavební úpravy byt...'!J32</f>
        <v>0</v>
      </c>
      <c r="AX55" s="113">
        <f>'Byt - Stavební úpravy byt...'!J33</f>
        <v>0</v>
      </c>
      <c r="AY55" s="113">
        <f>'Byt - Stavební úpravy byt...'!J34</f>
        <v>0</v>
      </c>
      <c r="AZ55" s="113">
        <f>'Byt - Stavební úpravy byt...'!F31</f>
        <v>0</v>
      </c>
      <c r="BA55" s="113">
        <f>'Byt - Stavební úpravy byt...'!F32</f>
        <v>0</v>
      </c>
      <c r="BB55" s="113">
        <f>'Byt - Stavební úpravy byt...'!F33</f>
        <v>0</v>
      </c>
      <c r="BC55" s="113">
        <f>'Byt - Stavební úpravy byt...'!F34</f>
        <v>0</v>
      </c>
      <c r="BD55" s="115">
        <f>'Byt - Stavební úpravy byt...'!F35</f>
        <v>0</v>
      </c>
      <c r="BT55" s="116" t="s">
        <v>75</v>
      </c>
      <c r="BU55" s="116" t="s">
        <v>76</v>
      </c>
      <c r="BV55" s="116" t="s">
        <v>71</v>
      </c>
      <c r="BW55" s="116" t="s">
        <v>5</v>
      </c>
      <c r="BX55" s="116" t="s">
        <v>72</v>
      </c>
      <c r="CL55" s="116" t="s">
        <v>1</v>
      </c>
    </row>
    <row r="56" spans="2:44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5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8"/>
      <c r="AT3" s="15" t="s">
        <v>75</v>
      </c>
    </row>
    <row r="4" spans="2:46" ht="24.95" customHeight="1">
      <c r="B4" s="18"/>
      <c r="D4" s="121" t="s">
        <v>77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41"/>
      <c r="D6" s="122" t="s">
        <v>16</v>
      </c>
      <c r="I6" s="123"/>
      <c r="L6" s="41"/>
    </row>
    <row r="7" spans="2:12" s="1" customFormat="1" ht="36.95" customHeight="1">
      <c r="B7" s="41"/>
      <c r="E7" s="124" t="s">
        <v>17</v>
      </c>
      <c r="F7" s="1"/>
      <c r="G7" s="1"/>
      <c r="H7" s="1"/>
      <c r="I7" s="123"/>
      <c r="L7" s="41"/>
    </row>
    <row r="8" spans="2:12" s="1" customFormat="1" ht="12">
      <c r="B8" s="41"/>
      <c r="I8" s="123"/>
      <c r="L8" s="41"/>
    </row>
    <row r="9" spans="2:12" s="1" customFormat="1" ht="12" customHeight="1">
      <c r="B9" s="41"/>
      <c r="D9" s="122" t="s">
        <v>18</v>
      </c>
      <c r="F9" s="15" t="s">
        <v>1</v>
      </c>
      <c r="I9" s="125" t="s">
        <v>19</v>
      </c>
      <c r="J9" s="15" t="s">
        <v>1</v>
      </c>
      <c r="L9" s="41"/>
    </row>
    <row r="10" spans="2:12" s="1" customFormat="1" ht="12" customHeight="1">
      <c r="B10" s="41"/>
      <c r="D10" s="122" t="s">
        <v>20</v>
      </c>
      <c r="F10" s="15" t="s">
        <v>21</v>
      </c>
      <c r="I10" s="125" t="s">
        <v>22</v>
      </c>
      <c r="J10" s="126" t="str">
        <f>'Rekapitulace stavby'!AN8</f>
        <v>15. 10. 2019</v>
      </c>
      <c r="L10" s="41"/>
    </row>
    <row r="11" spans="2:12" s="1" customFormat="1" ht="10.8" customHeight="1">
      <c r="B11" s="41"/>
      <c r="I11" s="123"/>
      <c r="L11" s="41"/>
    </row>
    <row r="12" spans="2:12" s="1" customFormat="1" ht="12" customHeight="1">
      <c r="B12" s="41"/>
      <c r="D12" s="122" t="s">
        <v>24</v>
      </c>
      <c r="I12" s="125" t="s">
        <v>25</v>
      </c>
      <c r="J12" s="15" t="s">
        <v>1</v>
      </c>
      <c r="L12" s="41"/>
    </row>
    <row r="13" spans="2:12" s="1" customFormat="1" ht="18" customHeight="1">
      <c r="B13" s="41"/>
      <c r="E13" s="15" t="s">
        <v>26</v>
      </c>
      <c r="I13" s="125" t="s">
        <v>27</v>
      </c>
      <c r="J13" s="15" t="s">
        <v>1</v>
      </c>
      <c r="L13" s="41"/>
    </row>
    <row r="14" spans="2:12" s="1" customFormat="1" ht="6.95" customHeight="1">
      <c r="B14" s="41"/>
      <c r="I14" s="123"/>
      <c r="L14" s="41"/>
    </row>
    <row r="15" spans="2:12" s="1" customFormat="1" ht="12" customHeight="1">
      <c r="B15" s="41"/>
      <c r="D15" s="122" t="s">
        <v>28</v>
      </c>
      <c r="I15" s="125" t="s">
        <v>25</v>
      </c>
      <c r="J15" s="31" t="str">
        <f>'Rekapitulace stavby'!AN13</f>
        <v>Vyplň údaj</v>
      </c>
      <c r="L15" s="41"/>
    </row>
    <row r="16" spans="2:12" s="1" customFormat="1" ht="18" customHeight="1">
      <c r="B16" s="41"/>
      <c r="E16" s="31" t="str">
        <f>'Rekapitulace stavby'!E14</f>
        <v>Vyplň údaj</v>
      </c>
      <c r="F16" s="15"/>
      <c r="G16" s="15"/>
      <c r="H16" s="15"/>
      <c r="I16" s="125" t="s">
        <v>27</v>
      </c>
      <c r="J16" s="31" t="str">
        <f>'Rekapitulace stavby'!AN14</f>
        <v>Vyplň údaj</v>
      </c>
      <c r="L16" s="41"/>
    </row>
    <row r="17" spans="2:12" s="1" customFormat="1" ht="6.95" customHeight="1">
      <c r="B17" s="41"/>
      <c r="I17" s="123"/>
      <c r="L17" s="41"/>
    </row>
    <row r="18" spans="2:12" s="1" customFormat="1" ht="12" customHeight="1">
      <c r="B18" s="41"/>
      <c r="D18" s="122" t="s">
        <v>30</v>
      </c>
      <c r="I18" s="125" t="s">
        <v>25</v>
      </c>
      <c r="J18" s="15" t="s">
        <v>1</v>
      </c>
      <c r="L18" s="41"/>
    </row>
    <row r="19" spans="2:12" s="1" customFormat="1" ht="18" customHeight="1">
      <c r="B19" s="41"/>
      <c r="E19" s="15" t="s">
        <v>31</v>
      </c>
      <c r="I19" s="125" t="s">
        <v>27</v>
      </c>
      <c r="J19" s="15" t="s">
        <v>1</v>
      </c>
      <c r="L19" s="41"/>
    </row>
    <row r="20" spans="2:12" s="1" customFormat="1" ht="6.95" customHeight="1">
      <c r="B20" s="41"/>
      <c r="I20" s="123"/>
      <c r="L20" s="41"/>
    </row>
    <row r="21" spans="2:12" s="1" customFormat="1" ht="12" customHeight="1">
      <c r="B21" s="41"/>
      <c r="D21" s="122" t="s">
        <v>33</v>
      </c>
      <c r="I21" s="125" t="s">
        <v>25</v>
      </c>
      <c r="J21" s="15" t="s">
        <v>1</v>
      </c>
      <c r="L21" s="41"/>
    </row>
    <row r="22" spans="2:12" s="1" customFormat="1" ht="18" customHeight="1">
      <c r="B22" s="41"/>
      <c r="E22" s="15" t="s">
        <v>34</v>
      </c>
      <c r="I22" s="125" t="s">
        <v>27</v>
      </c>
      <c r="J22" s="15" t="s">
        <v>1</v>
      </c>
      <c r="L22" s="41"/>
    </row>
    <row r="23" spans="2:12" s="1" customFormat="1" ht="6.95" customHeight="1">
      <c r="B23" s="41"/>
      <c r="I23" s="123"/>
      <c r="L23" s="41"/>
    </row>
    <row r="24" spans="2:12" s="1" customFormat="1" ht="12" customHeight="1">
      <c r="B24" s="41"/>
      <c r="D24" s="122" t="s">
        <v>35</v>
      </c>
      <c r="I24" s="123"/>
      <c r="L24" s="41"/>
    </row>
    <row r="25" spans="2:12" s="6" customFormat="1" ht="16.5" customHeight="1">
      <c r="B25" s="127"/>
      <c r="E25" s="128" t="s">
        <v>1</v>
      </c>
      <c r="F25" s="128"/>
      <c r="G25" s="128"/>
      <c r="H25" s="128"/>
      <c r="I25" s="129"/>
      <c r="L25" s="127"/>
    </row>
    <row r="26" spans="2:12" s="1" customFormat="1" ht="6.95" customHeight="1">
      <c r="B26" s="41"/>
      <c r="I26" s="123"/>
      <c r="L26" s="41"/>
    </row>
    <row r="27" spans="2:12" s="1" customFormat="1" ht="6.95" customHeight="1">
      <c r="B27" s="41"/>
      <c r="D27" s="69"/>
      <c r="E27" s="69"/>
      <c r="F27" s="69"/>
      <c r="G27" s="69"/>
      <c r="H27" s="69"/>
      <c r="I27" s="130"/>
      <c r="J27" s="69"/>
      <c r="K27" s="69"/>
      <c r="L27" s="41"/>
    </row>
    <row r="28" spans="2:12" s="1" customFormat="1" ht="25.4" customHeight="1">
      <c r="B28" s="41"/>
      <c r="D28" s="131" t="s">
        <v>36</v>
      </c>
      <c r="I28" s="123"/>
      <c r="J28" s="132">
        <f>ROUND(J98,2)</f>
        <v>0</v>
      </c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0"/>
      <c r="J29" s="69"/>
      <c r="K29" s="69"/>
      <c r="L29" s="41"/>
    </row>
    <row r="30" spans="2:12" s="1" customFormat="1" ht="14.4" customHeight="1">
      <c r="B30" s="41"/>
      <c r="F30" s="133" t="s">
        <v>38</v>
      </c>
      <c r="I30" s="134" t="s">
        <v>37</v>
      </c>
      <c r="J30" s="133" t="s">
        <v>39</v>
      </c>
      <c r="L30" s="41"/>
    </row>
    <row r="31" spans="2:12" s="1" customFormat="1" ht="14.4" customHeight="1">
      <c r="B31" s="41"/>
      <c r="D31" s="122" t="s">
        <v>40</v>
      </c>
      <c r="E31" s="122" t="s">
        <v>41</v>
      </c>
      <c r="F31" s="135">
        <f>ROUND((SUM(BE98:BE386)),2)</f>
        <v>0</v>
      </c>
      <c r="I31" s="136">
        <v>0.21</v>
      </c>
      <c r="J31" s="135">
        <f>ROUND(((SUM(BE98:BE386))*I31),2)</f>
        <v>0</v>
      </c>
      <c r="L31" s="41"/>
    </row>
    <row r="32" spans="2:12" s="1" customFormat="1" ht="14.4" customHeight="1">
      <c r="B32" s="41"/>
      <c r="E32" s="122" t="s">
        <v>42</v>
      </c>
      <c r="F32" s="135">
        <f>ROUND((SUM(BF98:BF386)),2)</f>
        <v>0</v>
      </c>
      <c r="I32" s="136">
        <v>0.15</v>
      </c>
      <c r="J32" s="135">
        <f>ROUND(((SUM(BF98:BF386))*I32),2)</f>
        <v>0</v>
      </c>
      <c r="L32" s="41"/>
    </row>
    <row r="33" spans="2:12" s="1" customFormat="1" ht="14.4" customHeight="1" hidden="1">
      <c r="B33" s="41"/>
      <c r="E33" s="122" t="s">
        <v>43</v>
      </c>
      <c r="F33" s="135">
        <f>ROUND((SUM(BG98:BG386)),2)</f>
        <v>0</v>
      </c>
      <c r="I33" s="136">
        <v>0.21</v>
      </c>
      <c r="J33" s="135">
        <f>0</f>
        <v>0</v>
      </c>
      <c r="L33" s="41"/>
    </row>
    <row r="34" spans="2:12" s="1" customFormat="1" ht="14.4" customHeight="1" hidden="1">
      <c r="B34" s="41"/>
      <c r="E34" s="122" t="s">
        <v>44</v>
      </c>
      <c r="F34" s="135">
        <f>ROUND((SUM(BH98:BH386)),2)</f>
        <v>0</v>
      </c>
      <c r="I34" s="136">
        <v>0.15</v>
      </c>
      <c r="J34" s="135">
        <f>0</f>
        <v>0</v>
      </c>
      <c r="L34" s="41"/>
    </row>
    <row r="35" spans="2:12" s="1" customFormat="1" ht="14.4" customHeight="1" hidden="1">
      <c r="B35" s="41"/>
      <c r="E35" s="122" t="s">
        <v>45</v>
      </c>
      <c r="F35" s="135">
        <f>ROUND((SUM(BI98:BI386)),2)</f>
        <v>0</v>
      </c>
      <c r="I35" s="136">
        <v>0</v>
      </c>
      <c r="J35" s="135">
        <f>0</f>
        <v>0</v>
      </c>
      <c r="L35" s="41"/>
    </row>
    <row r="36" spans="2:12" s="1" customFormat="1" ht="6.95" customHeight="1">
      <c r="B36" s="41"/>
      <c r="I36" s="123"/>
      <c r="L36" s="41"/>
    </row>
    <row r="37" spans="2:12" s="1" customFormat="1" ht="25.4" customHeight="1">
      <c r="B37" s="41"/>
      <c r="C37" s="137"/>
      <c r="D37" s="138" t="s">
        <v>46</v>
      </c>
      <c r="E37" s="139"/>
      <c r="F37" s="139"/>
      <c r="G37" s="140" t="s">
        <v>47</v>
      </c>
      <c r="H37" s="141" t="s">
        <v>48</v>
      </c>
      <c r="I37" s="142"/>
      <c r="J37" s="143">
        <f>SUM(J28:J35)</f>
        <v>0</v>
      </c>
      <c r="K37" s="144"/>
      <c r="L37" s="41"/>
    </row>
    <row r="38" spans="2:12" s="1" customFormat="1" ht="14.4" customHeight="1">
      <c r="B38" s="145"/>
      <c r="C38" s="146"/>
      <c r="D38" s="146"/>
      <c r="E38" s="146"/>
      <c r="F38" s="146"/>
      <c r="G38" s="146"/>
      <c r="H38" s="146"/>
      <c r="I38" s="147"/>
      <c r="J38" s="146"/>
      <c r="K38" s="146"/>
      <c r="L38" s="41"/>
    </row>
    <row r="42" spans="2:12" s="1" customFormat="1" ht="6.95" customHeight="1">
      <c r="B42" s="148"/>
      <c r="C42" s="149"/>
      <c r="D42" s="149"/>
      <c r="E42" s="149"/>
      <c r="F42" s="149"/>
      <c r="G42" s="149"/>
      <c r="H42" s="149"/>
      <c r="I42" s="150"/>
      <c r="J42" s="149"/>
      <c r="K42" s="149"/>
      <c r="L42" s="41"/>
    </row>
    <row r="43" spans="2:12" s="1" customFormat="1" ht="24.95" customHeight="1">
      <c r="B43" s="36"/>
      <c r="C43" s="21" t="s">
        <v>78</v>
      </c>
      <c r="D43" s="37"/>
      <c r="E43" s="37"/>
      <c r="F43" s="37"/>
      <c r="G43" s="37"/>
      <c r="H43" s="37"/>
      <c r="I43" s="123"/>
      <c r="J43" s="37"/>
      <c r="K43" s="37"/>
      <c r="L43" s="41"/>
    </row>
    <row r="44" spans="2:12" s="1" customFormat="1" ht="6.95" customHeight="1">
      <c r="B44" s="36"/>
      <c r="C44" s="37"/>
      <c r="D44" s="37"/>
      <c r="E44" s="37"/>
      <c r="F44" s="37"/>
      <c r="G44" s="37"/>
      <c r="H44" s="37"/>
      <c r="I44" s="123"/>
      <c r="J44" s="37"/>
      <c r="K44" s="37"/>
      <c r="L44" s="41"/>
    </row>
    <row r="45" spans="2:12" s="1" customFormat="1" ht="12" customHeight="1">
      <c r="B45" s="36"/>
      <c r="C45" s="30" t="s">
        <v>16</v>
      </c>
      <c r="D45" s="37"/>
      <c r="E45" s="37"/>
      <c r="F45" s="37"/>
      <c r="G45" s="37"/>
      <c r="H45" s="37"/>
      <c r="I45" s="123"/>
      <c r="J45" s="37"/>
      <c r="K45" s="37"/>
      <c r="L45" s="41"/>
    </row>
    <row r="46" spans="2:12" s="1" customFormat="1" ht="16.5" customHeight="1">
      <c r="B46" s="36"/>
      <c r="C46" s="37"/>
      <c r="D46" s="37"/>
      <c r="E46" s="62" t="str">
        <f>E7</f>
        <v>Stavební úpravy bytu - Makovského 1143, byt č. 34</v>
      </c>
      <c r="F46" s="37"/>
      <c r="G46" s="37"/>
      <c r="H46" s="37"/>
      <c r="I46" s="123"/>
      <c r="J46" s="37"/>
      <c r="K46" s="37"/>
      <c r="L46" s="41"/>
    </row>
    <row r="47" spans="2:12" s="1" customFormat="1" ht="6.95" customHeight="1">
      <c r="B47" s="36"/>
      <c r="C47" s="37"/>
      <c r="D47" s="37"/>
      <c r="E47" s="37"/>
      <c r="F47" s="37"/>
      <c r="G47" s="37"/>
      <c r="H47" s="37"/>
      <c r="I47" s="123"/>
      <c r="J47" s="37"/>
      <c r="K47" s="37"/>
      <c r="L47" s="41"/>
    </row>
    <row r="48" spans="2:12" s="1" customFormat="1" ht="12" customHeight="1">
      <c r="B48" s="36"/>
      <c r="C48" s="30" t="s">
        <v>20</v>
      </c>
      <c r="D48" s="37"/>
      <c r="E48" s="37"/>
      <c r="F48" s="25" t="str">
        <f>F10</f>
        <v>Makovského 1143, Praha 17</v>
      </c>
      <c r="G48" s="37"/>
      <c r="H48" s="37"/>
      <c r="I48" s="125" t="s">
        <v>22</v>
      </c>
      <c r="J48" s="65" t="str">
        <f>IF(J10="","",J10)</f>
        <v>15. 10. 2019</v>
      </c>
      <c r="K48" s="37"/>
      <c r="L48" s="41"/>
    </row>
    <row r="49" spans="2:12" s="1" customFormat="1" ht="6.95" customHeight="1">
      <c r="B49" s="36"/>
      <c r="C49" s="37"/>
      <c r="D49" s="37"/>
      <c r="E49" s="37"/>
      <c r="F49" s="37"/>
      <c r="G49" s="37"/>
      <c r="H49" s="37"/>
      <c r="I49" s="123"/>
      <c r="J49" s="37"/>
      <c r="K49" s="37"/>
      <c r="L49" s="41"/>
    </row>
    <row r="50" spans="2:12" s="1" customFormat="1" ht="13.65" customHeight="1">
      <c r="B50" s="36"/>
      <c r="C50" s="30" t="s">
        <v>24</v>
      </c>
      <c r="D50" s="37"/>
      <c r="E50" s="37"/>
      <c r="F50" s="25" t="str">
        <f>E13</f>
        <v>Městská část Praha 17, Praha 17 - Řepy</v>
      </c>
      <c r="G50" s="37"/>
      <c r="H50" s="37"/>
      <c r="I50" s="125" t="s">
        <v>30</v>
      </c>
      <c r="J50" s="34" t="str">
        <f>E19</f>
        <v>ing. arch. Lenka David</v>
      </c>
      <c r="K50" s="37"/>
      <c r="L50" s="41"/>
    </row>
    <row r="51" spans="2:12" s="1" customFormat="1" ht="13.65" customHeight="1">
      <c r="B51" s="36"/>
      <c r="C51" s="30" t="s">
        <v>28</v>
      </c>
      <c r="D51" s="37"/>
      <c r="E51" s="37"/>
      <c r="F51" s="25" t="str">
        <f>IF(E16="","",E16)</f>
        <v>Vyplň údaj</v>
      </c>
      <c r="G51" s="37"/>
      <c r="H51" s="37"/>
      <c r="I51" s="125" t="s">
        <v>33</v>
      </c>
      <c r="J51" s="34" t="str">
        <f>E22</f>
        <v>Lenka Jandová</v>
      </c>
      <c r="K51" s="37"/>
      <c r="L51" s="41"/>
    </row>
    <row r="52" spans="2:12" s="1" customFormat="1" ht="10.3" customHeight="1">
      <c r="B52" s="36"/>
      <c r="C52" s="37"/>
      <c r="D52" s="37"/>
      <c r="E52" s="37"/>
      <c r="F52" s="37"/>
      <c r="G52" s="37"/>
      <c r="H52" s="37"/>
      <c r="I52" s="123"/>
      <c r="J52" s="37"/>
      <c r="K52" s="37"/>
      <c r="L52" s="41"/>
    </row>
    <row r="53" spans="2:12" s="1" customFormat="1" ht="29.25" customHeight="1">
      <c r="B53" s="36"/>
      <c r="C53" s="151" t="s">
        <v>79</v>
      </c>
      <c r="D53" s="152"/>
      <c r="E53" s="152"/>
      <c r="F53" s="152"/>
      <c r="G53" s="152"/>
      <c r="H53" s="152"/>
      <c r="I53" s="153"/>
      <c r="J53" s="154" t="s">
        <v>80</v>
      </c>
      <c r="K53" s="152"/>
      <c r="L53" s="41"/>
    </row>
    <row r="54" spans="2:12" s="1" customFormat="1" ht="10.3" customHeight="1">
      <c r="B54" s="36"/>
      <c r="C54" s="37"/>
      <c r="D54" s="37"/>
      <c r="E54" s="37"/>
      <c r="F54" s="37"/>
      <c r="G54" s="37"/>
      <c r="H54" s="37"/>
      <c r="I54" s="123"/>
      <c r="J54" s="37"/>
      <c r="K54" s="37"/>
      <c r="L54" s="41"/>
    </row>
    <row r="55" spans="2:47" s="1" customFormat="1" ht="22.8" customHeight="1">
      <c r="B55" s="36"/>
      <c r="C55" s="155" t="s">
        <v>81</v>
      </c>
      <c r="D55" s="37"/>
      <c r="E55" s="37"/>
      <c r="F55" s="37"/>
      <c r="G55" s="37"/>
      <c r="H55" s="37"/>
      <c r="I55" s="123"/>
      <c r="J55" s="96">
        <f>J98</f>
        <v>0</v>
      </c>
      <c r="K55" s="37"/>
      <c r="L55" s="41"/>
      <c r="AU55" s="15" t="s">
        <v>82</v>
      </c>
    </row>
    <row r="56" spans="2:12" s="7" customFormat="1" ht="24.95" customHeight="1">
      <c r="B56" s="156"/>
      <c r="C56" s="157"/>
      <c r="D56" s="158" t="s">
        <v>83</v>
      </c>
      <c r="E56" s="159"/>
      <c r="F56" s="159"/>
      <c r="G56" s="159"/>
      <c r="H56" s="159"/>
      <c r="I56" s="160"/>
      <c r="J56" s="161">
        <f>J99</f>
        <v>0</v>
      </c>
      <c r="K56" s="157"/>
      <c r="L56" s="162"/>
    </row>
    <row r="57" spans="2:12" s="8" customFormat="1" ht="19.9" customHeight="1">
      <c r="B57" s="163"/>
      <c r="C57" s="164"/>
      <c r="D57" s="165" t="s">
        <v>84</v>
      </c>
      <c r="E57" s="166"/>
      <c r="F57" s="166"/>
      <c r="G57" s="166"/>
      <c r="H57" s="166"/>
      <c r="I57" s="167"/>
      <c r="J57" s="168">
        <f>J100</f>
        <v>0</v>
      </c>
      <c r="K57" s="164"/>
      <c r="L57" s="169"/>
    </row>
    <row r="58" spans="2:12" s="8" customFormat="1" ht="19.9" customHeight="1">
      <c r="B58" s="163"/>
      <c r="C58" s="164"/>
      <c r="D58" s="165" t="s">
        <v>85</v>
      </c>
      <c r="E58" s="166"/>
      <c r="F58" s="166"/>
      <c r="G58" s="166"/>
      <c r="H58" s="166"/>
      <c r="I58" s="167"/>
      <c r="J58" s="168">
        <f>J109</f>
        <v>0</v>
      </c>
      <c r="K58" s="164"/>
      <c r="L58" s="169"/>
    </row>
    <row r="59" spans="2:12" s="8" customFormat="1" ht="19.9" customHeight="1">
      <c r="B59" s="163"/>
      <c r="C59" s="164"/>
      <c r="D59" s="165" t="s">
        <v>86</v>
      </c>
      <c r="E59" s="166"/>
      <c r="F59" s="166"/>
      <c r="G59" s="166"/>
      <c r="H59" s="166"/>
      <c r="I59" s="167"/>
      <c r="J59" s="168">
        <f>J111</f>
        <v>0</v>
      </c>
      <c r="K59" s="164"/>
      <c r="L59" s="169"/>
    </row>
    <row r="60" spans="2:12" s="8" customFormat="1" ht="19.9" customHeight="1">
      <c r="B60" s="163"/>
      <c r="C60" s="164"/>
      <c r="D60" s="165" t="s">
        <v>87</v>
      </c>
      <c r="E60" s="166"/>
      <c r="F60" s="166"/>
      <c r="G60" s="166"/>
      <c r="H60" s="166"/>
      <c r="I60" s="167"/>
      <c r="J60" s="168">
        <f>J138</f>
        <v>0</v>
      </c>
      <c r="K60" s="164"/>
      <c r="L60" s="169"/>
    </row>
    <row r="61" spans="2:12" s="8" customFormat="1" ht="19.9" customHeight="1">
      <c r="B61" s="163"/>
      <c r="C61" s="164"/>
      <c r="D61" s="165" t="s">
        <v>88</v>
      </c>
      <c r="E61" s="166"/>
      <c r="F61" s="166"/>
      <c r="G61" s="166"/>
      <c r="H61" s="166"/>
      <c r="I61" s="167"/>
      <c r="J61" s="168">
        <f>J173</f>
        <v>0</v>
      </c>
      <c r="K61" s="164"/>
      <c r="L61" s="169"/>
    </row>
    <row r="62" spans="2:12" s="8" customFormat="1" ht="19.9" customHeight="1">
      <c r="B62" s="163"/>
      <c r="C62" s="164"/>
      <c r="D62" s="165" t="s">
        <v>89</v>
      </c>
      <c r="E62" s="166"/>
      <c r="F62" s="166"/>
      <c r="G62" s="166"/>
      <c r="H62" s="166"/>
      <c r="I62" s="167"/>
      <c r="J62" s="168">
        <f>J179</f>
        <v>0</v>
      </c>
      <c r="K62" s="164"/>
      <c r="L62" s="169"/>
    </row>
    <row r="63" spans="2:12" s="7" customFormat="1" ht="24.95" customHeight="1">
      <c r="B63" s="156"/>
      <c r="C63" s="157"/>
      <c r="D63" s="158" t="s">
        <v>90</v>
      </c>
      <c r="E63" s="159"/>
      <c r="F63" s="159"/>
      <c r="G63" s="159"/>
      <c r="H63" s="159"/>
      <c r="I63" s="160"/>
      <c r="J63" s="161">
        <f>J181</f>
        <v>0</v>
      </c>
      <c r="K63" s="157"/>
      <c r="L63" s="162"/>
    </row>
    <row r="64" spans="2:12" s="8" customFormat="1" ht="19.9" customHeight="1">
      <c r="B64" s="163"/>
      <c r="C64" s="164"/>
      <c r="D64" s="165" t="s">
        <v>91</v>
      </c>
      <c r="E64" s="166"/>
      <c r="F64" s="166"/>
      <c r="G64" s="166"/>
      <c r="H64" s="166"/>
      <c r="I64" s="167"/>
      <c r="J64" s="168">
        <f>J182</f>
        <v>0</v>
      </c>
      <c r="K64" s="164"/>
      <c r="L64" s="169"/>
    </row>
    <row r="65" spans="2:12" s="8" customFormat="1" ht="19.9" customHeight="1">
      <c r="B65" s="163"/>
      <c r="C65" s="164"/>
      <c r="D65" s="165" t="s">
        <v>92</v>
      </c>
      <c r="E65" s="166"/>
      <c r="F65" s="166"/>
      <c r="G65" s="166"/>
      <c r="H65" s="166"/>
      <c r="I65" s="167"/>
      <c r="J65" s="168">
        <f>J191</f>
        <v>0</v>
      </c>
      <c r="K65" s="164"/>
      <c r="L65" s="169"/>
    </row>
    <row r="66" spans="2:12" s="8" customFormat="1" ht="19.9" customHeight="1">
      <c r="B66" s="163"/>
      <c r="C66" s="164"/>
      <c r="D66" s="165" t="s">
        <v>93</v>
      </c>
      <c r="E66" s="166"/>
      <c r="F66" s="166"/>
      <c r="G66" s="166"/>
      <c r="H66" s="166"/>
      <c r="I66" s="167"/>
      <c r="J66" s="168">
        <f>J196</f>
        <v>0</v>
      </c>
      <c r="K66" s="164"/>
      <c r="L66" s="169"/>
    </row>
    <row r="67" spans="2:12" s="8" customFormat="1" ht="19.9" customHeight="1">
      <c r="B67" s="163"/>
      <c r="C67" s="164"/>
      <c r="D67" s="165" t="s">
        <v>94</v>
      </c>
      <c r="E67" s="166"/>
      <c r="F67" s="166"/>
      <c r="G67" s="166"/>
      <c r="H67" s="166"/>
      <c r="I67" s="167"/>
      <c r="J67" s="168">
        <f>J207</f>
        <v>0</v>
      </c>
      <c r="K67" s="164"/>
      <c r="L67" s="169"/>
    </row>
    <row r="68" spans="2:12" s="8" customFormat="1" ht="19.9" customHeight="1">
      <c r="B68" s="163"/>
      <c r="C68" s="164"/>
      <c r="D68" s="165" t="s">
        <v>95</v>
      </c>
      <c r="E68" s="166"/>
      <c r="F68" s="166"/>
      <c r="G68" s="166"/>
      <c r="H68" s="166"/>
      <c r="I68" s="167"/>
      <c r="J68" s="168">
        <f>J217</f>
        <v>0</v>
      </c>
      <c r="K68" s="164"/>
      <c r="L68" s="169"/>
    </row>
    <row r="69" spans="2:12" s="8" customFormat="1" ht="19.9" customHeight="1">
      <c r="B69" s="163"/>
      <c r="C69" s="164"/>
      <c r="D69" s="165" t="s">
        <v>96</v>
      </c>
      <c r="E69" s="166"/>
      <c r="F69" s="166"/>
      <c r="G69" s="166"/>
      <c r="H69" s="166"/>
      <c r="I69" s="167"/>
      <c r="J69" s="168">
        <f>J234</f>
        <v>0</v>
      </c>
      <c r="K69" s="164"/>
      <c r="L69" s="169"/>
    </row>
    <row r="70" spans="2:12" s="8" customFormat="1" ht="19.9" customHeight="1">
      <c r="B70" s="163"/>
      <c r="C70" s="164"/>
      <c r="D70" s="165" t="s">
        <v>97</v>
      </c>
      <c r="E70" s="166"/>
      <c r="F70" s="166"/>
      <c r="G70" s="166"/>
      <c r="H70" s="166"/>
      <c r="I70" s="167"/>
      <c r="J70" s="168">
        <f>J241</f>
        <v>0</v>
      </c>
      <c r="K70" s="164"/>
      <c r="L70" s="169"/>
    </row>
    <row r="71" spans="2:12" s="8" customFormat="1" ht="19.9" customHeight="1">
      <c r="B71" s="163"/>
      <c r="C71" s="164"/>
      <c r="D71" s="165" t="s">
        <v>98</v>
      </c>
      <c r="E71" s="166"/>
      <c r="F71" s="166"/>
      <c r="G71" s="166"/>
      <c r="H71" s="166"/>
      <c r="I71" s="167"/>
      <c r="J71" s="168">
        <f>J252</f>
        <v>0</v>
      </c>
      <c r="K71" s="164"/>
      <c r="L71" s="169"/>
    </row>
    <row r="72" spans="2:12" s="8" customFormat="1" ht="19.9" customHeight="1">
      <c r="B72" s="163"/>
      <c r="C72" s="164"/>
      <c r="D72" s="165" t="s">
        <v>99</v>
      </c>
      <c r="E72" s="166"/>
      <c r="F72" s="166"/>
      <c r="G72" s="166"/>
      <c r="H72" s="166"/>
      <c r="I72" s="167"/>
      <c r="J72" s="168">
        <f>J261</f>
        <v>0</v>
      </c>
      <c r="K72" s="164"/>
      <c r="L72" s="169"/>
    </row>
    <row r="73" spans="2:12" s="8" customFormat="1" ht="19.9" customHeight="1">
      <c r="B73" s="163"/>
      <c r="C73" s="164"/>
      <c r="D73" s="165" t="s">
        <v>100</v>
      </c>
      <c r="E73" s="166"/>
      <c r="F73" s="166"/>
      <c r="G73" s="166"/>
      <c r="H73" s="166"/>
      <c r="I73" s="167"/>
      <c r="J73" s="168">
        <f>J266</f>
        <v>0</v>
      </c>
      <c r="K73" s="164"/>
      <c r="L73" s="169"/>
    </row>
    <row r="74" spans="2:12" s="8" customFormat="1" ht="19.9" customHeight="1">
      <c r="B74" s="163"/>
      <c r="C74" s="164"/>
      <c r="D74" s="165" t="s">
        <v>101</v>
      </c>
      <c r="E74" s="166"/>
      <c r="F74" s="166"/>
      <c r="G74" s="166"/>
      <c r="H74" s="166"/>
      <c r="I74" s="167"/>
      <c r="J74" s="168">
        <f>J282</f>
        <v>0</v>
      </c>
      <c r="K74" s="164"/>
      <c r="L74" s="169"/>
    </row>
    <row r="75" spans="2:12" s="8" customFormat="1" ht="19.9" customHeight="1">
      <c r="B75" s="163"/>
      <c r="C75" s="164"/>
      <c r="D75" s="165" t="s">
        <v>102</v>
      </c>
      <c r="E75" s="166"/>
      <c r="F75" s="166"/>
      <c r="G75" s="166"/>
      <c r="H75" s="166"/>
      <c r="I75" s="167"/>
      <c r="J75" s="168">
        <f>J307</f>
        <v>0</v>
      </c>
      <c r="K75" s="164"/>
      <c r="L75" s="169"/>
    </row>
    <row r="76" spans="2:12" s="8" customFormat="1" ht="19.9" customHeight="1">
      <c r="B76" s="163"/>
      <c r="C76" s="164"/>
      <c r="D76" s="165" t="s">
        <v>103</v>
      </c>
      <c r="E76" s="166"/>
      <c r="F76" s="166"/>
      <c r="G76" s="166"/>
      <c r="H76" s="166"/>
      <c r="I76" s="167"/>
      <c r="J76" s="168">
        <f>J315</f>
        <v>0</v>
      </c>
      <c r="K76" s="164"/>
      <c r="L76" s="169"/>
    </row>
    <row r="77" spans="2:12" s="8" customFormat="1" ht="19.9" customHeight="1">
      <c r="B77" s="163"/>
      <c r="C77" s="164"/>
      <c r="D77" s="165" t="s">
        <v>104</v>
      </c>
      <c r="E77" s="166"/>
      <c r="F77" s="166"/>
      <c r="G77" s="166"/>
      <c r="H77" s="166"/>
      <c r="I77" s="167"/>
      <c r="J77" s="168">
        <f>J336</f>
        <v>0</v>
      </c>
      <c r="K77" s="164"/>
      <c r="L77" s="169"/>
    </row>
    <row r="78" spans="2:12" s="7" customFormat="1" ht="24.95" customHeight="1">
      <c r="B78" s="156"/>
      <c r="C78" s="157"/>
      <c r="D78" s="158" t="s">
        <v>105</v>
      </c>
      <c r="E78" s="159"/>
      <c r="F78" s="159"/>
      <c r="G78" s="159"/>
      <c r="H78" s="159"/>
      <c r="I78" s="160"/>
      <c r="J78" s="161">
        <f>J341</f>
        <v>0</v>
      </c>
      <c r="K78" s="157"/>
      <c r="L78" s="162"/>
    </row>
    <row r="79" spans="2:12" s="8" customFormat="1" ht="19.9" customHeight="1">
      <c r="B79" s="163"/>
      <c r="C79" s="164"/>
      <c r="D79" s="165" t="s">
        <v>106</v>
      </c>
      <c r="E79" s="166"/>
      <c r="F79" s="166"/>
      <c r="G79" s="166"/>
      <c r="H79" s="166"/>
      <c r="I79" s="167"/>
      <c r="J79" s="168">
        <f>J342</f>
        <v>0</v>
      </c>
      <c r="K79" s="164"/>
      <c r="L79" s="169"/>
    </row>
    <row r="80" spans="2:12" s="8" customFormat="1" ht="19.9" customHeight="1">
      <c r="B80" s="163"/>
      <c r="C80" s="164"/>
      <c r="D80" s="165" t="s">
        <v>107</v>
      </c>
      <c r="E80" s="166"/>
      <c r="F80" s="166"/>
      <c r="G80" s="166"/>
      <c r="H80" s="166"/>
      <c r="I80" s="167"/>
      <c r="J80" s="168">
        <f>J382</f>
        <v>0</v>
      </c>
      <c r="K80" s="164"/>
      <c r="L80" s="169"/>
    </row>
    <row r="81" spans="2:12" s="1" customFormat="1" ht="21.8" customHeight="1">
      <c r="B81" s="36"/>
      <c r="C81" s="37"/>
      <c r="D81" s="37"/>
      <c r="E81" s="37"/>
      <c r="F81" s="37"/>
      <c r="G81" s="37"/>
      <c r="H81" s="37"/>
      <c r="I81" s="123"/>
      <c r="J81" s="37"/>
      <c r="K81" s="37"/>
      <c r="L81" s="41"/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47"/>
      <c r="J82" s="56"/>
      <c r="K82" s="56"/>
      <c r="L82" s="41"/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50"/>
      <c r="J86" s="58"/>
      <c r="K86" s="58"/>
      <c r="L86" s="41"/>
    </row>
    <row r="87" spans="2:12" s="1" customFormat="1" ht="24.95" customHeight="1">
      <c r="B87" s="36"/>
      <c r="C87" s="21" t="s">
        <v>108</v>
      </c>
      <c r="D87" s="37"/>
      <c r="E87" s="37"/>
      <c r="F87" s="37"/>
      <c r="G87" s="37"/>
      <c r="H87" s="37"/>
      <c r="I87" s="123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23"/>
      <c r="J88" s="37"/>
      <c r="K88" s="37"/>
      <c r="L88" s="41"/>
    </row>
    <row r="89" spans="2:12" s="1" customFormat="1" ht="12" customHeight="1">
      <c r="B89" s="36"/>
      <c r="C89" s="30" t="s">
        <v>16</v>
      </c>
      <c r="D89" s="37"/>
      <c r="E89" s="37"/>
      <c r="F89" s="37"/>
      <c r="G89" s="37"/>
      <c r="H89" s="37"/>
      <c r="I89" s="123"/>
      <c r="J89" s="37"/>
      <c r="K89" s="37"/>
      <c r="L89" s="41"/>
    </row>
    <row r="90" spans="2:12" s="1" customFormat="1" ht="16.5" customHeight="1">
      <c r="B90" s="36"/>
      <c r="C90" s="37"/>
      <c r="D90" s="37"/>
      <c r="E90" s="62" t="str">
        <f>E7</f>
        <v>Stavební úpravy bytu - Makovského 1143, byt č. 34</v>
      </c>
      <c r="F90" s="37"/>
      <c r="G90" s="37"/>
      <c r="H90" s="37"/>
      <c r="I90" s="123"/>
      <c r="J90" s="37"/>
      <c r="K90" s="37"/>
      <c r="L90" s="41"/>
    </row>
    <row r="91" spans="2:12" s="1" customFormat="1" ht="6.95" customHeight="1">
      <c r="B91" s="36"/>
      <c r="C91" s="37"/>
      <c r="D91" s="37"/>
      <c r="E91" s="37"/>
      <c r="F91" s="37"/>
      <c r="G91" s="37"/>
      <c r="H91" s="37"/>
      <c r="I91" s="123"/>
      <c r="J91" s="37"/>
      <c r="K91" s="37"/>
      <c r="L91" s="41"/>
    </row>
    <row r="92" spans="2:12" s="1" customFormat="1" ht="12" customHeight="1">
      <c r="B92" s="36"/>
      <c r="C92" s="30" t="s">
        <v>20</v>
      </c>
      <c r="D92" s="37"/>
      <c r="E92" s="37"/>
      <c r="F92" s="25" t="str">
        <f>F10</f>
        <v>Makovského 1143, Praha 17</v>
      </c>
      <c r="G92" s="37"/>
      <c r="H92" s="37"/>
      <c r="I92" s="125" t="s">
        <v>22</v>
      </c>
      <c r="J92" s="65" t="str">
        <f>IF(J10="","",J10)</f>
        <v>15. 10. 2019</v>
      </c>
      <c r="K92" s="37"/>
      <c r="L92" s="41"/>
    </row>
    <row r="93" spans="2:12" s="1" customFormat="1" ht="6.95" customHeight="1">
      <c r="B93" s="36"/>
      <c r="C93" s="37"/>
      <c r="D93" s="37"/>
      <c r="E93" s="37"/>
      <c r="F93" s="37"/>
      <c r="G93" s="37"/>
      <c r="H93" s="37"/>
      <c r="I93" s="123"/>
      <c r="J93" s="37"/>
      <c r="K93" s="37"/>
      <c r="L93" s="41"/>
    </row>
    <row r="94" spans="2:12" s="1" customFormat="1" ht="13.65" customHeight="1">
      <c r="B94" s="36"/>
      <c r="C94" s="30" t="s">
        <v>24</v>
      </c>
      <c r="D94" s="37"/>
      <c r="E94" s="37"/>
      <c r="F94" s="25" t="str">
        <f>E13</f>
        <v>Městská část Praha 17, Praha 17 - Řepy</v>
      </c>
      <c r="G94" s="37"/>
      <c r="H94" s="37"/>
      <c r="I94" s="125" t="s">
        <v>30</v>
      </c>
      <c r="J94" s="34" t="str">
        <f>E19</f>
        <v>ing. arch. Lenka David</v>
      </c>
      <c r="K94" s="37"/>
      <c r="L94" s="41"/>
    </row>
    <row r="95" spans="2:12" s="1" customFormat="1" ht="13.65" customHeight="1">
      <c r="B95" s="36"/>
      <c r="C95" s="30" t="s">
        <v>28</v>
      </c>
      <c r="D95" s="37"/>
      <c r="E95" s="37"/>
      <c r="F95" s="25" t="str">
        <f>IF(E16="","",E16)</f>
        <v>Vyplň údaj</v>
      </c>
      <c r="G95" s="37"/>
      <c r="H95" s="37"/>
      <c r="I95" s="125" t="s">
        <v>33</v>
      </c>
      <c r="J95" s="34" t="str">
        <f>E22</f>
        <v>Lenka Jandová</v>
      </c>
      <c r="K95" s="37"/>
      <c r="L95" s="41"/>
    </row>
    <row r="96" spans="2:12" s="1" customFormat="1" ht="10.3" customHeight="1">
      <c r="B96" s="36"/>
      <c r="C96" s="37"/>
      <c r="D96" s="37"/>
      <c r="E96" s="37"/>
      <c r="F96" s="37"/>
      <c r="G96" s="37"/>
      <c r="H96" s="37"/>
      <c r="I96" s="123"/>
      <c r="J96" s="37"/>
      <c r="K96" s="37"/>
      <c r="L96" s="41"/>
    </row>
    <row r="97" spans="2:20" s="9" customFormat="1" ht="29.25" customHeight="1">
      <c r="B97" s="170"/>
      <c r="C97" s="171" t="s">
        <v>109</v>
      </c>
      <c r="D97" s="172" t="s">
        <v>55</v>
      </c>
      <c r="E97" s="172" t="s">
        <v>51</v>
      </c>
      <c r="F97" s="172" t="s">
        <v>52</v>
      </c>
      <c r="G97" s="172" t="s">
        <v>110</v>
      </c>
      <c r="H97" s="172" t="s">
        <v>111</v>
      </c>
      <c r="I97" s="173" t="s">
        <v>112</v>
      </c>
      <c r="J97" s="174" t="s">
        <v>80</v>
      </c>
      <c r="K97" s="175" t="s">
        <v>113</v>
      </c>
      <c r="L97" s="176"/>
      <c r="M97" s="86" t="s">
        <v>1</v>
      </c>
      <c r="N97" s="87" t="s">
        <v>40</v>
      </c>
      <c r="O97" s="87" t="s">
        <v>114</v>
      </c>
      <c r="P97" s="87" t="s">
        <v>115</v>
      </c>
      <c r="Q97" s="87" t="s">
        <v>116</v>
      </c>
      <c r="R97" s="87" t="s">
        <v>117</v>
      </c>
      <c r="S97" s="87" t="s">
        <v>118</v>
      </c>
      <c r="T97" s="88" t="s">
        <v>119</v>
      </c>
    </row>
    <row r="98" spans="2:63" s="1" customFormat="1" ht="22.8" customHeight="1">
      <c r="B98" s="36"/>
      <c r="C98" s="93" t="s">
        <v>120</v>
      </c>
      <c r="D98" s="37"/>
      <c r="E98" s="37"/>
      <c r="F98" s="37"/>
      <c r="G98" s="37"/>
      <c r="H98" s="37"/>
      <c r="I98" s="123"/>
      <c r="J98" s="177">
        <f>BK98</f>
        <v>0</v>
      </c>
      <c r="K98" s="37"/>
      <c r="L98" s="41"/>
      <c r="M98" s="89"/>
      <c r="N98" s="90"/>
      <c r="O98" s="90"/>
      <c r="P98" s="178">
        <f>P99+P181+P341</f>
        <v>0</v>
      </c>
      <c r="Q98" s="90"/>
      <c r="R98" s="178">
        <f>R99+R181+R341</f>
        <v>5.483870549000001</v>
      </c>
      <c r="S98" s="90"/>
      <c r="T98" s="179">
        <f>T99+T181+T341</f>
        <v>6.106775199999999</v>
      </c>
      <c r="AT98" s="15" t="s">
        <v>69</v>
      </c>
      <c r="AU98" s="15" t="s">
        <v>82</v>
      </c>
      <c r="BK98" s="180">
        <f>BK99+BK181+BK341</f>
        <v>0</v>
      </c>
    </row>
    <row r="99" spans="2:63" s="10" customFormat="1" ht="25.9" customHeight="1">
      <c r="B99" s="181"/>
      <c r="C99" s="182"/>
      <c r="D99" s="183" t="s">
        <v>69</v>
      </c>
      <c r="E99" s="184" t="s">
        <v>121</v>
      </c>
      <c r="F99" s="184" t="s">
        <v>122</v>
      </c>
      <c r="G99" s="182"/>
      <c r="H99" s="182"/>
      <c r="I99" s="185"/>
      <c r="J99" s="186">
        <f>BK99</f>
        <v>0</v>
      </c>
      <c r="K99" s="182"/>
      <c r="L99" s="187"/>
      <c r="M99" s="188"/>
      <c r="N99" s="189"/>
      <c r="O99" s="189"/>
      <c r="P99" s="190">
        <f>P100+P109+P111+P138+P173+P179</f>
        <v>0</v>
      </c>
      <c r="Q99" s="189"/>
      <c r="R99" s="190">
        <f>R100+R109+R111+R138+R173+R179</f>
        <v>4.3161855000000005</v>
      </c>
      <c r="S99" s="189"/>
      <c r="T99" s="191">
        <f>T100+T109+T111+T138+T173+T179</f>
        <v>6.0760299999999985</v>
      </c>
      <c r="AR99" s="192" t="s">
        <v>75</v>
      </c>
      <c r="AT99" s="193" t="s">
        <v>69</v>
      </c>
      <c r="AU99" s="193" t="s">
        <v>70</v>
      </c>
      <c r="AY99" s="192" t="s">
        <v>123</v>
      </c>
      <c r="BK99" s="194">
        <f>BK100+BK109+BK111+BK138+BK173+BK179</f>
        <v>0</v>
      </c>
    </row>
    <row r="100" spans="2:63" s="10" customFormat="1" ht="22.8" customHeight="1">
      <c r="B100" s="181"/>
      <c r="C100" s="182"/>
      <c r="D100" s="183" t="s">
        <v>69</v>
      </c>
      <c r="E100" s="195" t="s">
        <v>124</v>
      </c>
      <c r="F100" s="195" t="s">
        <v>125</v>
      </c>
      <c r="G100" s="182"/>
      <c r="H100" s="182"/>
      <c r="I100" s="185"/>
      <c r="J100" s="196">
        <f>BK100</f>
        <v>0</v>
      </c>
      <c r="K100" s="182"/>
      <c r="L100" s="187"/>
      <c r="M100" s="188"/>
      <c r="N100" s="189"/>
      <c r="O100" s="189"/>
      <c r="P100" s="190">
        <f>SUM(P101:P108)</f>
        <v>0</v>
      </c>
      <c r="Q100" s="189"/>
      <c r="R100" s="190">
        <f>SUM(R101:R108)</f>
        <v>1.04506044</v>
      </c>
      <c r="S100" s="189"/>
      <c r="T100" s="191">
        <f>SUM(T101:T108)</f>
        <v>0</v>
      </c>
      <c r="AR100" s="192" t="s">
        <v>75</v>
      </c>
      <c r="AT100" s="193" t="s">
        <v>69</v>
      </c>
      <c r="AU100" s="193" t="s">
        <v>75</v>
      </c>
      <c r="AY100" s="192" t="s">
        <v>123</v>
      </c>
      <c r="BK100" s="194">
        <f>SUM(BK101:BK108)</f>
        <v>0</v>
      </c>
    </row>
    <row r="101" spans="2:65" s="1" customFormat="1" ht="16.5" customHeight="1">
      <c r="B101" s="36"/>
      <c r="C101" s="197" t="s">
        <v>75</v>
      </c>
      <c r="D101" s="197" t="s">
        <v>126</v>
      </c>
      <c r="E101" s="198" t="s">
        <v>127</v>
      </c>
      <c r="F101" s="199" t="s">
        <v>128</v>
      </c>
      <c r="G101" s="200" t="s">
        <v>129</v>
      </c>
      <c r="H101" s="201">
        <v>2</v>
      </c>
      <c r="I101" s="202"/>
      <c r="J101" s="203">
        <f>ROUND(I101*H101,2)</f>
        <v>0</v>
      </c>
      <c r="K101" s="199" t="s">
        <v>1</v>
      </c>
      <c r="L101" s="41"/>
      <c r="M101" s="204" t="s">
        <v>1</v>
      </c>
      <c r="N101" s="205" t="s">
        <v>42</v>
      </c>
      <c r="O101" s="77"/>
      <c r="P101" s="206">
        <f>O101*H101</f>
        <v>0</v>
      </c>
      <c r="Q101" s="206">
        <v>0.02684</v>
      </c>
      <c r="R101" s="206">
        <f>Q101*H101</f>
        <v>0.05368</v>
      </c>
      <c r="S101" s="206">
        <v>0</v>
      </c>
      <c r="T101" s="207">
        <f>S101*H101</f>
        <v>0</v>
      </c>
      <c r="AR101" s="15" t="s">
        <v>130</v>
      </c>
      <c r="AT101" s="15" t="s">
        <v>126</v>
      </c>
      <c r="AU101" s="15" t="s">
        <v>131</v>
      </c>
      <c r="AY101" s="15" t="s">
        <v>123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5" t="s">
        <v>131</v>
      </c>
      <c r="BK101" s="208">
        <f>ROUND(I101*H101,2)</f>
        <v>0</v>
      </c>
      <c r="BL101" s="15" t="s">
        <v>130</v>
      </c>
      <c r="BM101" s="15" t="s">
        <v>132</v>
      </c>
    </row>
    <row r="102" spans="2:65" s="1" customFormat="1" ht="16.5" customHeight="1">
      <c r="B102" s="36"/>
      <c r="C102" s="197" t="s">
        <v>131</v>
      </c>
      <c r="D102" s="197" t="s">
        <v>126</v>
      </c>
      <c r="E102" s="198" t="s">
        <v>133</v>
      </c>
      <c r="F102" s="199" t="s">
        <v>134</v>
      </c>
      <c r="G102" s="200" t="s">
        <v>135</v>
      </c>
      <c r="H102" s="201">
        <v>14.162</v>
      </c>
      <c r="I102" s="202"/>
      <c r="J102" s="203">
        <f>ROUND(I102*H102,2)</f>
        <v>0</v>
      </c>
      <c r="K102" s="199" t="s">
        <v>1</v>
      </c>
      <c r="L102" s="41"/>
      <c r="M102" s="204" t="s">
        <v>1</v>
      </c>
      <c r="N102" s="205" t="s">
        <v>42</v>
      </c>
      <c r="O102" s="77"/>
      <c r="P102" s="206">
        <f>O102*H102</f>
        <v>0</v>
      </c>
      <c r="Q102" s="206">
        <v>0.06982</v>
      </c>
      <c r="R102" s="206">
        <f>Q102*H102</f>
        <v>0.98879084</v>
      </c>
      <c r="S102" s="206">
        <v>0</v>
      </c>
      <c r="T102" s="207">
        <f>S102*H102</f>
        <v>0</v>
      </c>
      <c r="AR102" s="15" t="s">
        <v>130</v>
      </c>
      <c r="AT102" s="15" t="s">
        <v>126</v>
      </c>
      <c r="AU102" s="15" t="s">
        <v>131</v>
      </c>
      <c r="AY102" s="15" t="s">
        <v>123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5" t="s">
        <v>131</v>
      </c>
      <c r="BK102" s="208">
        <f>ROUND(I102*H102,2)</f>
        <v>0</v>
      </c>
      <c r="BL102" s="15" t="s">
        <v>130</v>
      </c>
      <c r="BM102" s="15" t="s">
        <v>136</v>
      </c>
    </row>
    <row r="103" spans="2:51" s="11" customFormat="1" ht="12">
      <c r="B103" s="209"/>
      <c r="C103" s="210"/>
      <c r="D103" s="211" t="s">
        <v>137</v>
      </c>
      <c r="E103" s="212" t="s">
        <v>1</v>
      </c>
      <c r="F103" s="213" t="s">
        <v>138</v>
      </c>
      <c r="G103" s="210"/>
      <c r="H103" s="214">
        <v>14.162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137</v>
      </c>
      <c r="AU103" s="220" t="s">
        <v>131</v>
      </c>
      <c r="AV103" s="11" t="s">
        <v>131</v>
      </c>
      <c r="AW103" s="11" t="s">
        <v>32</v>
      </c>
      <c r="AX103" s="11" t="s">
        <v>75</v>
      </c>
      <c r="AY103" s="220" t="s">
        <v>123</v>
      </c>
    </row>
    <row r="104" spans="2:65" s="1" customFormat="1" ht="16.5" customHeight="1">
      <c r="B104" s="36"/>
      <c r="C104" s="197" t="s">
        <v>124</v>
      </c>
      <c r="D104" s="197" t="s">
        <v>126</v>
      </c>
      <c r="E104" s="198" t="s">
        <v>139</v>
      </c>
      <c r="F104" s="199" t="s">
        <v>140</v>
      </c>
      <c r="G104" s="200" t="s">
        <v>141</v>
      </c>
      <c r="H104" s="201">
        <v>6.37</v>
      </c>
      <c r="I104" s="202"/>
      <c r="J104" s="203">
        <f>ROUND(I104*H104,2)</f>
        <v>0</v>
      </c>
      <c r="K104" s="199" t="s">
        <v>1</v>
      </c>
      <c r="L104" s="41"/>
      <c r="M104" s="204" t="s">
        <v>1</v>
      </c>
      <c r="N104" s="205" t="s">
        <v>42</v>
      </c>
      <c r="O104" s="77"/>
      <c r="P104" s="206">
        <f>O104*H104</f>
        <v>0</v>
      </c>
      <c r="Q104" s="206">
        <v>8E-05</v>
      </c>
      <c r="R104" s="206">
        <f>Q104*H104</f>
        <v>0.0005096</v>
      </c>
      <c r="S104" s="206">
        <v>0</v>
      </c>
      <c r="T104" s="207">
        <f>S104*H104</f>
        <v>0</v>
      </c>
      <c r="AR104" s="15" t="s">
        <v>130</v>
      </c>
      <c r="AT104" s="15" t="s">
        <v>126</v>
      </c>
      <c r="AU104" s="15" t="s">
        <v>131</v>
      </c>
      <c r="AY104" s="15" t="s">
        <v>123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5" t="s">
        <v>131</v>
      </c>
      <c r="BK104" s="208">
        <f>ROUND(I104*H104,2)</f>
        <v>0</v>
      </c>
      <c r="BL104" s="15" t="s">
        <v>130</v>
      </c>
      <c r="BM104" s="15" t="s">
        <v>142</v>
      </c>
    </row>
    <row r="105" spans="2:51" s="12" customFormat="1" ht="12">
      <c r="B105" s="221"/>
      <c r="C105" s="222"/>
      <c r="D105" s="211" t="s">
        <v>137</v>
      </c>
      <c r="E105" s="223" t="s">
        <v>1</v>
      </c>
      <c r="F105" s="224" t="s">
        <v>143</v>
      </c>
      <c r="G105" s="222"/>
      <c r="H105" s="223" t="s">
        <v>1</v>
      </c>
      <c r="I105" s="225"/>
      <c r="J105" s="222"/>
      <c r="K105" s="222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137</v>
      </c>
      <c r="AU105" s="230" t="s">
        <v>131</v>
      </c>
      <c r="AV105" s="12" t="s">
        <v>75</v>
      </c>
      <c r="AW105" s="12" t="s">
        <v>32</v>
      </c>
      <c r="AX105" s="12" t="s">
        <v>70</v>
      </c>
      <c r="AY105" s="230" t="s">
        <v>123</v>
      </c>
    </row>
    <row r="106" spans="2:51" s="11" customFormat="1" ht="12">
      <c r="B106" s="209"/>
      <c r="C106" s="210"/>
      <c r="D106" s="211" t="s">
        <v>137</v>
      </c>
      <c r="E106" s="212" t="s">
        <v>1</v>
      </c>
      <c r="F106" s="213" t="s">
        <v>144</v>
      </c>
      <c r="G106" s="210"/>
      <c r="H106" s="214">
        <v>6.37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137</v>
      </c>
      <c r="AU106" s="220" t="s">
        <v>131</v>
      </c>
      <c r="AV106" s="11" t="s">
        <v>131</v>
      </c>
      <c r="AW106" s="11" t="s">
        <v>32</v>
      </c>
      <c r="AX106" s="11" t="s">
        <v>75</v>
      </c>
      <c r="AY106" s="220" t="s">
        <v>123</v>
      </c>
    </row>
    <row r="107" spans="2:65" s="1" customFormat="1" ht="16.5" customHeight="1">
      <c r="B107" s="36"/>
      <c r="C107" s="197" t="s">
        <v>130</v>
      </c>
      <c r="D107" s="197" t="s">
        <v>126</v>
      </c>
      <c r="E107" s="198" t="s">
        <v>145</v>
      </c>
      <c r="F107" s="199" t="s">
        <v>146</v>
      </c>
      <c r="G107" s="200" t="s">
        <v>141</v>
      </c>
      <c r="H107" s="201">
        <v>10.4</v>
      </c>
      <c r="I107" s="202"/>
      <c r="J107" s="203">
        <f>ROUND(I107*H107,2)</f>
        <v>0</v>
      </c>
      <c r="K107" s="199" t="s">
        <v>1</v>
      </c>
      <c r="L107" s="41"/>
      <c r="M107" s="204" t="s">
        <v>1</v>
      </c>
      <c r="N107" s="205" t="s">
        <v>42</v>
      </c>
      <c r="O107" s="77"/>
      <c r="P107" s="206">
        <f>O107*H107</f>
        <v>0</v>
      </c>
      <c r="Q107" s="206">
        <v>0.0002</v>
      </c>
      <c r="R107" s="206">
        <f>Q107*H107</f>
        <v>0.0020800000000000003</v>
      </c>
      <c r="S107" s="206">
        <v>0</v>
      </c>
      <c r="T107" s="207">
        <f>S107*H107</f>
        <v>0</v>
      </c>
      <c r="AR107" s="15" t="s">
        <v>130</v>
      </c>
      <c r="AT107" s="15" t="s">
        <v>126</v>
      </c>
      <c r="AU107" s="15" t="s">
        <v>131</v>
      </c>
      <c r="AY107" s="15" t="s">
        <v>123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5" t="s">
        <v>131</v>
      </c>
      <c r="BK107" s="208">
        <f>ROUND(I107*H107,2)</f>
        <v>0</v>
      </c>
      <c r="BL107" s="15" t="s">
        <v>130</v>
      </c>
      <c r="BM107" s="15" t="s">
        <v>147</v>
      </c>
    </row>
    <row r="108" spans="2:51" s="11" customFormat="1" ht="12">
      <c r="B108" s="209"/>
      <c r="C108" s="210"/>
      <c r="D108" s="211" t="s">
        <v>137</v>
      </c>
      <c r="E108" s="212" t="s">
        <v>1</v>
      </c>
      <c r="F108" s="213" t="s">
        <v>148</v>
      </c>
      <c r="G108" s="210"/>
      <c r="H108" s="214">
        <v>10.4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137</v>
      </c>
      <c r="AU108" s="220" t="s">
        <v>131</v>
      </c>
      <c r="AV108" s="11" t="s">
        <v>131</v>
      </c>
      <c r="AW108" s="11" t="s">
        <v>32</v>
      </c>
      <c r="AX108" s="11" t="s">
        <v>75</v>
      </c>
      <c r="AY108" s="220" t="s">
        <v>123</v>
      </c>
    </row>
    <row r="109" spans="2:63" s="10" customFormat="1" ht="22.8" customHeight="1">
      <c r="B109" s="181"/>
      <c r="C109" s="182"/>
      <c r="D109" s="183" t="s">
        <v>69</v>
      </c>
      <c r="E109" s="195" t="s">
        <v>130</v>
      </c>
      <c r="F109" s="195" t="s">
        <v>149</v>
      </c>
      <c r="G109" s="182"/>
      <c r="H109" s="182"/>
      <c r="I109" s="185"/>
      <c r="J109" s="196">
        <f>BK109</f>
        <v>0</v>
      </c>
      <c r="K109" s="182"/>
      <c r="L109" s="187"/>
      <c r="M109" s="188"/>
      <c r="N109" s="189"/>
      <c r="O109" s="189"/>
      <c r="P109" s="190">
        <f>P110</f>
        <v>0</v>
      </c>
      <c r="Q109" s="189"/>
      <c r="R109" s="190">
        <f>R110</f>
        <v>0.0394</v>
      </c>
      <c r="S109" s="189"/>
      <c r="T109" s="191">
        <f>T110</f>
        <v>0</v>
      </c>
      <c r="AR109" s="192" t="s">
        <v>75</v>
      </c>
      <c r="AT109" s="193" t="s">
        <v>69</v>
      </c>
      <c r="AU109" s="193" t="s">
        <v>75</v>
      </c>
      <c r="AY109" s="192" t="s">
        <v>123</v>
      </c>
      <c r="BK109" s="194">
        <f>BK110</f>
        <v>0</v>
      </c>
    </row>
    <row r="110" spans="2:65" s="1" customFormat="1" ht="16.5" customHeight="1">
      <c r="B110" s="36"/>
      <c r="C110" s="197" t="s">
        <v>150</v>
      </c>
      <c r="D110" s="197" t="s">
        <v>126</v>
      </c>
      <c r="E110" s="198" t="s">
        <v>151</v>
      </c>
      <c r="F110" s="199" t="s">
        <v>152</v>
      </c>
      <c r="G110" s="200" t="s">
        <v>129</v>
      </c>
      <c r="H110" s="201">
        <v>2</v>
      </c>
      <c r="I110" s="202"/>
      <c r="J110" s="203">
        <f>ROUND(I110*H110,2)</f>
        <v>0</v>
      </c>
      <c r="K110" s="199" t="s">
        <v>1</v>
      </c>
      <c r="L110" s="41"/>
      <c r="M110" s="204" t="s">
        <v>1</v>
      </c>
      <c r="N110" s="205" t="s">
        <v>42</v>
      </c>
      <c r="O110" s="77"/>
      <c r="P110" s="206">
        <f>O110*H110</f>
        <v>0</v>
      </c>
      <c r="Q110" s="206">
        <v>0.0197</v>
      </c>
      <c r="R110" s="206">
        <f>Q110*H110</f>
        <v>0.0394</v>
      </c>
      <c r="S110" s="206">
        <v>0</v>
      </c>
      <c r="T110" s="207">
        <f>S110*H110</f>
        <v>0</v>
      </c>
      <c r="AR110" s="15" t="s">
        <v>130</v>
      </c>
      <c r="AT110" s="15" t="s">
        <v>126</v>
      </c>
      <c r="AU110" s="15" t="s">
        <v>131</v>
      </c>
      <c r="AY110" s="15" t="s">
        <v>123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5" t="s">
        <v>131</v>
      </c>
      <c r="BK110" s="208">
        <f>ROUND(I110*H110,2)</f>
        <v>0</v>
      </c>
      <c r="BL110" s="15" t="s">
        <v>130</v>
      </c>
      <c r="BM110" s="15" t="s">
        <v>153</v>
      </c>
    </row>
    <row r="111" spans="2:63" s="10" customFormat="1" ht="22.8" customHeight="1">
      <c r="B111" s="181"/>
      <c r="C111" s="182"/>
      <c r="D111" s="183" t="s">
        <v>69</v>
      </c>
      <c r="E111" s="195" t="s">
        <v>154</v>
      </c>
      <c r="F111" s="195" t="s">
        <v>155</v>
      </c>
      <c r="G111" s="182"/>
      <c r="H111" s="182"/>
      <c r="I111" s="185"/>
      <c r="J111" s="196">
        <f>BK111</f>
        <v>0</v>
      </c>
      <c r="K111" s="182"/>
      <c r="L111" s="187"/>
      <c r="M111" s="188"/>
      <c r="N111" s="189"/>
      <c r="O111" s="189"/>
      <c r="P111" s="190">
        <f>SUM(P112:P137)</f>
        <v>0</v>
      </c>
      <c r="Q111" s="189"/>
      <c r="R111" s="190">
        <f>SUM(R112:R137)</f>
        <v>3.2300110600000003</v>
      </c>
      <c r="S111" s="189"/>
      <c r="T111" s="191">
        <f>SUM(T112:T137)</f>
        <v>0</v>
      </c>
      <c r="AR111" s="192" t="s">
        <v>75</v>
      </c>
      <c r="AT111" s="193" t="s">
        <v>69</v>
      </c>
      <c r="AU111" s="193" t="s">
        <v>75</v>
      </c>
      <c r="AY111" s="192" t="s">
        <v>123</v>
      </c>
      <c r="BK111" s="194">
        <f>SUM(BK112:BK137)</f>
        <v>0</v>
      </c>
    </row>
    <row r="112" spans="2:65" s="1" customFormat="1" ht="16.5" customHeight="1">
      <c r="B112" s="36"/>
      <c r="C112" s="197" t="s">
        <v>154</v>
      </c>
      <c r="D112" s="197" t="s">
        <v>126</v>
      </c>
      <c r="E112" s="198" t="s">
        <v>156</v>
      </c>
      <c r="F112" s="199" t="s">
        <v>157</v>
      </c>
      <c r="G112" s="200" t="s">
        <v>135</v>
      </c>
      <c r="H112" s="201">
        <v>39.6</v>
      </c>
      <c r="I112" s="202"/>
      <c r="J112" s="203">
        <f>ROUND(I112*H112,2)</f>
        <v>0</v>
      </c>
      <c r="K112" s="199" t="s">
        <v>158</v>
      </c>
      <c r="L112" s="41"/>
      <c r="M112" s="204" t="s">
        <v>1</v>
      </c>
      <c r="N112" s="205" t="s">
        <v>42</v>
      </c>
      <c r="O112" s="77"/>
      <c r="P112" s="206">
        <f>O112*H112</f>
        <v>0</v>
      </c>
      <c r="Q112" s="206">
        <v>0.003</v>
      </c>
      <c r="R112" s="206">
        <f>Q112*H112</f>
        <v>0.1188</v>
      </c>
      <c r="S112" s="206">
        <v>0</v>
      </c>
      <c r="T112" s="207">
        <f>S112*H112</f>
        <v>0</v>
      </c>
      <c r="AR112" s="15" t="s">
        <v>130</v>
      </c>
      <c r="AT112" s="15" t="s">
        <v>126</v>
      </c>
      <c r="AU112" s="15" t="s">
        <v>131</v>
      </c>
      <c r="AY112" s="15" t="s">
        <v>123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5" t="s">
        <v>131</v>
      </c>
      <c r="BK112" s="208">
        <f>ROUND(I112*H112,2)</f>
        <v>0</v>
      </c>
      <c r="BL112" s="15" t="s">
        <v>130</v>
      </c>
      <c r="BM112" s="15" t="s">
        <v>159</v>
      </c>
    </row>
    <row r="113" spans="2:51" s="11" customFormat="1" ht="12">
      <c r="B113" s="209"/>
      <c r="C113" s="210"/>
      <c r="D113" s="211" t="s">
        <v>137</v>
      </c>
      <c r="E113" s="212" t="s">
        <v>1</v>
      </c>
      <c r="F113" s="213" t="s">
        <v>160</v>
      </c>
      <c r="G113" s="210"/>
      <c r="H113" s="214">
        <v>39.6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137</v>
      </c>
      <c r="AU113" s="220" t="s">
        <v>131</v>
      </c>
      <c r="AV113" s="11" t="s">
        <v>131</v>
      </c>
      <c r="AW113" s="11" t="s">
        <v>32</v>
      </c>
      <c r="AX113" s="11" t="s">
        <v>75</v>
      </c>
      <c r="AY113" s="220" t="s">
        <v>123</v>
      </c>
    </row>
    <row r="114" spans="2:65" s="1" customFormat="1" ht="16.5" customHeight="1">
      <c r="B114" s="36"/>
      <c r="C114" s="197" t="s">
        <v>161</v>
      </c>
      <c r="D114" s="197" t="s">
        <v>126</v>
      </c>
      <c r="E114" s="198" t="s">
        <v>162</v>
      </c>
      <c r="F114" s="199" t="s">
        <v>163</v>
      </c>
      <c r="G114" s="200" t="s">
        <v>135</v>
      </c>
      <c r="H114" s="201">
        <v>3.25</v>
      </c>
      <c r="I114" s="202"/>
      <c r="J114" s="203">
        <f>ROUND(I114*H114,2)</f>
        <v>0</v>
      </c>
      <c r="K114" s="199" t="s">
        <v>1</v>
      </c>
      <c r="L114" s="41"/>
      <c r="M114" s="204" t="s">
        <v>1</v>
      </c>
      <c r="N114" s="205" t="s">
        <v>42</v>
      </c>
      <c r="O114" s="77"/>
      <c r="P114" s="206">
        <f>O114*H114</f>
        <v>0</v>
      </c>
      <c r="Q114" s="206">
        <v>0.01838</v>
      </c>
      <c r="R114" s="206">
        <f>Q114*H114</f>
        <v>0.059735</v>
      </c>
      <c r="S114" s="206">
        <v>0</v>
      </c>
      <c r="T114" s="207">
        <f>S114*H114</f>
        <v>0</v>
      </c>
      <c r="AR114" s="15" t="s">
        <v>130</v>
      </c>
      <c r="AT114" s="15" t="s">
        <v>126</v>
      </c>
      <c r="AU114" s="15" t="s">
        <v>131</v>
      </c>
      <c r="AY114" s="15" t="s">
        <v>123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5" t="s">
        <v>131</v>
      </c>
      <c r="BK114" s="208">
        <f>ROUND(I114*H114,2)</f>
        <v>0</v>
      </c>
      <c r="BL114" s="15" t="s">
        <v>130</v>
      </c>
      <c r="BM114" s="15" t="s">
        <v>164</v>
      </c>
    </row>
    <row r="115" spans="2:51" s="11" customFormat="1" ht="12">
      <c r="B115" s="209"/>
      <c r="C115" s="210"/>
      <c r="D115" s="211" t="s">
        <v>137</v>
      </c>
      <c r="E115" s="212" t="s">
        <v>1</v>
      </c>
      <c r="F115" s="213" t="s">
        <v>165</v>
      </c>
      <c r="G115" s="210"/>
      <c r="H115" s="214">
        <v>3.25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137</v>
      </c>
      <c r="AU115" s="220" t="s">
        <v>131</v>
      </c>
      <c r="AV115" s="11" t="s">
        <v>131</v>
      </c>
      <c r="AW115" s="11" t="s">
        <v>32</v>
      </c>
      <c r="AX115" s="11" t="s">
        <v>75</v>
      </c>
      <c r="AY115" s="220" t="s">
        <v>123</v>
      </c>
    </row>
    <row r="116" spans="2:65" s="1" customFormat="1" ht="16.5" customHeight="1">
      <c r="B116" s="36"/>
      <c r="C116" s="197" t="s">
        <v>166</v>
      </c>
      <c r="D116" s="197" t="s">
        <v>126</v>
      </c>
      <c r="E116" s="198" t="s">
        <v>167</v>
      </c>
      <c r="F116" s="199" t="s">
        <v>168</v>
      </c>
      <c r="G116" s="200" t="s">
        <v>135</v>
      </c>
      <c r="H116" s="201">
        <v>39.6</v>
      </c>
      <c r="I116" s="202"/>
      <c r="J116" s="203">
        <f>ROUND(I116*H116,2)</f>
        <v>0</v>
      </c>
      <c r="K116" s="199" t="s">
        <v>169</v>
      </c>
      <c r="L116" s="41"/>
      <c r="M116" s="204" t="s">
        <v>1</v>
      </c>
      <c r="N116" s="205" t="s">
        <v>42</v>
      </c>
      <c r="O116" s="77"/>
      <c r="P116" s="206">
        <f>O116*H116</f>
        <v>0</v>
      </c>
      <c r="Q116" s="206">
        <v>0.0051</v>
      </c>
      <c r="R116" s="206">
        <f>Q116*H116</f>
        <v>0.20196000000000003</v>
      </c>
      <c r="S116" s="206">
        <v>0</v>
      </c>
      <c r="T116" s="207">
        <f>S116*H116</f>
        <v>0</v>
      </c>
      <c r="AR116" s="15" t="s">
        <v>130</v>
      </c>
      <c r="AT116" s="15" t="s">
        <v>126</v>
      </c>
      <c r="AU116" s="15" t="s">
        <v>131</v>
      </c>
      <c r="AY116" s="15" t="s">
        <v>123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5" t="s">
        <v>131</v>
      </c>
      <c r="BK116" s="208">
        <f>ROUND(I116*H116,2)</f>
        <v>0</v>
      </c>
      <c r="BL116" s="15" t="s">
        <v>130</v>
      </c>
      <c r="BM116" s="15" t="s">
        <v>170</v>
      </c>
    </row>
    <row r="117" spans="2:51" s="11" customFormat="1" ht="12">
      <c r="B117" s="209"/>
      <c r="C117" s="210"/>
      <c r="D117" s="211" t="s">
        <v>137</v>
      </c>
      <c r="E117" s="212" t="s">
        <v>1</v>
      </c>
      <c r="F117" s="213" t="s">
        <v>160</v>
      </c>
      <c r="G117" s="210"/>
      <c r="H117" s="214">
        <v>39.6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137</v>
      </c>
      <c r="AU117" s="220" t="s">
        <v>131</v>
      </c>
      <c r="AV117" s="11" t="s">
        <v>131</v>
      </c>
      <c r="AW117" s="11" t="s">
        <v>32</v>
      </c>
      <c r="AX117" s="11" t="s">
        <v>75</v>
      </c>
      <c r="AY117" s="220" t="s">
        <v>123</v>
      </c>
    </row>
    <row r="118" spans="2:65" s="1" customFormat="1" ht="16.5" customHeight="1">
      <c r="B118" s="36"/>
      <c r="C118" s="197" t="s">
        <v>171</v>
      </c>
      <c r="D118" s="197" t="s">
        <v>126</v>
      </c>
      <c r="E118" s="198" t="s">
        <v>172</v>
      </c>
      <c r="F118" s="199" t="s">
        <v>173</v>
      </c>
      <c r="G118" s="200" t="s">
        <v>135</v>
      </c>
      <c r="H118" s="201">
        <v>15.714</v>
      </c>
      <c r="I118" s="202"/>
      <c r="J118" s="203">
        <f>ROUND(I118*H118,2)</f>
        <v>0</v>
      </c>
      <c r="K118" s="199" t="s">
        <v>1</v>
      </c>
      <c r="L118" s="41"/>
      <c r="M118" s="204" t="s">
        <v>1</v>
      </c>
      <c r="N118" s="205" t="s">
        <v>42</v>
      </c>
      <c r="O118" s="77"/>
      <c r="P118" s="206">
        <f>O118*H118</f>
        <v>0</v>
      </c>
      <c r="Q118" s="206">
        <v>0.00489</v>
      </c>
      <c r="R118" s="206">
        <f>Q118*H118</f>
        <v>0.07684146</v>
      </c>
      <c r="S118" s="206">
        <v>0</v>
      </c>
      <c r="T118" s="207">
        <f>S118*H118</f>
        <v>0</v>
      </c>
      <c r="AR118" s="15" t="s">
        <v>130</v>
      </c>
      <c r="AT118" s="15" t="s">
        <v>126</v>
      </c>
      <c r="AU118" s="15" t="s">
        <v>131</v>
      </c>
      <c r="AY118" s="15" t="s">
        <v>123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5" t="s">
        <v>131</v>
      </c>
      <c r="BK118" s="208">
        <f>ROUND(I118*H118,2)</f>
        <v>0</v>
      </c>
      <c r="BL118" s="15" t="s">
        <v>130</v>
      </c>
      <c r="BM118" s="15" t="s">
        <v>174</v>
      </c>
    </row>
    <row r="119" spans="2:51" s="11" customFormat="1" ht="12">
      <c r="B119" s="209"/>
      <c r="C119" s="210"/>
      <c r="D119" s="211" t="s">
        <v>137</v>
      </c>
      <c r="E119" s="212" t="s">
        <v>1</v>
      </c>
      <c r="F119" s="213" t="s">
        <v>175</v>
      </c>
      <c r="G119" s="210"/>
      <c r="H119" s="214">
        <v>9.69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137</v>
      </c>
      <c r="AU119" s="220" t="s">
        <v>131</v>
      </c>
      <c r="AV119" s="11" t="s">
        <v>131</v>
      </c>
      <c r="AW119" s="11" t="s">
        <v>32</v>
      </c>
      <c r="AX119" s="11" t="s">
        <v>70</v>
      </c>
      <c r="AY119" s="220" t="s">
        <v>123</v>
      </c>
    </row>
    <row r="120" spans="2:51" s="11" customFormat="1" ht="12">
      <c r="B120" s="209"/>
      <c r="C120" s="210"/>
      <c r="D120" s="211" t="s">
        <v>137</v>
      </c>
      <c r="E120" s="212" t="s">
        <v>1</v>
      </c>
      <c r="F120" s="213" t="s">
        <v>176</v>
      </c>
      <c r="G120" s="210"/>
      <c r="H120" s="214">
        <v>6.024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137</v>
      </c>
      <c r="AU120" s="220" t="s">
        <v>131</v>
      </c>
      <c r="AV120" s="11" t="s">
        <v>131</v>
      </c>
      <c r="AW120" s="11" t="s">
        <v>32</v>
      </c>
      <c r="AX120" s="11" t="s">
        <v>70</v>
      </c>
      <c r="AY120" s="220" t="s">
        <v>123</v>
      </c>
    </row>
    <row r="121" spans="2:51" s="13" customFormat="1" ht="12">
      <c r="B121" s="231"/>
      <c r="C121" s="232"/>
      <c r="D121" s="211" t="s">
        <v>137</v>
      </c>
      <c r="E121" s="233" t="s">
        <v>1</v>
      </c>
      <c r="F121" s="234" t="s">
        <v>177</v>
      </c>
      <c r="G121" s="232"/>
      <c r="H121" s="235">
        <v>15.714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137</v>
      </c>
      <c r="AU121" s="241" t="s">
        <v>131</v>
      </c>
      <c r="AV121" s="13" t="s">
        <v>130</v>
      </c>
      <c r="AW121" s="13" t="s">
        <v>32</v>
      </c>
      <c r="AX121" s="13" t="s">
        <v>75</v>
      </c>
      <c r="AY121" s="241" t="s">
        <v>123</v>
      </c>
    </row>
    <row r="122" spans="2:65" s="1" customFormat="1" ht="16.5" customHeight="1">
      <c r="B122" s="36"/>
      <c r="C122" s="197" t="s">
        <v>178</v>
      </c>
      <c r="D122" s="197" t="s">
        <v>126</v>
      </c>
      <c r="E122" s="198" t="s">
        <v>179</v>
      </c>
      <c r="F122" s="199" t="s">
        <v>180</v>
      </c>
      <c r="G122" s="200" t="s">
        <v>135</v>
      </c>
      <c r="H122" s="201">
        <v>126.105</v>
      </c>
      <c r="I122" s="202"/>
      <c r="J122" s="203">
        <f>ROUND(I122*H122,2)</f>
        <v>0</v>
      </c>
      <c r="K122" s="199" t="s">
        <v>158</v>
      </c>
      <c r="L122" s="41"/>
      <c r="M122" s="204" t="s">
        <v>1</v>
      </c>
      <c r="N122" s="205" t="s">
        <v>42</v>
      </c>
      <c r="O122" s="77"/>
      <c r="P122" s="206">
        <f>O122*H122</f>
        <v>0</v>
      </c>
      <c r="Q122" s="206">
        <v>0.003</v>
      </c>
      <c r="R122" s="206">
        <f>Q122*H122</f>
        <v>0.378315</v>
      </c>
      <c r="S122" s="206">
        <v>0</v>
      </c>
      <c r="T122" s="207">
        <f>S122*H122</f>
        <v>0</v>
      </c>
      <c r="AR122" s="15" t="s">
        <v>130</v>
      </c>
      <c r="AT122" s="15" t="s">
        <v>126</v>
      </c>
      <c r="AU122" s="15" t="s">
        <v>131</v>
      </c>
      <c r="AY122" s="15" t="s">
        <v>123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5" t="s">
        <v>131</v>
      </c>
      <c r="BK122" s="208">
        <f>ROUND(I122*H122,2)</f>
        <v>0</v>
      </c>
      <c r="BL122" s="15" t="s">
        <v>130</v>
      </c>
      <c r="BM122" s="15" t="s">
        <v>181</v>
      </c>
    </row>
    <row r="123" spans="2:51" s="11" customFormat="1" ht="12">
      <c r="B123" s="209"/>
      <c r="C123" s="210"/>
      <c r="D123" s="211" t="s">
        <v>137</v>
      </c>
      <c r="E123" s="212" t="s">
        <v>1</v>
      </c>
      <c r="F123" s="213" t="s">
        <v>182</v>
      </c>
      <c r="G123" s="210"/>
      <c r="H123" s="214">
        <v>126.105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137</v>
      </c>
      <c r="AU123" s="220" t="s">
        <v>131</v>
      </c>
      <c r="AV123" s="11" t="s">
        <v>131</v>
      </c>
      <c r="AW123" s="11" t="s">
        <v>32</v>
      </c>
      <c r="AX123" s="11" t="s">
        <v>75</v>
      </c>
      <c r="AY123" s="220" t="s">
        <v>123</v>
      </c>
    </row>
    <row r="124" spans="2:65" s="1" customFormat="1" ht="16.5" customHeight="1">
      <c r="B124" s="36"/>
      <c r="C124" s="197" t="s">
        <v>183</v>
      </c>
      <c r="D124" s="197" t="s">
        <v>126</v>
      </c>
      <c r="E124" s="198" t="s">
        <v>184</v>
      </c>
      <c r="F124" s="199" t="s">
        <v>185</v>
      </c>
      <c r="G124" s="200" t="s">
        <v>135</v>
      </c>
      <c r="H124" s="201">
        <v>110.391</v>
      </c>
      <c r="I124" s="202"/>
      <c r="J124" s="203">
        <f>ROUND(I124*H124,2)</f>
        <v>0</v>
      </c>
      <c r="K124" s="199" t="s">
        <v>169</v>
      </c>
      <c r="L124" s="41"/>
      <c r="M124" s="204" t="s">
        <v>1</v>
      </c>
      <c r="N124" s="205" t="s">
        <v>42</v>
      </c>
      <c r="O124" s="77"/>
      <c r="P124" s="206">
        <f>O124*H124</f>
        <v>0</v>
      </c>
      <c r="Q124" s="206">
        <v>0.0156</v>
      </c>
      <c r="R124" s="206">
        <f>Q124*H124</f>
        <v>1.7220996</v>
      </c>
      <c r="S124" s="206">
        <v>0</v>
      </c>
      <c r="T124" s="207">
        <f>S124*H124</f>
        <v>0</v>
      </c>
      <c r="AR124" s="15" t="s">
        <v>130</v>
      </c>
      <c r="AT124" s="15" t="s">
        <v>126</v>
      </c>
      <c r="AU124" s="15" t="s">
        <v>131</v>
      </c>
      <c r="AY124" s="15" t="s">
        <v>123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5" t="s">
        <v>131</v>
      </c>
      <c r="BK124" s="208">
        <f>ROUND(I124*H124,2)</f>
        <v>0</v>
      </c>
      <c r="BL124" s="15" t="s">
        <v>130</v>
      </c>
      <c r="BM124" s="15" t="s">
        <v>186</v>
      </c>
    </row>
    <row r="125" spans="2:51" s="11" customFormat="1" ht="12">
      <c r="B125" s="209"/>
      <c r="C125" s="210"/>
      <c r="D125" s="211" t="s">
        <v>137</v>
      </c>
      <c r="E125" s="212" t="s">
        <v>1</v>
      </c>
      <c r="F125" s="213" t="s">
        <v>187</v>
      </c>
      <c r="G125" s="210"/>
      <c r="H125" s="214">
        <v>21.409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137</v>
      </c>
      <c r="AU125" s="220" t="s">
        <v>131</v>
      </c>
      <c r="AV125" s="11" t="s">
        <v>131</v>
      </c>
      <c r="AW125" s="11" t="s">
        <v>32</v>
      </c>
      <c r="AX125" s="11" t="s">
        <v>70</v>
      </c>
      <c r="AY125" s="220" t="s">
        <v>123</v>
      </c>
    </row>
    <row r="126" spans="2:51" s="11" customFormat="1" ht="12">
      <c r="B126" s="209"/>
      <c r="C126" s="210"/>
      <c r="D126" s="211" t="s">
        <v>137</v>
      </c>
      <c r="E126" s="212" t="s">
        <v>1</v>
      </c>
      <c r="F126" s="213" t="s">
        <v>188</v>
      </c>
      <c r="G126" s="210"/>
      <c r="H126" s="214">
        <v>30.395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137</v>
      </c>
      <c r="AU126" s="220" t="s">
        <v>131</v>
      </c>
      <c r="AV126" s="11" t="s">
        <v>131</v>
      </c>
      <c r="AW126" s="11" t="s">
        <v>32</v>
      </c>
      <c r="AX126" s="11" t="s">
        <v>70</v>
      </c>
      <c r="AY126" s="220" t="s">
        <v>123</v>
      </c>
    </row>
    <row r="127" spans="2:51" s="11" customFormat="1" ht="12">
      <c r="B127" s="209"/>
      <c r="C127" s="210"/>
      <c r="D127" s="211" t="s">
        <v>137</v>
      </c>
      <c r="E127" s="212" t="s">
        <v>1</v>
      </c>
      <c r="F127" s="213" t="s">
        <v>189</v>
      </c>
      <c r="G127" s="210"/>
      <c r="H127" s="214">
        <v>55.485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137</v>
      </c>
      <c r="AU127" s="220" t="s">
        <v>131</v>
      </c>
      <c r="AV127" s="11" t="s">
        <v>131</v>
      </c>
      <c r="AW127" s="11" t="s">
        <v>32</v>
      </c>
      <c r="AX127" s="11" t="s">
        <v>70</v>
      </c>
      <c r="AY127" s="220" t="s">
        <v>123</v>
      </c>
    </row>
    <row r="128" spans="2:51" s="11" customFormat="1" ht="12">
      <c r="B128" s="209"/>
      <c r="C128" s="210"/>
      <c r="D128" s="211" t="s">
        <v>137</v>
      </c>
      <c r="E128" s="212" t="s">
        <v>1</v>
      </c>
      <c r="F128" s="213" t="s">
        <v>190</v>
      </c>
      <c r="G128" s="210"/>
      <c r="H128" s="214">
        <v>1.722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137</v>
      </c>
      <c r="AU128" s="220" t="s">
        <v>131</v>
      </c>
      <c r="AV128" s="11" t="s">
        <v>131</v>
      </c>
      <c r="AW128" s="11" t="s">
        <v>32</v>
      </c>
      <c r="AX128" s="11" t="s">
        <v>70</v>
      </c>
      <c r="AY128" s="220" t="s">
        <v>123</v>
      </c>
    </row>
    <row r="129" spans="2:51" s="11" customFormat="1" ht="12">
      <c r="B129" s="209"/>
      <c r="C129" s="210"/>
      <c r="D129" s="211" t="s">
        <v>137</v>
      </c>
      <c r="E129" s="212" t="s">
        <v>1</v>
      </c>
      <c r="F129" s="213" t="s">
        <v>191</v>
      </c>
      <c r="G129" s="210"/>
      <c r="H129" s="214">
        <v>1.38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137</v>
      </c>
      <c r="AU129" s="220" t="s">
        <v>131</v>
      </c>
      <c r="AV129" s="11" t="s">
        <v>131</v>
      </c>
      <c r="AW129" s="11" t="s">
        <v>32</v>
      </c>
      <c r="AX129" s="11" t="s">
        <v>70</v>
      </c>
      <c r="AY129" s="220" t="s">
        <v>123</v>
      </c>
    </row>
    <row r="130" spans="2:51" s="13" customFormat="1" ht="12">
      <c r="B130" s="231"/>
      <c r="C130" s="232"/>
      <c r="D130" s="211" t="s">
        <v>137</v>
      </c>
      <c r="E130" s="233" t="s">
        <v>1</v>
      </c>
      <c r="F130" s="234" t="s">
        <v>177</v>
      </c>
      <c r="G130" s="232"/>
      <c r="H130" s="235">
        <v>110.391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137</v>
      </c>
      <c r="AU130" s="241" t="s">
        <v>131</v>
      </c>
      <c r="AV130" s="13" t="s">
        <v>130</v>
      </c>
      <c r="AW130" s="13" t="s">
        <v>32</v>
      </c>
      <c r="AX130" s="13" t="s">
        <v>75</v>
      </c>
      <c r="AY130" s="241" t="s">
        <v>123</v>
      </c>
    </row>
    <row r="131" spans="2:65" s="1" customFormat="1" ht="16.5" customHeight="1">
      <c r="B131" s="36"/>
      <c r="C131" s="197" t="s">
        <v>192</v>
      </c>
      <c r="D131" s="197" t="s">
        <v>126</v>
      </c>
      <c r="E131" s="198" t="s">
        <v>193</v>
      </c>
      <c r="F131" s="199" t="s">
        <v>194</v>
      </c>
      <c r="G131" s="200" t="s">
        <v>135</v>
      </c>
      <c r="H131" s="201">
        <v>3.25</v>
      </c>
      <c r="I131" s="202"/>
      <c r="J131" s="203">
        <f>ROUND(I131*H131,2)</f>
        <v>0</v>
      </c>
      <c r="K131" s="199" t="s">
        <v>1</v>
      </c>
      <c r="L131" s="41"/>
      <c r="M131" s="204" t="s">
        <v>1</v>
      </c>
      <c r="N131" s="205" t="s">
        <v>42</v>
      </c>
      <c r="O131" s="77"/>
      <c r="P131" s="206">
        <f>O131*H131</f>
        <v>0</v>
      </c>
      <c r="Q131" s="206">
        <v>0.04984</v>
      </c>
      <c r="R131" s="206">
        <f>Q131*H131</f>
        <v>0.16198</v>
      </c>
      <c r="S131" s="206">
        <v>0</v>
      </c>
      <c r="T131" s="207">
        <f>S131*H131</f>
        <v>0</v>
      </c>
      <c r="AR131" s="15" t="s">
        <v>130</v>
      </c>
      <c r="AT131" s="15" t="s">
        <v>126</v>
      </c>
      <c r="AU131" s="15" t="s">
        <v>131</v>
      </c>
      <c r="AY131" s="15" t="s">
        <v>123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5" t="s">
        <v>131</v>
      </c>
      <c r="BK131" s="208">
        <f>ROUND(I131*H131,2)</f>
        <v>0</v>
      </c>
      <c r="BL131" s="15" t="s">
        <v>130</v>
      </c>
      <c r="BM131" s="15" t="s">
        <v>195</v>
      </c>
    </row>
    <row r="132" spans="2:51" s="11" customFormat="1" ht="12">
      <c r="B132" s="209"/>
      <c r="C132" s="210"/>
      <c r="D132" s="211" t="s">
        <v>137</v>
      </c>
      <c r="E132" s="212" t="s">
        <v>1</v>
      </c>
      <c r="F132" s="213" t="s">
        <v>165</v>
      </c>
      <c r="G132" s="210"/>
      <c r="H132" s="214">
        <v>3.25</v>
      </c>
      <c r="I132" s="215"/>
      <c r="J132" s="210"/>
      <c r="K132" s="210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137</v>
      </c>
      <c r="AU132" s="220" t="s">
        <v>131</v>
      </c>
      <c r="AV132" s="11" t="s">
        <v>131</v>
      </c>
      <c r="AW132" s="11" t="s">
        <v>32</v>
      </c>
      <c r="AX132" s="11" t="s">
        <v>75</v>
      </c>
      <c r="AY132" s="220" t="s">
        <v>123</v>
      </c>
    </row>
    <row r="133" spans="2:65" s="1" customFormat="1" ht="16.5" customHeight="1">
      <c r="B133" s="36"/>
      <c r="C133" s="197" t="s">
        <v>196</v>
      </c>
      <c r="D133" s="197" t="s">
        <v>126</v>
      </c>
      <c r="E133" s="198" t="s">
        <v>197</v>
      </c>
      <c r="F133" s="199" t="s">
        <v>198</v>
      </c>
      <c r="G133" s="200" t="s">
        <v>129</v>
      </c>
      <c r="H133" s="201">
        <v>2</v>
      </c>
      <c r="I133" s="202"/>
      <c r="J133" s="203">
        <f>ROUND(I133*H133,2)</f>
        <v>0</v>
      </c>
      <c r="K133" s="199" t="s">
        <v>1</v>
      </c>
      <c r="L133" s="41"/>
      <c r="M133" s="204" t="s">
        <v>1</v>
      </c>
      <c r="N133" s="205" t="s">
        <v>42</v>
      </c>
      <c r="O133" s="77"/>
      <c r="P133" s="206">
        <f>O133*H133</f>
        <v>0</v>
      </c>
      <c r="Q133" s="206">
        <v>0.01698</v>
      </c>
      <c r="R133" s="206">
        <f>Q133*H133</f>
        <v>0.03396</v>
      </c>
      <c r="S133" s="206">
        <v>0</v>
      </c>
      <c r="T133" s="207">
        <f>S133*H133</f>
        <v>0</v>
      </c>
      <c r="AR133" s="15" t="s">
        <v>130</v>
      </c>
      <c r="AT133" s="15" t="s">
        <v>126</v>
      </c>
      <c r="AU133" s="15" t="s">
        <v>131</v>
      </c>
      <c r="AY133" s="15" t="s">
        <v>123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5" t="s">
        <v>131</v>
      </c>
      <c r="BK133" s="208">
        <f>ROUND(I133*H133,2)</f>
        <v>0</v>
      </c>
      <c r="BL133" s="15" t="s">
        <v>130</v>
      </c>
      <c r="BM133" s="15" t="s">
        <v>199</v>
      </c>
    </row>
    <row r="134" spans="2:65" s="1" customFormat="1" ht="16.5" customHeight="1">
      <c r="B134" s="36"/>
      <c r="C134" s="242" t="s">
        <v>200</v>
      </c>
      <c r="D134" s="242" t="s">
        <v>201</v>
      </c>
      <c r="E134" s="243" t="s">
        <v>202</v>
      </c>
      <c r="F134" s="244" t="s">
        <v>203</v>
      </c>
      <c r="G134" s="245" t="s">
        <v>129</v>
      </c>
      <c r="H134" s="246">
        <v>2</v>
      </c>
      <c r="I134" s="247"/>
      <c r="J134" s="248">
        <f>ROUND(I134*H134,2)</f>
        <v>0</v>
      </c>
      <c r="K134" s="244" t="s">
        <v>1</v>
      </c>
      <c r="L134" s="249"/>
      <c r="M134" s="250" t="s">
        <v>1</v>
      </c>
      <c r="N134" s="251" t="s">
        <v>42</v>
      </c>
      <c r="O134" s="77"/>
      <c r="P134" s="206">
        <f>O134*H134</f>
        <v>0</v>
      </c>
      <c r="Q134" s="206">
        <v>0.01201</v>
      </c>
      <c r="R134" s="206">
        <f>Q134*H134</f>
        <v>0.02402</v>
      </c>
      <c r="S134" s="206">
        <v>0</v>
      </c>
      <c r="T134" s="207">
        <f>S134*H134</f>
        <v>0</v>
      </c>
      <c r="AR134" s="15" t="s">
        <v>166</v>
      </c>
      <c r="AT134" s="15" t="s">
        <v>201</v>
      </c>
      <c r="AU134" s="15" t="s">
        <v>131</v>
      </c>
      <c r="AY134" s="15" t="s">
        <v>123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5" t="s">
        <v>131</v>
      </c>
      <c r="BK134" s="208">
        <f>ROUND(I134*H134,2)</f>
        <v>0</v>
      </c>
      <c r="BL134" s="15" t="s">
        <v>130</v>
      </c>
      <c r="BM134" s="15" t="s">
        <v>204</v>
      </c>
    </row>
    <row r="135" spans="2:65" s="1" customFormat="1" ht="16.5" customHeight="1">
      <c r="B135" s="36"/>
      <c r="C135" s="197" t="s">
        <v>8</v>
      </c>
      <c r="D135" s="197" t="s">
        <v>126</v>
      </c>
      <c r="E135" s="198" t="s">
        <v>205</v>
      </c>
      <c r="F135" s="199" t="s">
        <v>206</v>
      </c>
      <c r="G135" s="200" t="s">
        <v>129</v>
      </c>
      <c r="H135" s="201">
        <v>1</v>
      </c>
      <c r="I135" s="202"/>
      <c r="J135" s="203">
        <f>ROUND(I135*H135,2)</f>
        <v>0</v>
      </c>
      <c r="K135" s="199" t="s">
        <v>207</v>
      </c>
      <c r="L135" s="41"/>
      <c r="M135" s="204" t="s">
        <v>1</v>
      </c>
      <c r="N135" s="205" t="s">
        <v>42</v>
      </c>
      <c r="O135" s="77"/>
      <c r="P135" s="206">
        <f>O135*H135</f>
        <v>0</v>
      </c>
      <c r="Q135" s="206">
        <v>0.4417</v>
      </c>
      <c r="R135" s="206">
        <f>Q135*H135</f>
        <v>0.4417</v>
      </c>
      <c r="S135" s="206">
        <v>0</v>
      </c>
      <c r="T135" s="207">
        <f>S135*H135</f>
        <v>0</v>
      </c>
      <c r="AR135" s="15" t="s">
        <v>130</v>
      </c>
      <c r="AT135" s="15" t="s">
        <v>126</v>
      </c>
      <c r="AU135" s="15" t="s">
        <v>131</v>
      </c>
      <c r="AY135" s="15" t="s">
        <v>123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5" t="s">
        <v>131</v>
      </c>
      <c r="BK135" s="208">
        <f>ROUND(I135*H135,2)</f>
        <v>0</v>
      </c>
      <c r="BL135" s="15" t="s">
        <v>130</v>
      </c>
      <c r="BM135" s="15" t="s">
        <v>208</v>
      </c>
    </row>
    <row r="136" spans="2:65" s="1" customFormat="1" ht="16.5" customHeight="1">
      <c r="B136" s="36"/>
      <c r="C136" s="242" t="s">
        <v>209</v>
      </c>
      <c r="D136" s="242" t="s">
        <v>201</v>
      </c>
      <c r="E136" s="243" t="s">
        <v>210</v>
      </c>
      <c r="F136" s="244" t="s">
        <v>211</v>
      </c>
      <c r="G136" s="245" t="s">
        <v>129</v>
      </c>
      <c r="H136" s="246">
        <v>1</v>
      </c>
      <c r="I136" s="247"/>
      <c r="J136" s="248">
        <f>ROUND(I136*H136,2)</f>
        <v>0</v>
      </c>
      <c r="K136" s="244" t="s">
        <v>1</v>
      </c>
      <c r="L136" s="249"/>
      <c r="M136" s="250" t="s">
        <v>1</v>
      </c>
      <c r="N136" s="251" t="s">
        <v>42</v>
      </c>
      <c r="O136" s="77"/>
      <c r="P136" s="206">
        <f>O136*H136</f>
        <v>0</v>
      </c>
      <c r="Q136" s="206">
        <v>0.0106</v>
      </c>
      <c r="R136" s="206">
        <f>Q136*H136</f>
        <v>0.0106</v>
      </c>
      <c r="S136" s="206">
        <v>0</v>
      </c>
      <c r="T136" s="207">
        <f>S136*H136</f>
        <v>0</v>
      </c>
      <c r="AR136" s="15" t="s">
        <v>166</v>
      </c>
      <c r="AT136" s="15" t="s">
        <v>201</v>
      </c>
      <c r="AU136" s="15" t="s">
        <v>131</v>
      </c>
      <c r="AY136" s="15" t="s">
        <v>123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5" t="s">
        <v>131</v>
      </c>
      <c r="BK136" s="208">
        <f>ROUND(I136*H136,2)</f>
        <v>0</v>
      </c>
      <c r="BL136" s="15" t="s">
        <v>130</v>
      </c>
      <c r="BM136" s="15" t="s">
        <v>212</v>
      </c>
    </row>
    <row r="137" spans="2:65" s="1" customFormat="1" ht="16.5" customHeight="1">
      <c r="B137" s="36"/>
      <c r="C137" s="197" t="s">
        <v>213</v>
      </c>
      <c r="D137" s="197" t="s">
        <v>126</v>
      </c>
      <c r="E137" s="198" t="s">
        <v>214</v>
      </c>
      <c r="F137" s="199" t="s">
        <v>215</v>
      </c>
      <c r="G137" s="200" t="s">
        <v>129</v>
      </c>
      <c r="H137" s="201">
        <v>1</v>
      </c>
      <c r="I137" s="202"/>
      <c r="J137" s="203">
        <f>ROUND(I137*H137,2)</f>
        <v>0</v>
      </c>
      <c r="K137" s="199" t="s">
        <v>1</v>
      </c>
      <c r="L137" s="41"/>
      <c r="M137" s="204" t="s">
        <v>1</v>
      </c>
      <c r="N137" s="205" t="s">
        <v>42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15" t="s">
        <v>130</v>
      </c>
      <c r="AT137" s="15" t="s">
        <v>126</v>
      </c>
      <c r="AU137" s="15" t="s">
        <v>131</v>
      </c>
      <c r="AY137" s="15" t="s">
        <v>123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5" t="s">
        <v>131</v>
      </c>
      <c r="BK137" s="208">
        <f>ROUND(I137*H137,2)</f>
        <v>0</v>
      </c>
      <c r="BL137" s="15" t="s">
        <v>130</v>
      </c>
      <c r="BM137" s="15" t="s">
        <v>216</v>
      </c>
    </row>
    <row r="138" spans="2:63" s="10" customFormat="1" ht="22.8" customHeight="1">
      <c r="B138" s="181"/>
      <c r="C138" s="182"/>
      <c r="D138" s="183" t="s">
        <v>69</v>
      </c>
      <c r="E138" s="195" t="s">
        <v>171</v>
      </c>
      <c r="F138" s="195" t="s">
        <v>217</v>
      </c>
      <c r="G138" s="182"/>
      <c r="H138" s="182"/>
      <c r="I138" s="185"/>
      <c r="J138" s="196">
        <f>BK138</f>
        <v>0</v>
      </c>
      <c r="K138" s="182"/>
      <c r="L138" s="187"/>
      <c r="M138" s="188"/>
      <c r="N138" s="189"/>
      <c r="O138" s="189"/>
      <c r="P138" s="190">
        <f>SUM(P139:P172)</f>
        <v>0</v>
      </c>
      <c r="Q138" s="189"/>
      <c r="R138" s="190">
        <f>SUM(R139:R172)</f>
        <v>0.0017140000000000002</v>
      </c>
      <c r="S138" s="189"/>
      <c r="T138" s="191">
        <f>SUM(T139:T172)</f>
        <v>6.0760299999999985</v>
      </c>
      <c r="AR138" s="192" t="s">
        <v>75</v>
      </c>
      <c r="AT138" s="193" t="s">
        <v>69</v>
      </c>
      <c r="AU138" s="193" t="s">
        <v>75</v>
      </c>
      <c r="AY138" s="192" t="s">
        <v>123</v>
      </c>
      <c r="BK138" s="194">
        <f>SUM(BK139:BK172)</f>
        <v>0</v>
      </c>
    </row>
    <row r="139" spans="2:65" s="1" customFormat="1" ht="16.5" customHeight="1">
      <c r="B139" s="36"/>
      <c r="C139" s="197" t="s">
        <v>218</v>
      </c>
      <c r="D139" s="197" t="s">
        <v>126</v>
      </c>
      <c r="E139" s="198" t="s">
        <v>219</v>
      </c>
      <c r="F139" s="199" t="s">
        <v>220</v>
      </c>
      <c r="G139" s="200" t="s">
        <v>221</v>
      </c>
      <c r="H139" s="201">
        <v>1</v>
      </c>
      <c r="I139" s="202"/>
      <c r="J139" s="203">
        <f>ROUND(I139*H139,2)</f>
        <v>0</v>
      </c>
      <c r="K139" s="199" t="s">
        <v>1</v>
      </c>
      <c r="L139" s="41"/>
      <c r="M139" s="204" t="s">
        <v>1</v>
      </c>
      <c r="N139" s="205" t="s">
        <v>42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0.01933</v>
      </c>
      <c r="T139" s="207">
        <f>S139*H139</f>
        <v>0.01933</v>
      </c>
      <c r="AR139" s="15" t="s">
        <v>209</v>
      </c>
      <c r="AT139" s="15" t="s">
        <v>126</v>
      </c>
      <c r="AU139" s="15" t="s">
        <v>131</v>
      </c>
      <c r="AY139" s="15" t="s">
        <v>123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5" t="s">
        <v>131</v>
      </c>
      <c r="BK139" s="208">
        <f>ROUND(I139*H139,2)</f>
        <v>0</v>
      </c>
      <c r="BL139" s="15" t="s">
        <v>209</v>
      </c>
      <c r="BM139" s="15" t="s">
        <v>222</v>
      </c>
    </row>
    <row r="140" spans="2:65" s="1" customFormat="1" ht="16.5" customHeight="1">
      <c r="B140" s="36"/>
      <c r="C140" s="197" t="s">
        <v>223</v>
      </c>
      <c r="D140" s="197" t="s">
        <v>126</v>
      </c>
      <c r="E140" s="198" t="s">
        <v>224</v>
      </c>
      <c r="F140" s="199" t="s">
        <v>225</v>
      </c>
      <c r="G140" s="200" t="s">
        <v>221</v>
      </c>
      <c r="H140" s="201">
        <v>1</v>
      </c>
      <c r="I140" s="202"/>
      <c r="J140" s="203">
        <f>ROUND(I140*H140,2)</f>
        <v>0</v>
      </c>
      <c r="K140" s="199" t="s">
        <v>1</v>
      </c>
      <c r="L140" s="41"/>
      <c r="M140" s="204" t="s">
        <v>1</v>
      </c>
      <c r="N140" s="205" t="s">
        <v>42</v>
      </c>
      <c r="O140" s="77"/>
      <c r="P140" s="206">
        <f>O140*H140</f>
        <v>0</v>
      </c>
      <c r="Q140" s="206">
        <v>0</v>
      </c>
      <c r="R140" s="206">
        <f>Q140*H140</f>
        <v>0</v>
      </c>
      <c r="S140" s="206">
        <v>0.01946</v>
      </c>
      <c r="T140" s="207">
        <f>S140*H140</f>
        <v>0.01946</v>
      </c>
      <c r="AR140" s="15" t="s">
        <v>209</v>
      </c>
      <c r="AT140" s="15" t="s">
        <v>126</v>
      </c>
      <c r="AU140" s="15" t="s">
        <v>131</v>
      </c>
      <c r="AY140" s="15" t="s">
        <v>123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5" t="s">
        <v>131</v>
      </c>
      <c r="BK140" s="208">
        <f>ROUND(I140*H140,2)</f>
        <v>0</v>
      </c>
      <c r="BL140" s="15" t="s">
        <v>209</v>
      </c>
      <c r="BM140" s="15" t="s">
        <v>226</v>
      </c>
    </row>
    <row r="141" spans="2:65" s="1" customFormat="1" ht="16.5" customHeight="1">
      <c r="B141" s="36"/>
      <c r="C141" s="197" t="s">
        <v>227</v>
      </c>
      <c r="D141" s="197" t="s">
        <v>126</v>
      </c>
      <c r="E141" s="198" t="s">
        <v>228</v>
      </c>
      <c r="F141" s="199" t="s">
        <v>229</v>
      </c>
      <c r="G141" s="200" t="s">
        <v>221</v>
      </c>
      <c r="H141" s="201">
        <v>1</v>
      </c>
      <c r="I141" s="202"/>
      <c r="J141" s="203">
        <f>ROUND(I141*H141,2)</f>
        <v>0</v>
      </c>
      <c r="K141" s="199" t="s">
        <v>169</v>
      </c>
      <c r="L141" s="41"/>
      <c r="M141" s="204" t="s">
        <v>1</v>
      </c>
      <c r="N141" s="205" t="s">
        <v>42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0.0951</v>
      </c>
      <c r="T141" s="207">
        <f>S141*H141</f>
        <v>0.0951</v>
      </c>
      <c r="AR141" s="15" t="s">
        <v>209</v>
      </c>
      <c r="AT141" s="15" t="s">
        <v>126</v>
      </c>
      <c r="AU141" s="15" t="s">
        <v>131</v>
      </c>
      <c r="AY141" s="15" t="s">
        <v>123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5" t="s">
        <v>131</v>
      </c>
      <c r="BK141" s="208">
        <f>ROUND(I141*H141,2)</f>
        <v>0</v>
      </c>
      <c r="BL141" s="15" t="s">
        <v>209</v>
      </c>
      <c r="BM141" s="15" t="s">
        <v>230</v>
      </c>
    </row>
    <row r="142" spans="2:65" s="1" customFormat="1" ht="16.5" customHeight="1">
      <c r="B142" s="36"/>
      <c r="C142" s="197" t="s">
        <v>7</v>
      </c>
      <c r="D142" s="197" t="s">
        <v>126</v>
      </c>
      <c r="E142" s="198" t="s">
        <v>231</v>
      </c>
      <c r="F142" s="199" t="s">
        <v>232</v>
      </c>
      <c r="G142" s="200" t="s">
        <v>221</v>
      </c>
      <c r="H142" s="201">
        <v>1</v>
      </c>
      <c r="I142" s="202"/>
      <c r="J142" s="203">
        <f>ROUND(I142*H142,2)</f>
        <v>0</v>
      </c>
      <c r="K142" s="199" t="s">
        <v>1</v>
      </c>
      <c r="L142" s="41"/>
      <c r="M142" s="204" t="s">
        <v>1</v>
      </c>
      <c r="N142" s="205" t="s">
        <v>42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0.0092</v>
      </c>
      <c r="T142" s="207">
        <f>S142*H142</f>
        <v>0.0092</v>
      </c>
      <c r="AR142" s="15" t="s">
        <v>209</v>
      </c>
      <c r="AT142" s="15" t="s">
        <v>126</v>
      </c>
      <c r="AU142" s="15" t="s">
        <v>131</v>
      </c>
      <c r="AY142" s="15" t="s">
        <v>123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5" t="s">
        <v>131</v>
      </c>
      <c r="BK142" s="208">
        <f>ROUND(I142*H142,2)</f>
        <v>0</v>
      </c>
      <c r="BL142" s="15" t="s">
        <v>209</v>
      </c>
      <c r="BM142" s="15" t="s">
        <v>233</v>
      </c>
    </row>
    <row r="143" spans="2:65" s="1" customFormat="1" ht="16.5" customHeight="1">
      <c r="B143" s="36"/>
      <c r="C143" s="197" t="s">
        <v>234</v>
      </c>
      <c r="D143" s="197" t="s">
        <v>126</v>
      </c>
      <c r="E143" s="198" t="s">
        <v>235</v>
      </c>
      <c r="F143" s="199" t="s">
        <v>236</v>
      </c>
      <c r="G143" s="200" t="s">
        <v>221</v>
      </c>
      <c r="H143" s="201">
        <v>2</v>
      </c>
      <c r="I143" s="202"/>
      <c r="J143" s="203">
        <f>ROUND(I143*H143,2)</f>
        <v>0</v>
      </c>
      <c r="K143" s="199" t="s">
        <v>1</v>
      </c>
      <c r="L143" s="41"/>
      <c r="M143" s="204" t="s">
        <v>1</v>
      </c>
      <c r="N143" s="205" t="s">
        <v>42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0.00156</v>
      </c>
      <c r="T143" s="207">
        <f>S143*H143</f>
        <v>0.00312</v>
      </c>
      <c r="AR143" s="15" t="s">
        <v>209</v>
      </c>
      <c r="AT143" s="15" t="s">
        <v>126</v>
      </c>
      <c r="AU143" s="15" t="s">
        <v>131</v>
      </c>
      <c r="AY143" s="15" t="s">
        <v>123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5" t="s">
        <v>131</v>
      </c>
      <c r="BK143" s="208">
        <f>ROUND(I143*H143,2)</f>
        <v>0</v>
      </c>
      <c r="BL143" s="15" t="s">
        <v>209</v>
      </c>
      <c r="BM143" s="15" t="s">
        <v>237</v>
      </c>
    </row>
    <row r="144" spans="2:65" s="1" customFormat="1" ht="16.5" customHeight="1">
      <c r="B144" s="36"/>
      <c r="C144" s="197" t="s">
        <v>238</v>
      </c>
      <c r="D144" s="197" t="s">
        <v>126</v>
      </c>
      <c r="E144" s="198" t="s">
        <v>239</v>
      </c>
      <c r="F144" s="199" t="s">
        <v>240</v>
      </c>
      <c r="G144" s="200" t="s">
        <v>129</v>
      </c>
      <c r="H144" s="201">
        <v>1</v>
      </c>
      <c r="I144" s="202"/>
      <c r="J144" s="203">
        <f>ROUND(I144*H144,2)</f>
        <v>0</v>
      </c>
      <c r="K144" s="199" t="s">
        <v>1</v>
      </c>
      <c r="L144" s="41"/>
      <c r="M144" s="204" t="s">
        <v>1</v>
      </c>
      <c r="N144" s="205" t="s">
        <v>42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0.00225</v>
      </c>
      <c r="T144" s="207">
        <f>S144*H144</f>
        <v>0.00225</v>
      </c>
      <c r="AR144" s="15" t="s">
        <v>209</v>
      </c>
      <c r="AT144" s="15" t="s">
        <v>126</v>
      </c>
      <c r="AU144" s="15" t="s">
        <v>131</v>
      </c>
      <c r="AY144" s="15" t="s">
        <v>123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5" t="s">
        <v>131</v>
      </c>
      <c r="BK144" s="208">
        <f>ROUND(I144*H144,2)</f>
        <v>0</v>
      </c>
      <c r="BL144" s="15" t="s">
        <v>209</v>
      </c>
      <c r="BM144" s="15" t="s">
        <v>241</v>
      </c>
    </row>
    <row r="145" spans="2:65" s="1" customFormat="1" ht="16.5" customHeight="1">
      <c r="B145" s="36"/>
      <c r="C145" s="197" t="s">
        <v>242</v>
      </c>
      <c r="D145" s="197" t="s">
        <v>126</v>
      </c>
      <c r="E145" s="198" t="s">
        <v>243</v>
      </c>
      <c r="F145" s="199" t="s">
        <v>244</v>
      </c>
      <c r="G145" s="200" t="s">
        <v>135</v>
      </c>
      <c r="H145" s="201">
        <v>3.83</v>
      </c>
      <c r="I145" s="202"/>
      <c r="J145" s="203">
        <f>ROUND(I145*H145,2)</f>
        <v>0</v>
      </c>
      <c r="K145" s="199" t="s">
        <v>1</v>
      </c>
      <c r="L145" s="41"/>
      <c r="M145" s="204" t="s">
        <v>1</v>
      </c>
      <c r="N145" s="205" t="s">
        <v>42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0.039</v>
      </c>
      <c r="T145" s="207">
        <f>S145*H145</f>
        <v>0.14937</v>
      </c>
      <c r="AR145" s="15" t="s">
        <v>209</v>
      </c>
      <c r="AT145" s="15" t="s">
        <v>126</v>
      </c>
      <c r="AU145" s="15" t="s">
        <v>131</v>
      </c>
      <c r="AY145" s="15" t="s">
        <v>123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5" t="s">
        <v>131</v>
      </c>
      <c r="BK145" s="208">
        <f>ROUND(I145*H145,2)</f>
        <v>0</v>
      </c>
      <c r="BL145" s="15" t="s">
        <v>209</v>
      </c>
      <c r="BM145" s="15" t="s">
        <v>245</v>
      </c>
    </row>
    <row r="146" spans="2:51" s="11" customFormat="1" ht="12">
      <c r="B146" s="209"/>
      <c r="C146" s="210"/>
      <c r="D146" s="211" t="s">
        <v>137</v>
      </c>
      <c r="E146" s="212" t="s">
        <v>1</v>
      </c>
      <c r="F146" s="213" t="s">
        <v>246</v>
      </c>
      <c r="G146" s="210"/>
      <c r="H146" s="214">
        <v>3.83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137</v>
      </c>
      <c r="AU146" s="220" t="s">
        <v>131</v>
      </c>
      <c r="AV146" s="11" t="s">
        <v>131</v>
      </c>
      <c r="AW146" s="11" t="s">
        <v>32</v>
      </c>
      <c r="AX146" s="11" t="s">
        <v>75</v>
      </c>
      <c r="AY146" s="220" t="s">
        <v>123</v>
      </c>
    </row>
    <row r="147" spans="2:65" s="1" customFormat="1" ht="16.5" customHeight="1">
      <c r="B147" s="36"/>
      <c r="C147" s="197" t="s">
        <v>247</v>
      </c>
      <c r="D147" s="197" t="s">
        <v>126</v>
      </c>
      <c r="E147" s="198" t="s">
        <v>248</v>
      </c>
      <c r="F147" s="199" t="s">
        <v>249</v>
      </c>
      <c r="G147" s="200" t="s">
        <v>129</v>
      </c>
      <c r="H147" s="201">
        <v>5</v>
      </c>
      <c r="I147" s="202"/>
      <c r="J147" s="203">
        <f>ROUND(I147*H147,2)</f>
        <v>0</v>
      </c>
      <c r="K147" s="199" t="s">
        <v>1</v>
      </c>
      <c r="L147" s="41"/>
      <c r="M147" s="204" t="s">
        <v>1</v>
      </c>
      <c r="N147" s="205" t="s">
        <v>42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0.024</v>
      </c>
      <c r="T147" s="207">
        <f>S147*H147</f>
        <v>0.12</v>
      </c>
      <c r="AR147" s="15" t="s">
        <v>209</v>
      </c>
      <c r="AT147" s="15" t="s">
        <v>126</v>
      </c>
      <c r="AU147" s="15" t="s">
        <v>131</v>
      </c>
      <c r="AY147" s="15" t="s">
        <v>123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5" t="s">
        <v>131</v>
      </c>
      <c r="BK147" s="208">
        <f>ROUND(I147*H147,2)</f>
        <v>0</v>
      </c>
      <c r="BL147" s="15" t="s">
        <v>209</v>
      </c>
      <c r="BM147" s="15" t="s">
        <v>250</v>
      </c>
    </row>
    <row r="148" spans="2:65" s="1" customFormat="1" ht="16.5" customHeight="1">
      <c r="B148" s="36"/>
      <c r="C148" s="197" t="s">
        <v>251</v>
      </c>
      <c r="D148" s="197" t="s">
        <v>126</v>
      </c>
      <c r="E148" s="198" t="s">
        <v>252</v>
      </c>
      <c r="F148" s="199" t="s">
        <v>253</v>
      </c>
      <c r="G148" s="200" t="s">
        <v>129</v>
      </c>
      <c r="H148" s="201">
        <v>1</v>
      </c>
      <c r="I148" s="202"/>
      <c r="J148" s="203">
        <f>ROUND(I148*H148,2)</f>
        <v>0</v>
      </c>
      <c r="K148" s="199" t="s">
        <v>169</v>
      </c>
      <c r="L148" s="41"/>
      <c r="M148" s="204" t="s">
        <v>1</v>
      </c>
      <c r="N148" s="205" t="s">
        <v>42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0.174</v>
      </c>
      <c r="T148" s="207">
        <f>S148*H148</f>
        <v>0.174</v>
      </c>
      <c r="AR148" s="15" t="s">
        <v>209</v>
      </c>
      <c r="AT148" s="15" t="s">
        <v>126</v>
      </c>
      <c r="AU148" s="15" t="s">
        <v>131</v>
      </c>
      <c r="AY148" s="15" t="s">
        <v>123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5" t="s">
        <v>131</v>
      </c>
      <c r="BK148" s="208">
        <f>ROUND(I148*H148,2)</f>
        <v>0</v>
      </c>
      <c r="BL148" s="15" t="s">
        <v>209</v>
      </c>
      <c r="BM148" s="15" t="s">
        <v>254</v>
      </c>
    </row>
    <row r="149" spans="2:65" s="1" customFormat="1" ht="16.5" customHeight="1">
      <c r="B149" s="36"/>
      <c r="C149" s="197" t="s">
        <v>255</v>
      </c>
      <c r="D149" s="197" t="s">
        <v>126</v>
      </c>
      <c r="E149" s="198" t="s">
        <v>256</v>
      </c>
      <c r="F149" s="199" t="s">
        <v>257</v>
      </c>
      <c r="G149" s="200" t="s">
        <v>135</v>
      </c>
      <c r="H149" s="201">
        <v>49.8</v>
      </c>
      <c r="I149" s="202"/>
      <c r="J149" s="203">
        <f>ROUND(I149*H149,2)</f>
        <v>0</v>
      </c>
      <c r="K149" s="199" t="s">
        <v>158</v>
      </c>
      <c r="L149" s="41"/>
      <c r="M149" s="204" t="s">
        <v>1</v>
      </c>
      <c r="N149" s="205" t="s">
        <v>42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0.0025</v>
      </c>
      <c r="T149" s="207">
        <f>S149*H149</f>
        <v>0.1245</v>
      </c>
      <c r="AR149" s="15" t="s">
        <v>209</v>
      </c>
      <c r="AT149" s="15" t="s">
        <v>126</v>
      </c>
      <c r="AU149" s="15" t="s">
        <v>131</v>
      </c>
      <c r="AY149" s="15" t="s">
        <v>123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5" t="s">
        <v>131</v>
      </c>
      <c r="BK149" s="208">
        <f>ROUND(I149*H149,2)</f>
        <v>0</v>
      </c>
      <c r="BL149" s="15" t="s">
        <v>209</v>
      </c>
      <c r="BM149" s="15" t="s">
        <v>258</v>
      </c>
    </row>
    <row r="150" spans="2:51" s="12" customFormat="1" ht="12">
      <c r="B150" s="221"/>
      <c r="C150" s="222"/>
      <c r="D150" s="211" t="s">
        <v>137</v>
      </c>
      <c r="E150" s="223" t="s">
        <v>1</v>
      </c>
      <c r="F150" s="224" t="s">
        <v>259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137</v>
      </c>
      <c r="AU150" s="230" t="s">
        <v>131</v>
      </c>
      <c r="AV150" s="12" t="s">
        <v>75</v>
      </c>
      <c r="AW150" s="12" t="s">
        <v>32</v>
      </c>
      <c r="AX150" s="12" t="s">
        <v>70</v>
      </c>
      <c r="AY150" s="230" t="s">
        <v>123</v>
      </c>
    </row>
    <row r="151" spans="2:51" s="11" customFormat="1" ht="12">
      <c r="B151" s="209"/>
      <c r="C151" s="210"/>
      <c r="D151" s="211" t="s">
        <v>137</v>
      </c>
      <c r="E151" s="212" t="s">
        <v>1</v>
      </c>
      <c r="F151" s="213" t="s">
        <v>260</v>
      </c>
      <c r="G151" s="210"/>
      <c r="H151" s="214">
        <v>43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137</v>
      </c>
      <c r="AU151" s="220" t="s">
        <v>131</v>
      </c>
      <c r="AV151" s="11" t="s">
        <v>131</v>
      </c>
      <c r="AW151" s="11" t="s">
        <v>32</v>
      </c>
      <c r="AX151" s="11" t="s">
        <v>70</v>
      </c>
      <c r="AY151" s="220" t="s">
        <v>123</v>
      </c>
    </row>
    <row r="152" spans="2:51" s="12" customFormat="1" ht="12">
      <c r="B152" s="221"/>
      <c r="C152" s="222"/>
      <c r="D152" s="211" t="s">
        <v>137</v>
      </c>
      <c r="E152" s="223" t="s">
        <v>1</v>
      </c>
      <c r="F152" s="224" t="s">
        <v>261</v>
      </c>
      <c r="G152" s="222"/>
      <c r="H152" s="223" t="s">
        <v>1</v>
      </c>
      <c r="I152" s="225"/>
      <c r="J152" s="222"/>
      <c r="K152" s="222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137</v>
      </c>
      <c r="AU152" s="230" t="s">
        <v>131</v>
      </c>
      <c r="AV152" s="12" t="s">
        <v>75</v>
      </c>
      <c r="AW152" s="12" t="s">
        <v>32</v>
      </c>
      <c r="AX152" s="12" t="s">
        <v>70</v>
      </c>
      <c r="AY152" s="230" t="s">
        <v>123</v>
      </c>
    </row>
    <row r="153" spans="2:51" s="11" customFormat="1" ht="12">
      <c r="B153" s="209"/>
      <c r="C153" s="210"/>
      <c r="D153" s="211" t="s">
        <v>137</v>
      </c>
      <c r="E153" s="212" t="s">
        <v>1</v>
      </c>
      <c r="F153" s="213" t="s">
        <v>262</v>
      </c>
      <c r="G153" s="210"/>
      <c r="H153" s="214">
        <v>6.8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137</v>
      </c>
      <c r="AU153" s="220" t="s">
        <v>131</v>
      </c>
      <c r="AV153" s="11" t="s">
        <v>131</v>
      </c>
      <c r="AW153" s="11" t="s">
        <v>32</v>
      </c>
      <c r="AX153" s="11" t="s">
        <v>70</v>
      </c>
      <c r="AY153" s="220" t="s">
        <v>123</v>
      </c>
    </row>
    <row r="154" spans="2:51" s="13" customFormat="1" ht="12">
      <c r="B154" s="231"/>
      <c r="C154" s="232"/>
      <c r="D154" s="211" t="s">
        <v>137</v>
      </c>
      <c r="E154" s="233" t="s">
        <v>1</v>
      </c>
      <c r="F154" s="234" t="s">
        <v>177</v>
      </c>
      <c r="G154" s="232"/>
      <c r="H154" s="235">
        <v>49.8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137</v>
      </c>
      <c r="AU154" s="241" t="s">
        <v>131</v>
      </c>
      <c r="AV154" s="13" t="s">
        <v>130</v>
      </c>
      <c r="AW154" s="13" t="s">
        <v>32</v>
      </c>
      <c r="AX154" s="13" t="s">
        <v>75</v>
      </c>
      <c r="AY154" s="241" t="s">
        <v>123</v>
      </c>
    </row>
    <row r="155" spans="2:65" s="1" customFormat="1" ht="16.5" customHeight="1">
      <c r="B155" s="36"/>
      <c r="C155" s="197" t="s">
        <v>263</v>
      </c>
      <c r="D155" s="197" t="s">
        <v>126</v>
      </c>
      <c r="E155" s="198" t="s">
        <v>264</v>
      </c>
      <c r="F155" s="199" t="s">
        <v>265</v>
      </c>
      <c r="G155" s="200" t="s">
        <v>141</v>
      </c>
      <c r="H155" s="201">
        <v>50.13</v>
      </c>
      <c r="I155" s="202"/>
      <c r="J155" s="203">
        <f>ROUND(I155*H155,2)</f>
        <v>0</v>
      </c>
      <c r="K155" s="199" t="s">
        <v>1</v>
      </c>
      <c r="L155" s="41"/>
      <c r="M155" s="204" t="s">
        <v>1</v>
      </c>
      <c r="N155" s="205" t="s">
        <v>42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AR155" s="15" t="s">
        <v>209</v>
      </c>
      <c r="AT155" s="15" t="s">
        <v>126</v>
      </c>
      <c r="AU155" s="15" t="s">
        <v>131</v>
      </c>
      <c r="AY155" s="15" t="s">
        <v>123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5" t="s">
        <v>131</v>
      </c>
      <c r="BK155" s="208">
        <f>ROUND(I155*H155,2)</f>
        <v>0</v>
      </c>
      <c r="BL155" s="15" t="s">
        <v>209</v>
      </c>
      <c r="BM155" s="15" t="s">
        <v>266</v>
      </c>
    </row>
    <row r="156" spans="2:51" s="11" customFormat="1" ht="12">
      <c r="B156" s="209"/>
      <c r="C156" s="210"/>
      <c r="D156" s="211" t="s">
        <v>137</v>
      </c>
      <c r="E156" s="212" t="s">
        <v>1</v>
      </c>
      <c r="F156" s="213" t="s">
        <v>267</v>
      </c>
      <c r="G156" s="210"/>
      <c r="H156" s="214">
        <v>9.02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137</v>
      </c>
      <c r="AU156" s="220" t="s">
        <v>131</v>
      </c>
      <c r="AV156" s="11" t="s">
        <v>131</v>
      </c>
      <c r="AW156" s="11" t="s">
        <v>32</v>
      </c>
      <c r="AX156" s="11" t="s">
        <v>70</v>
      </c>
      <c r="AY156" s="220" t="s">
        <v>123</v>
      </c>
    </row>
    <row r="157" spans="2:51" s="11" customFormat="1" ht="12">
      <c r="B157" s="209"/>
      <c r="C157" s="210"/>
      <c r="D157" s="211" t="s">
        <v>137</v>
      </c>
      <c r="E157" s="212" t="s">
        <v>1</v>
      </c>
      <c r="F157" s="213" t="s">
        <v>268</v>
      </c>
      <c r="G157" s="210"/>
      <c r="H157" s="214">
        <v>41.11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137</v>
      </c>
      <c r="AU157" s="220" t="s">
        <v>131</v>
      </c>
      <c r="AV157" s="11" t="s">
        <v>131</v>
      </c>
      <c r="AW157" s="11" t="s">
        <v>32</v>
      </c>
      <c r="AX157" s="11" t="s">
        <v>70</v>
      </c>
      <c r="AY157" s="220" t="s">
        <v>123</v>
      </c>
    </row>
    <row r="158" spans="2:51" s="13" customFormat="1" ht="12">
      <c r="B158" s="231"/>
      <c r="C158" s="232"/>
      <c r="D158" s="211" t="s">
        <v>137</v>
      </c>
      <c r="E158" s="233" t="s">
        <v>1</v>
      </c>
      <c r="F158" s="234" t="s">
        <v>177</v>
      </c>
      <c r="G158" s="232"/>
      <c r="H158" s="235">
        <v>50.13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137</v>
      </c>
      <c r="AU158" s="241" t="s">
        <v>131</v>
      </c>
      <c r="AV158" s="13" t="s">
        <v>130</v>
      </c>
      <c r="AW158" s="13" t="s">
        <v>32</v>
      </c>
      <c r="AX158" s="13" t="s">
        <v>75</v>
      </c>
      <c r="AY158" s="241" t="s">
        <v>123</v>
      </c>
    </row>
    <row r="159" spans="2:65" s="1" customFormat="1" ht="16.5" customHeight="1">
      <c r="B159" s="36"/>
      <c r="C159" s="197" t="s">
        <v>269</v>
      </c>
      <c r="D159" s="197" t="s">
        <v>126</v>
      </c>
      <c r="E159" s="198" t="s">
        <v>270</v>
      </c>
      <c r="F159" s="199" t="s">
        <v>271</v>
      </c>
      <c r="G159" s="200" t="s">
        <v>135</v>
      </c>
      <c r="H159" s="201">
        <v>3.1</v>
      </c>
      <c r="I159" s="202"/>
      <c r="J159" s="203">
        <f>ROUND(I159*H159,2)</f>
        <v>0</v>
      </c>
      <c r="K159" s="199" t="s">
        <v>158</v>
      </c>
      <c r="L159" s="41"/>
      <c r="M159" s="204" t="s">
        <v>1</v>
      </c>
      <c r="N159" s="205" t="s">
        <v>42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AR159" s="15" t="s">
        <v>209</v>
      </c>
      <c r="AT159" s="15" t="s">
        <v>126</v>
      </c>
      <c r="AU159" s="15" t="s">
        <v>131</v>
      </c>
      <c r="AY159" s="15" t="s">
        <v>123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5" t="s">
        <v>131</v>
      </c>
      <c r="BK159" s="208">
        <f>ROUND(I159*H159,2)</f>
        <v>0</v>
      </c>
      <c r="BL159" s="15" t="s">
        <v>209</v>
      </c>
      <c r="BM159" s="15" t="s">
        <v>272</v>
      </c>
    </row>
    <row r="160" spans="2:65" s="1" customFormat="1" ht="16.5" customHeight="1">
      <c r="B160" s="36"/>
      <c r="C160" s="197" t="s">
        <v>273</v>
      </c>
      <c r="D160" s="197" t="s">
        <v>126</v>
      </c>
      <c r="E160" s="198" t="s">
        <v>274</v>
      </c>
      <c r="F160" s="199" t="s">
        <v>275</v>
      </c>
      <c r="G160" s="200" t="s">
        <v>135</v>
      </c>
      <c r="H160" s="201">
        <v>42.85</v>
      </c>
      <c r="I160" s="202"/>
      <c r="J160" s="203">
        <f>ROUND(I160*H160,2)</f>
        <v>0</v>
      </c>
      <c r="K160" s="199" t="s">
        <v>1</v>
      </c>
      <c r="L160" s="41"/>
      <c r="M160" s="204" t="s">
        <v>1</v>
      </c>
      <c r="N160" s="205" t="s">
        <v>42</v>
      </c>
      <c r="O160" s="77"/>
      <c r="P160" s="206">
        <f>O160*H160</f>
        <v>0</v>
      </c>
      <c r="Q160" s="206">
        <v>4E-05</v>
      </c>
      <c r="R160" s="206">
        <f>Q160*H160</f>
        <v>0.0017140000000000002</v>
      </c>
      <c r="S160" s="206">
        <v>0</v>
      </c>
      <c r="T160" s="207">
        <f>S160*H160</f>
        <v>0</v>
      </c>
      <c r="AR160" s="15" t="s">
        <v>130</v>
      </c>
      <c r="AT160" s="15" t="s">
        <v>126</v>
      </c>
      <c r="AU160" s="15" t="s">
        <v>131</v>
      </c>
      <c r="AY160" s="15" t="s">
        <v>123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5" t="s">
        <v>131</v>
      </c>
      <c r="BK160" s="208">
        <f>ROUND(I160*H160,2)</f>
        <v>0</v>
      </c>
      <c r="BL160" s="15" t="s">
        <v>130</v>
      </c>
      <c r="BM160" s="15" t="s">
        <v>276</v>
      </c>
    </row>
    <row r="161" spans="2:65" s="1" customFormat="1" ht="16.5" customHeight="1">
      <c r="B161" s="36"/>
      <c r="C161" s="197" t="s">
        <v>277</v>
      </c>
      <c r="D161" s="197" t="s">
        <v>126</v>
      </c>
      <c r="E161" s="198" t="s">
        <v>278</v>
      </c>
      <c r="F161" s="199" t="s">
        <v>279</v>
      </c>
      <c r="G161" s="200" t="s">
        <v>135</v>
      </c>
      <c r="H161" s="201">
        <v>28.002</v>
      </c>
      <c r="I161" s="202"/>
      <c r="J161" s="203">
        <f>ROUND(I161*H161,2)</f>
        <v>0</v>
      </c>
      <c r="K161" s="199" t="s">
        <v>1</v>
      </c>
      <c r="L161" s="41"/>
      <c r="M161" s="204" t="s">
        <v>1</v>
      </c>
      <c r="N161" s="205" t="s">
        <v>42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0.15</v>
      </c>
      <c r="T161" s="207">
        <f>S161*H161</f>
        <v>4.2002999999999995</v>
      </c>
      <c r="AR161" s="15" t="s">
        <v>130</v>
      </c>
      <c r="AT161" s="15" t="s">
        <v>126</v>
      </c>
      <c r="AU161" s="15" t="s">
        <v>131</v>
      </c>
      <c r="AY161" s="15" t="s">
        <v>123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5" t="s">
        <v>131</v>
      </c>
      <c r="BK161" s="208">
        <f>ROUND(I161*H161,2)</f>
        <v>0</v>
      </c>
      <c r="BL161" s="15" t="s">
        <v>130</v>
      </c>
      <c r="BM161" s="15" t="s">
        <v>280</v>
      </c>
    </row>
    <row r="162" spans="2:51" s="11" customFormat="1" ht="12">
      <c r="B162" s="209"/>
      <c r="C162" s="210"/>
      <c r="D162" s="211" t="s">
        <v>137</v>
      </c>
      <c r="E162" s="212" t="s">
        <v>1</v>
      </c>
      <c r="F162" s="213" t="s">
        <v>281</v>
      </c>
      <c r="G162" s="210"/>
      <c r="H162" s="214">
        <v>28.002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137</v>
      </c>
      <c r="AU162" s="220" t="s">
        <v>131</v>
      </c>
      <c r="AV162" s="11" t="s">
        <v>131</v>
      </c>
      <c r="AW162" s="11" t="s">
        <v>32</v>
      </c>
      <c r="AX162" s="11" t="s">
        <v>75</v>
      </c>
      <c r="AY162" s="220" t="s">
        <v>123</v>
      </c>
    </row>
    <row r="163" spans="2:65" s="1" customFormat="1" ht="16.5" customHeight="1">
      <c r="B163" s="36"/>
      <c r="C163" s="197" t="s">
        <v>282</v>
      </c>
      <c r="D163" s="197" t="s">
        <v>126</v>
      </c>
      <c r="E163" s="198" t="s">
        <v>283</v>
      </c>
      <c r="F163" s="199" t="s">
        <v>284</v>
      </c>
      <c r="G163" s="200" t="s">
        <v>285</v>
      </c>
      <c r="H163" s="201">
        <v>0.155</v>
      </c>
      <c r="I163" s="202"/>
      <c r="J163" s="203">
        <f>ROUND(I163*H163,2)</f>
        <v>0</v>
      </c>
      <c r="K163" s="199" t="s">
        <v>169</v>
      </c>
      <c r="L163" s="41"/>
      <c r="M163" s="204" t="s">
        <v>1</v>
      </c>
      <c r="N163" s="205" t="s">
        <v>42</v>
      </c>
      <c r="O163" s="77"/>
      <c r="P163" s="206">
        <f>O163*H163</f>
        <v>0</v>
      </c>
      <c r="Q163" s="206">
        <v>0</v>
      </c>
      <c r="R163" s="206">
        <f>Q163*H163</f>
        <v>0</v>
      </c>
      <c r="S163" s="206">
        <v>2.2</v>
      </c>
      <c r="T163" s="207">
        <f>S163*H163</f>
        <v>0.341</v>
      </c>
      <c r="AR163" s="15" t="s">
        <v>130</v>
      </c>
      <c r="AT163" s="15" t="s">
        <v>126</v>
      </c>
      <c r="AU163" s="15" t="s">
        <v>131</v>
      </c>
      <c r="AY163" s="15" t="s">
        <v>123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131</v>
      </c>
      <c r="BK163" s="208">
        <f>ROUND(I163*H163,2)</f>
        <v>0</v>
      </c>
      <c r="BL163" s="15" t="s">
        <v>130</v>
      </c>
      <c r="BM163" s="15" t="s">
        <v>286</v>
      </c>
    </row>
    <row r="164" spans="2:51" s="11" customFormat="1" ht="12">
      <c r="B164" s="209"/>
      <c r="C164" s="210"/>
      <c r="D164" s="211" t="s">
        <v>137</v>
      </c>
      <c r="E164" s="212" t="s">
        <v>1</v>
      </c>
      <c r="F164" s="213" t="s">
        <v>287</v>
      </c>
      <c r="G164" s="210"/>
      <c r="H164" s="214">
        <v>0.155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137</v>
      </c>
      <c r="AU164" s="220" t="s">
        <v>131</v>
      </c>
      <c r="AV164" s="11" t="s">
        <v>131</v>
      </c>
      <c r="AW164" s="11" t="s">
        <v>32</v>
      </c>
      <c r="AX164" s="11" t="s">
        <v>75</v>
      </c>
      <c r="AY164" s="220" t="s">
        <v>123</v>
      </c>
    </row>
    <row r="165" spans="2:65" s="1" customFormat="1" ht="16.5" customHeight="1">
      <c r="B165" s="36"/>
      <c r="C165" s="197" t="s">
        <v>288</v>
      </c>
      <c r="D165" s="197" t="s">
        <v>126</v>
      </c>
      <c r="E165" s="198" t="s">
        <v>289</v>
      </c>
      <c r="F165" s="199" t="s">
        <v>290</v>
      </c>
      <c r="G165" s="200" t="s">
        <v>135</v>
      </c>
      <c r="H165" s="201">
        <v>4.8</v>
      </c>
      <c r="I165" s="202"/>
      <c r="J165" s="203">
        <f>ROUND(I165*H165,2)</f>
        <v>0</v>
      </c>
      <c r="K165" s="199" t="s">
        <v>207</v>
      </c>
      <c r="L165" s="41"/>
      <c r="M165" s="204" t="s">
        <v>1</v>
      </c>
      <c r="N165" s="205" t="s">
        <v>42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0.076</v>
      </c>
      <c r="T165" s="207">
        <f>S165*H165</f>
        <v>0.36479999999999996</v>
      </c>
      <c r="AR165" s="15" t="s">
        <v>130</v>
      </c>
      <c r="AT165" s="15" t="s">
        <v>126</v>
      </c>
      <c r="AU165" s="15" t="s">
        <v>131</v>
      </c>
      <c r="AY165" s="15" t="s">
        <v>123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131</v>
      </c>
      <c r="BK165" s="208">
        <f>ROUND(I165*H165,2)</f>
        <v>0</v>
      </c>
      <c r="BL165" s="15" t="s">
        <v>130</v>
      </c>
      <c r="BM165" s="15" t="s">
        <v>291</v>
      </c>
    </row>
    <row r="166" spans="2:51" s="11" customFormat="1" ht="12">
      <c r="B166" s="209"/>
      <c r="C166" s="210"/>
      <c r="D166" s="211" t="s">
        <v>137</v>
      </c>
      <c r="E166" s="212" t="s">
        <v>1</v>
      </c>
      <c r="F166" s="213" t="s">
        <v>292</v>
      </c>
      <c r="G166" s="210"/>
      <c r="H166" s="214">
        <v>4.8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137</v>
      </c>
      <c r="AU166" s="220" t="s">
        <v>131</v>
      </c>
      <c r="AV166" s="11" t="s">
        <v>131</v>
      </c>
      <c r="AW166" s="11" t="s">
        <v>32</v>
      </c>
      <c r="AX166" s="11" t="s">
        <v>75</v>
      </c>
      <c r="AY166" s="220" t="s">
        <v>123</v>
      </c>
    </row>
    <row r="167" spans="2:65" s="1" customFormat="1" ht="16.5" customHeight="1">
      <c r="B167" s="36"/>
      <c r="C167" s="197" t="s">
        <v>293</v>
      </c>
      <c r="D167" s="197" t="s">
        <v>126</v>
      </c>
      <c r="E167" s="198" t="s">
        <v>294</v>
      </c>
      <c r="F167" s="199" t="s">
        <v>295</v>
      </c>
      <c r="G167" s="200" t="s">
        <v>129</v>
      </c>
      <c r="H167" s="201">
        <v>2</v>
      </c>
      <c r="I167" s="202"/>
      <c r="J167" s="203">
        <f>ROUND(I167*H167,2)</f>
        <v>0</v>
      </c>
      <c r="K167" s="199" t="s">
        <v>296</v>
      </c>
      <c r="L167" s="41"/>
      <c r="M167" s="204" t="s">
        <v>1</v>
      </c>
      <c r="N167" s="205" t="s">
        <v>42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0.0881</v>
      </c>
      <c r="T167" s="207">
        <f>S167*H167</f>
        <v>0.1762</v>
      </c>
      <c r="AR167" s="15" t="s">
        <v>130</v>
      </c>
      <c r="AT167" s="15" t="s">
        <v>126</v>
      </c>
      <c r="AU167" s="15" t="s">
        <v>131</v>
      </c>
      <c r="AY167" s="15" t="s">
        <v>123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5" t="s">
        <v>131</v>
      </c>
      <c r="BK167" s="208">
        <f>ROUND(I167*H167,2)</f>
        <v>0</v>
      </c>
      <c r="BL167" s="15" t="s">
        <v>130</v>
      </c>
      <c r="BM167" s="15" t="s">
        <v>297</v>
      </c>
    </row>
    <row r="168" spans="2:65" s="1" customFormat="1" ht="16.5" customHeight="1">
      <c r="B168" s="36"/>
      <c r="C168" s="197" t="s">
        <v>298</v>
      </c>
      <c r="D168" s="197" t="s">
        <v>126</v>
      </c>
      <c r="E168" s="198" t="s">
        <v>299</v>
      </c>
      <c r="F168" s="199" t="s">
        <v>300</v>
      </c>
      <c r="G168" s="200" t="s">
        <v>129</v>
      </c>
      <c r="H168" s="201">
        <v>2</v>
      </c>
      <c r="I168" s="202"/>
      <c r="J168" s="203">
        <f>ROUND(I168*H168,2)</f>
        <v>0</v>
      </c>
      <c r="K168" s="199" t="s">
        <v>158</v>
      </c>
      <c r="L168" s="41"/>
      <c r="M168" s="204" t="s">
        <v>1</v>
      </c>
      <c r="N168" s="205" t="s">
        <v>42</v>
      </c>
      <c r="O168" s="77"/>
      <c r="P168" s="206">
        <f>O168*H168</f>
        <v>0</v>
      </c>
      <c r="Q168" s="206">
        <v>0</v>
      </c>
      <c r="R168" s="206">
        <f>Q168*H168</f>
        <v>0</v>
      </c>
      <c r="S168" s="206">
        <v>0.1104</v>
      </c>
      <c r="T168" s="207">
        <f>S168*H168</f>
        <v>0.2208</v>
      </c>
      <c r="AR168" s="15" t="s">
        <v>130</v>
      </c>
      <c r="AT168" s="15" t="s">
        <v>126</v>
      </c>
      <c r="AU168" s="15" t="s">
        <v>131</v>
      </c>
      <c r="AY168" s="15" t="s">
        <v>123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5" t="s">
        <v>131</v>
      </c>
      <c r="BK168" s="208">
        <f>ROUND(I168*H168,2)</f>
        <v>0</v>
      </c>
      <c r="BL168" s="15" t="s">
        <v>130</v>
      </c>
      <c r="BM168" s="15" t="s">
        <v>301</v>
      </c>
    </row>
    <row r="169" spans="2:65" s="1" customFormat="1" ht="16.5" customHeight="1">
      <c r="B169" s="36"/>
      <c r="C169" s="197" t="s">
        <v>302</v>
      </c>
      <c r="D169" s="197" t="s">
        <v>126</v>
      </c>
      <c r="E169" s="198" t="s">
        <v>303</v>
      </c>
      <c r="F169" s="199" t="s">
        <v>304</v>
      </c>
      <c r="G169" s="200" t="s">
        <v>305</v>
      </c>
      <c r="H169" s="201">
        <v>1</v>
      </c>
      <c r="I169" s="202"/>
      <c r="J169" s="203">
        <f>ROUND(I169*H169,2)</f>
        <v>0</v>
      </c>
      <c r="K169" s="199" t="s">
        <v>1</v>
      </c>
      <c r="L169" s="41"/>
      <c r="M169" s="204" t="s">
        <v>1</v>
      </c>
      <c r="N169" s="205" t="s">
        <v>42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0.013</v>
      </c>
      <c r="T169" s="207">
        <f>S169*H169</f>
        <v>0.013</v>
      </c>
      <c r="AR169" s="15" t="s">
        <v>130</v>
      </c>
      <c r="AT169" s="15" t="s">
        <v>126</v>
      </c>
      <c r="AU169" s="15" t="s">
        <v>131</v>
      </c>
      <c r="AY169" s="15" t="s">
        <v>123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5" t="s">
        <v>131</v>
      </c>
      <c r="BK169" s="208">
        <f>ROUND(I169*H169,2)</f>
        <v>0</v>
      </c>
      <c r="BL169" s="15" t="s">
        <v>130</v>
      </c>
      <c r="BM169" s="15" t="s">
        <v>306</v>
      </c>
    </row>
    <row r="170" spans="2:65" s="1" customFormat="1" ht="16.5" customHeight="1">
      <c r="B170" s="36"/>
      <c r="C170" s="197" t="s">
        <v>307</v>
      </c>
      <c r="D170" s="197" t="s">
        <v>126</v>
      </c>
      <c r="E170" s="198" t="s">
        <v>308</v>
      </c>
      <c r="F170" s="199" t="s">
        <v>309</v>
      </c>
      <c r="G170" s="200" t="s">
        <v>305</v>
      </c>
      <c r="H170" s="201">
        <v>1</v>
      </c>
      <c r="I170" s="202"/>
      <c r="J170" s="203">
        <f>ROUND(I170*H170,2)</f>
        <v>0</v>
      </c>
      <c r="K170" s="199" t="s">
        <v>1</v>
      </c>
      <c r="L170" s="41"/>
      <c r="M170" s="204" t="s">
        <v>1</v>
      </c>
      <c r="N170" s="205" t="s">
        <v>42</v>
      </c>
      <c r="O170" s="77"/>
      <c r="P170" s="206">
        <f>O170*H170</f>
        <v>0</v>
      </c>
      <c r="Q170" s="206">
        <v>0</v>
      </c>
      <c r="R170" s="206">
        <f>Q170*H170</f>
        <v>0</v>
      </c>
      <c r="S170" s="206">
        <v>0.013</v>
      </c>
      <c r="T170" s="207">
        <f>S170*H170</f>
        <v>0.013</v>
      </c>
      <c r="AR170" s="15" t="s">
        <v>130</v>
      </c>
      <c r="AT170" s="15" t="s">
        <v>126</v>
      </c>
      <c r="AU170" s="15" t="s">
        <v>131</v>
      </c>
      <c r="AY170" s="15" t="s">
        <v>123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5" t="s">
        <v>131</v>
      </c>
      <c r="BK170" s="208">
        <f>ROUND(I170*H170,2)</f>
        <v>0</v>
      </c>
      <c r="BL170" s="15" t="s">
        <v>130</v>
      </c>
      <c r="BM170" s="15" t="s">
        <v>310</v>
      </c>
    </row>
    <row r="171" spans="2:65" s="1" customFormat="1" ht="16.5" customHeight="1">
      <c r="B171" s="36"/>
      <c r="C171" s="197" t="s">
        <v>311</v>
      </c>
      <c r="D171" s="197" t="s">
        <v>126</v>
      </c>
      <c r="E171" s="198" t="s">
        <v>312</v>
      </c>
      <c r="F171" s="199" t="s">
        <v>313</v>
      </c>
      <c r="G171" s="200" t="s">
        <v>135</v>
      </c>
      <c r="H171" s="201">
        <v>0.45</v>
      </c>
      <c r="I171" s="202"/>
      <c r="J171" s="203">
        <f>ROUND(I171*H171,2)</f>
        <v>0</v>
      </c>
      <c r="K171" s="199" t="s">
        <v>296</v>
      </c>
      <c r="L171" s="41"/>
      <c r="M171" s="204" t="s">
        <v>1</v>
      </c>
      <c r="N171" s="205" t="s">
        <v>42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0.068</v>
      </c>
      <c r="T171" s="207">
        <f>S171*H171</f>
        <v>0.030600000000000002</v>
      </c>
      <c r="AR171" s="15" t="s">
        <v>130</v>
      </c>
      <c r="AT171" s="15" t="s">
        <v>126</v>
      </c>
      <c r="AU171" s="15" t="s">
        <v>131</v>
      </c>
      <c r="AY171" s="15" t="s">
        <v>123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5" t="s">
        <v>131</v>
      </c>
      <c r="BK171" s="208">
        <f>ROUND(I171*H171,2)</f>
        <v>0</v>
      </c>
      <c r="BL171" s="15" t="s">
        <v>130</v>
      </c>
      <c r="BM171" s="15" t="s">
        <v>314</v>
      </c>
    </row>
    <row r="172" spans="2:51" s="11" customFormat="1" ht="12">
      <c r="B172" s="209"/>
      <c r="C172" s="210"/>
      <c r="D172" s="211" t="s">
        <v>137</v>
      </c>
      <c r="E172" s="212" t="s">
        <v>1</v>
      </c>
      <c r="F172" s="213" t="s">
        <v>315</v>
      </c>
      <c r="G172" s="210"/>
      <c r="H172" s="214">
        <v>0.45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137</v>
      </c>
      <c r="AU172" s="220" t="s">
        <v>131</v>
      </c>
      <c r="AV172" s="11" t="s">
        <v>131</v>
      </c>
      <c r="AW172" s="11" t="s">
        <v>32</v>
      </c>
      <c r="AX172" s="11" t="s">
        <v>75</v>
      </c>
      <c r="AY172" s="220" t="s">
        <v>123</v>
      </c>
    </row>
    <row r="173" spans="2:63" s="10" customFormat="1" ht="22.8" customHeight="1">
      <c r="B173" s="181"/>
      <c r="C173" s="182"/>
      <c r="D173" s="183" t="s">
        <v>69</v>
      </c>
      <c r="E173" s="195" t="s">
        <v>316</v>
      </c>
      <c r="F173" s="195" t="s">
        <v>317</v>
      </c>
      <c r="G173" s="182"/>
      <c r="H173" s="182"/>
      <c r="I173" s="185"/>
      <c r="J173" s="196">
        <f>BK173</f>
        <v>0</v>
      </c>
      <c r="K173" s="182"/>
      <c r="L173" s="187"/>
      <c r="M173" s="188"/>
      <c r="N173" s="189"/>
      <c r="O173" s="189"/>
      <c r="P173" s="190">
        <f>SUM(P174:P178)</f>
        <v>0</v>
      </c>
      <c r="Q173" s="189"/>
      <c r="R173" s="190">
        <f>SUM(R174:R178)</f>
        <v>0</v>
      </c>
      <c r="S173" s="189"/>
      <c r="T173" s="191">
        <f>SUM(T174:T178)</f>
        <v>0</v>
      </c>
      <c r="AR173" s="192" t="s">
        <v>75</v>
      </c>
      <c r="AT173" s="193" t="s">
        <v>69</v>
      </c>
      <c r="AU173" s="193" t="s">
        <v>75</v>
      </c>
      <c r="AY173" s="192" t="s">
        <v>123</v>
      </c>
      <c r="BK173" s="194">
        <f>SUM(BK174:BK178)</f>
        <v>0</v>
      </c>
    </row>
    <row r="174" spans="2:65" s="1" customFormat="1" ht="16.5" customHeight="1">
      <c r="B174" s="36"/>
      <c r="C174" s="197" t="s">
        <v>318</v>
      </c>
      <c r="D174" s="197" t="s">
        <v>126</v>
      </c>
      <c r="E174" s="198" t="s">
        <v>319</v>
      </c>
      <c r="F174" s="199" t="s">
        <v>320</v>
      </c>
      <c r="G174" s="200" t="s">
        <v>321</v>
      </c>
      <c r="H174" s="201">
        <v>6.107</v>
      </c>
      <c r="I174" s="202"/>
      <c r="J174" s="203">
        <f>ROUND(I174*H174,2)</f>
        <v>0</v>
      </c>
      <c r="K174" s="199" t="s">
        <v>169</v>
      </c>
      <c r="L174" s="41"/>
      <c r="M174" s="204" t="s">
        <v>1</v>
      </c>
      <c r="N174" s="205" t="s">
        <v>42</v>
      </c>
      <c r="O174" s="77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15" t="s">
        <v>130</v>
      </c>
      <c r="AT174" s="15" t="s">
        <v>126</v>
      </c>
      <c r="AU174" s="15" t="s">
        <v>131</v>
      </c>
      <c r="AY174" s="15" t="s">
        <v>123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5" t="s">
        <v>131</v>
      </c>
      <c r="BK174" s="208">
        <f>ROUND(I174*H174,2)</f>
        <v>0</v>
      </c>
      <c r="BL174" s="15" t="s">
        <v>130</v>
      </c>
      <c r="BM174" s="15" t="s">
        <v>322</v>
      </c>
    </row>
    <row r="175" spans="2:65" s="1" customFormat="1" ht="16.5" customHeight="1">
      <c r="B175" s="36"/>
      <c r="C175" s="197" t="s">
        <v>323</v>
      </c>
      <c r="D175" s="197" t="s">
        <v>126</v>
      </c>
      <c r="E175" s="198" t="s">
        <v>324</v>
      </c>
      <c r="F175" s="199" t="s">
        <v>325</v>
      </c>
      <c r="G175" s="200" t="s">
        <v>321</v>
      </c>
      <c r="H175" s="201">
        <v>6.107</v>
      </c>
      <c r="I175" s="202"/>
      <c r="J175" s="203">
        <f>ROUND(I175*H175,2)</f>
        <v>0</v>
      </c>
      <c r="K175" s="199" t="s">
        <v>1</v>
      </c>
      <c r="L175" s="41"/>
      <c r="M175" s="204" t="s">
        <v>1</v>
      </c>
      <c r="N175" s="205" t="s">
        <v>42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AR175" s="15" t="s">
        <v>130</v>
      </c>
      <c r="AT175" s="15" t="s">
        <v>126</v>
      </c>
      <c r="AU175" s="15" t="s">
        <v>131</v>
      </c>
      <c r="AY175" s="15" t="s">
        <v>123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5" t="s">
        <v>131</v>
      </c>
      <c r="BK175" s="208">
        <f>ROUND(I175*H175,2)</f>
        <v>0</v>
      </c>
      <c r="BL175" s="15" t="s">
        <v>130</v>
      </c>
      <c r="BM175" s="15" t="s">
        <v>326</v>
      </c>
    </row>
    <row r="176" spans="2:65" s="1" customFormat="1" ht="16.5" customHeight="1">
      <c r="B176" s="36"/>
      <c r="C176" s="197" t="s">
        <v>327</v>
      </c>
      <c r="D176" s="197" t="s">
        <v>126</v>
      </c>
      <c r="E176" s="198" t="s">
        <v>328</v>
      </c>
      <c r="F176" s="199" t="s">
        <v>329</v>
      </c>
      <c r="G176" s="200" t="s">
        <v>321</v>
      </c>
      <c r="H176" s="201">
        <v>61.07</v>
      </c>
      <c r="I176" s="202"/>
      <c r="J176" s="203">
        <f>ROUND(I176*H176,2)</f>
        <v>0</v>
      </c>
      <c r="K176" s="199" t="s">
        <v>1</v>
      </c>
      <c r="L176" s="41"/>
      <c r="M176" s="204" t="s">
        <v>1</v>
      </c>
      <c r="N176" s="205" t="s">
        <v>42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15" t="s">
        <v>130</v>
      </c>
      <c r="AT176" s="15" t="s">
        <v>126</v>
      </c>
      <c r="AU176" s="15" t="s">
        <v>131</v>
      </c>
      <c r="AY176" s="15" t="s">
        <v>123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5" t="s">
        <v>131</v>
      </c>
      <c r="BK176" s="208">
        <f>ROUND(I176*H176,2)</f>
        <v>0</v>
      </c>
      <c r="BL176" s="15" t="s">
        <v>130</v>
      </c>
      <c r="BM176" s="15" t="s">
        <v>330</v>
      </c>
    </row>
    <row r="177" spans="2:51" s="11" customFormat="1" ht="12">
      <c r="B177" s="209"/>
      <c r="C177" s="210"/>
      <c r="D177" s="211" t="s">
        <v>137</v>
      </c>
      <c r="E177" s="210"/>
      <c r="F177" s="213" t="s">
        <v>331</v>
      </c>
      <c r="G177" s="210"/>
      <c r="H177" s="214">
        <v>61.07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137</v>
      </c>
      <c r="AU177" s="220" t="s">
        <v>131</v>
      </c>
      <c r="AV177" s="11" t="s">
        <v>131</v>
      </c>
      <c r="AW177" s="11" t="s">
        <v>4</v>
      </c>
      <c r="AX177" s="11" t="s">
        <v>75</v>
      </c>
      <c r="AY177" s="220" t="s">
        <v>123</v>
      </c>
    </row>
    <row r="178" spans="2:65" s="1" customFormat="1" ht="16.5" customHeight="1">
      <c r="B178" s="36"/>
      <c r="C178" s="197" t="s">
        <v>332</v>
      </c>
      <c r="D178" s="197" t="s">
        <v>126</v>
      </c>
      <c r="E178" s="198" t="s">
        <v>333</v>
      </c>
      <c r="F178" s="199" t="s">
        <v>334</v>
      </c>
      <c r="G178" s="200" t="s">
        <v>321</v>
      </c>
      <c r="H178" s="201">
        <v>6.107</v>
      </c>
      <c r="I178" s="202"/>
      <c r="J178" s="203">
        <f>ROUND(I178*H178,2)</f>
        <v>0</v>
      </c>
      <c r="K178" s="199" t="s">
        <v>1</v>
      </c>
      <c r="L178" s="41"/>
      <c r="M178" s="204" t="s">
        <v>1</v>
      </c>
      <c r="N178" s="205" t="s">
        <v>42</v>
      </c>
      <c r="O178" s="77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15" t="s">
        <v>130</v>
      </c>
      <c r="AT178" s="15" t="s">
        <v>126</v>
      </c>
      <c r="AU178" s="15" t="s">
        <v>131</v>
      </c>
      <c r="AY178" s="15" t="s">
        <v>123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5" t="s">
        <v>131</v>
      </c>
      <c r="BK178" s="208">
        <f>ROUND(I178*H178,2)</f>
        <v>0</v>
      </c>
      <c r="BL178" s="15" t="s">
        <v>130</v>
      </c>
      <c r="BM178" s="15" t="s">
        <v>335</v>
      </c>
    </row>
    <row r="179" spans="2:63" s="10" customFormat="1" ht="22.8" customHeight="1">
      <c r="B179" s="181"/>
      <c r="C179" s="182"/>
      <c r="D179" s="183" t="s">
        <v>69</v>
      </c>
      <c r="E179" s="195" t="s">
        <v>336</v>
      </c>
      <c r="F179" s="195" t="s">
        <v>317</v>
      </c>
      <c r="G179" s="182"/>
      <c r="H179" s="182"/>
      <c r="I179" s="185"/>
      <c r="J179" s="196">
        <f>BK179</f>
        <v>0</v>
      </c>
      <c r="K179" s="182"/>
      <c r="L179" s="187"/>
      <c r="M179" s="188"/>
      <c r="N179" s="189"/>
      <c r="O179" s="189"/>
      <c r="P179" s="190">
        <f>P180</f>
        <v>0</v>
      </c>
      <c r="Q179" s="189"/>
      <c r="R179" s="190">
        <f>R180</f>
        <v>0</v>
      </c>
      <c r="S179" s="189"/>
      <c r="T179" s="191">
        <f>T180</f>
        <v>0</v>
      </c>
      <c r="AR179" s="192" t="s">
        <v>75</v>
      </c>
      <c r="AT179" s="193" t="s">
        <v>69</v>
      </c>
      <c r="AU179" s="193" t="s">
        <v>75</v>
      </c>
      <c r="AY179" s="192" t="s">
        <v>123</v>
      </c>
      <c r="BK179" s="194">
        <f>BK180</f>
        <v>0</v>
      </c>
    </row>
    <row r="180" spans="2:65" s="1" customFormat="1" ht="16.5" customHeight="1">
      <c r="B180" s="36"/>
      <c r="C180" s="197" t="s">
        <v>260</v>
      </c>
      <c r="D180" s="197" t="s">
        <v>126</v>
      </c>
      <c r="E180" s="198" t="s">
        <v>337</v>
      </c>
      <c r="F180" s="199" t="s">
        <v>338</v>
      </c>
      <c r="G180" s="200" t="s">
        <v>321</v>
      </c>
      <c r="H180" s="201">
        <v>4.317</v>
      </c>
      <c r="I180" s="202"/>
      <c r="J180" s="203">
        <f>ROUND(I180*H180,2)</f>
        <v>0</v>
      </c>
      <c r="K180" s="199" t="s">
        <v>158</v>
      </c>
      <c r="L180" s="41"/>
      <c r="M180" s="204" t="s">
        <v>1</v>
      </c>
      <c r="N180" s="205" t="s">
        <v>42</v>
      </c>
      <c r="O180" s="77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15" t="s">
        <v>130</v>
      </c>
      <c r="AT180" s="15" t="s">
        <v>126</v>
      </c>
      <c r="AU180" s="15" t="s">
        <v>131</v>
      </c>
      <c r="AY180" s="15" t="s">
        <v>123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5" t="s">
        <v>131</v>
      </c>
      <c r="BK180" s="208">
        <f>ROUND(I180*H180,2)</f>
        <v>0</v>
      </c>
      <c r="BL180" s="15" t="s">
        <v>130</v>
      </c>
      <c r="BM180" s="15" t="s">
        <v>339</v>
      </c>
    </row>
    <row r="181" spans="2:63" s="10" customFormat="1" ht="25.9" customHeight="1">
      <c r="B181" s="181"/>
      <c r="C181" s="182"/>
      <c r="D181" s="183" t="s">
        <v>69</v>
      </c>
      <c r="E181" s="184" t="s">
        <v>340</v>
      </c>
      <c r="F181" s="184" t="s">
        <v>341</v>
      </c>
      <c r="G181" s="182"/>
      <c r="H181" s="182"/>
      <c r="I181" s="185"/>
      <c r="J181" s="186">
        <f>BK181</f>
        <v>0</v>
      </c>
      <c r="K181" s="182"/>
      <c r="L181" s="187"/>
      <c r="M181" s="188"/>
      <c r="N181" s="189"/>
      <c r="O181" s="189"/>
      <c r="P181" s="190">
        <f>P182+P191+P196+P207+P217+P234+P241+P252+P261+P266+P282+P307+P315+P336</f>
        <v>0</v>
      </c>
      <c r="Q181" s="189"/>
      <c r="R181" s="190">
        <f>R182+R191+R196+R207+R217+R234+R241+R252+R261+R266+R282+R307+R315+R336</f>
        <v>1.1676850490000001</v>
      </c>
      <c r="S181" s="189"/>
      <c r="T181" s="191">
        <f>T182+T191+T196+T207+T217+T234+T241+T252+T261+T266+T282+T307+T315+T336</f>
        <v>0.030745199999999997</v>
      </c>
      <c r="AR181" s="192" t="s">
        <v>131</v>
      </c>
      <c r="AT181" s="193" t="s">
        <v>69</v>
      </c>
      <c r="AU181" s="193" t="s">
        <v>70</v>
      </c>
      <c r="AY181" s="192" t="s">
        <v>123</v>
      </c>
      <c r="BK181" s="194">
        <f>BK182+BK191+BK196+BK207+BK217+BK234+BK241+BK252+BK261+BK266+BK282+BK307+BK315+BK336</f>
        <v>0</v>
      </c>
    </row>
    <row r="182" spans="2:63" s="10" customFormat="1" ht="22.8" customHeight="1">
      <c r="B182" s="181"/>
      <c r="C182" s="182"/>
      <c r="D182" s="183" t="s">
        <v>69</v>
      </c>
      <c r="E182" s="195" t="s">
        <v>342</v>
      </c>
      <c r="F182" s="195" t="s">
        <v>343</v>
      </c>
      <c r="G182" s="182"/>
      <c r="H182" s="182"/>
      <c r="I182" s="185"/>
      <c r="J182" s="196">
        <f>BK182</f>
        <v>0</v>
      </c>
      <c r="K182" s="182"/>
      <c r="L182" s="187"/>
      <c r="M182" s="188"/>
      <c r="N182" s="189"/>
      <c r="O182" s="189"/>
      <c r="P182" s="190">
        <f>SUM(P183:P190)</f>
        <v>0</v>
      </c>
      <c r="Q182" s="189"/>
      <c r="R182" s="190">
        <f>SUM(R183:R190)</f>
        <v>0.074799</v>
      </c>
      <c r="S182" s="189"/>
      <c r="T182" s="191">
        <f>SUM(T183:T190)</f>
        <v>0</v>
      </c>
      <c r="AR182" s="192" t="s">
        <v>131</v>
      </c>
      <c r="AT182" s="193" t="s">
        <v>69</v>
      </c>
      <c r="AU182" s="193" t="s">
        <v>75</v>
      </c>
      <c r="AY182" s="192" t="s">
        <v>123</v>
      </c>
      <c r="BK182" s="194">
        <f>SUM(BK183:BK190)</f>
        <v>0</v>
      </c>
    </row>
    <row r="183" spans="2:65" s="1" customFormat="1" ht="16.5" customHeight="1">
      <c r="B183" s="36"/>
      <c r="C183" s="197" t="s">
        <v>344</v>
      </c>
      <c r="D183" s="197" t="s">
        <v>126</v>
      </c>
      <c r="E183" s="198" t="s">
        <v>345</v>
      </c>
      <c r="F183" s="199" t="s">
        <v>346</v>
      </c>
      <c r="G183" s="200" t="s">
        <v>135</v>
      </c>
      <c r="H183" s="201">
        <v>3.25</v>
      </c>
      <c r="I183" s="202"/>
      <c r="J183" s="203">
        <f>ROUND(I183*H183,2)</f>
        <v>0</v>
      </c>
      <c r="K183" s="199" t="s">
        <v>1</v>
      </c>
      <c r="L183" s="41"/>
      <c r="M183" s="204" t="s">
        <v>1</v>
      </c>
      <c r="N183" s="205" t="s">
        <v>42</v>
      </c>
      <c r="O183" s="77"/>
      <c r="P183" s="206">
        <f>O183*H183</f>
        <v>0</v>
      </c>
      <c r="Q183" s="206">
        <v>0.0045</v>
      </c>
      <c r="R183" s="206">
        <f>Q183*H183</f>
        <v>0.014624999999999999</v>
      </c>
      <c r="S183" s="206">
        <v>0</v>
      </c>
      <c r="T183" s="207">
        <f>S183*H183</f>
        <v>0</v>
      </c>
      <c r="AR183" s="15" t="s">
        <v>209</v>
      </c>
      <c r="AT183" s="15" t="s">
        <v>126</v>
      </c>
      <c r="AU183" s="15" t="s">
        <v>131</v>
      </c>
      <c r="AY183" s="15" t="s">
        <v>123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5" t="s">
        <v>131</v>
      </c>
      <c r="BK183" s="208">
        <f>ROUND(I183*H183,2)</f>
        <v>0</v>
      </c>
      <c r="BL183" s="15" t="s">
        <v>209</v>
      </c>
      <c r="BM183" s="15" t="s">
        <v>347</v>
      </c>
    </row>
    <row r="184" spans="2:51" s="11" customFormat="1" ht="12">
      <c r="B184" s="209"/>
      <c r="C184" s="210"/>
      <c r="D184" s="211" t="s">
        <v>137</v>
      </c>
      <c r="E184" s="212" t="s">
        <v>1</v>
      </c>
      <c r="F184" s="213" t="s">
        <v>165</v>
      </c>
      <c r="G184" s="210"/>
      <c r="H184" s="214">
        <v>3.25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137</v>
      </c>
      <c r="AU184" s="220" t="s">
        <v>131</v>
      </c>
      <c r="AV184" s="11" t="s">
        <v>131</v>
      </c>
      <c r="AW184" s="11" t="s">
        <v>32</v>
      </c>
      <c r="AX184" s="11" t="s">
        <v>75</v>
      </c>
      <c r="AY184" s="220" t="s">
        <v>123</v>
      </c>
    </row>
    <row r="185" spans="2:65" s="1" customFormat="1" ht="16.5" customHeight="1">
      <c r="B185" s="36"/>
      <c r="C185" s="197" t="s">
        <v>348</v>
      </c>
      <c r="D185" s="197" t="s">
        <v>126</v>
      </c>
      <c r="E185" s="198" t="s">
        <v>349</v>
      </c>
      <c r="F185" s="199" t="s">
        <v>350</v>
      </c>
      <c r="G185" s="200" t="s">
        <v>135</v>
      </c>
      <c r="H185" s="201">
        <v>4.472</v>
      </c>
      <c r="I185" s="202"/>
      <c r="J185" s="203">
        <f>ROUND(I185*H185,2)</f>
        <v>0</v>
      </c>
      <c r="K185" s="199" t="s">
        <v>1</v>
      </c>
      <c r="L185" s="41"/>
      <c r="M185" s="204" t="s">
        <v>1</v>
      </c>
      <c r="N185" s="205" t="s">
        <v>42</v>
      </c>
      <c r="O185" s="77"/>
      <c r="P185" s="206">
        <f>O185*H185</f>
        <v>0</v>
      </c>
      <c r="Q185" s="206">
        <v>0.0045</v>
      </c>
      <c r="R185" s="206">
        <f>Q185*H185</f>
        <v>0.020124</v>
      </c>
      <c r="S185" s="206">
        <v>0</v>
      </c>
      <c r="T185" s="207">
        <f>S185*H185</f>
        <v>0</v>
      </c>
      <c r="AR185" s="15" t="s">
        <v>209</v>
      </c>
      <c r="AT185" s="15" t="s">
        <v>126</v>
      </c>
      <c r="AU185" s="15" t="s">
        <v>131</v>
      </c>
      <c r="AY185" s="15" t="s">
        <v>123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5" t="s">
        <v>131</v>
      </c>
      <c r="BK185" s="208">
        <f>ROUND(I185*H185,2)</f>
        <v>0</v>
      </c>
      <c r="BL185" s="15" t="s">
        <v>209</v>
      </c>
      <c r="BM185" s="15" t="s">
        <v>351</v>
      </c>
    </row>
    <row r="186" spans="2:51" s="11" customFormat="1" ht="12">
      <c r="B186" s="209"/>
      <c r="C186" s="210"/>
      <c r="D186" s="211" t="s">
        <v>137</v>
      </c>
      <c r="E186" s="212" t="s">
        <v>1</v>
      </c>
      <c r="F186" s="213" t="s">
        <v>352</v>
      </c>
      <c r="G186" s="210"/>
      <c r="H186" s="214">
        <v>1.82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137</v>
      </c>
      <c r="AU186" s="220" t="s">
        <v>131</v>
      </c>
      <c r="AV186" s="11" t="s">
        <v>131</v>
      </c>
      <c r="AW186" s="11" t="s">
        <v>32</v>
      </c>
      <c r="AX186" s="11" t="s">
        <v>70</v>
      </c>
      <c r="AY186" s="220" t="s">
        <v>123</v>
      </c>
    </row>
    <row r="187" spans="2:51" s="11" customFormat="1" ht="12">
      <c r="B187" s="209"/>
      <c r="C187" s="210"/>
      <c r="D187" s="211" t="s">
        <v>137</v>
      </c>
      <c r="E187" s="212" t="s">
        <v>1</v>
      </c>
      <c r="F187" s="213" t="s">
        <v>353</v>
      </c>
      <c r="G187" s="210"/>
      <c r="H187" s="214">
        <v>2.652</v>
      </c>
      <c r="I187" s="215"/>
      <c r="J187" s="210"/>
      <c r="K187" s="210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137</v>
      </c>
      <c r="AU187" s="220" t="s">
        <v>131</v>
      </c>
      <c r="AV187" s="11" t="s">
        <v>131</v>
      </c>
      <c r="AW187" s="11" t="s">
        <v>32</v>
      </c>
      <c r="AX187" s="11" t="s">
        <v>70</v>
      </c>
      <c r="AY187" s="220" t="s">
        <v>123</v>
      </c>
    </row>
    <row r="188" spans="2:51" s="13" customFormat="1" ht="12">
      <c r="B188" s="231"/>
      <c r="C188" s="232"/>
      <c r="D188" s="211" t="s">
        <v>137</v>
      </c>
      <c r="E188" s="233" t="s">
        <v>1</v>
      </c>
      <c r="F188" s="234" t="s">
        <v>177</v>
      </c>
      <c r="G188" s="232"/>
      <c r="H188" s="235">
        <v>4.472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137</v>
      </c>
      <c r="AU188" s="241" t="s">
        <v>131</v>
      </c>
      <c r="AV188" s="13" t="s">
        <v>130</v>
      </c>
      <c r="AW188" s="13" t="s">
        <v>32</v>
      </c>
      <c r="AX188" s="13" t="s">
        <v>75</v>
      </c>
      <c r="AY188" s="241" t="s">
        <v>123</v>
      </c>
    </row>
    <row r="189" spans="2:65" s="1" customFormat="1" ht="16.5" customHeight="1">
      <c r="B189" s="36"/>
      <c r="C189" s="197" t="s">
        <v>354</v>
      </c>
      <c r="D189" s="197" t="s">
        <v>126</v>
      </c>
      <c r="E189" s="198" t="s">
        <v>355</v>
      </c>
      <c r="F189" s="199" t="s">
        <v>356</v>
      </c>
      <c r="G189" s="200" t="s">
        <v>141</v>
      </c>
      <c r="H189" s="201">
        <v>8.9</v>
      </c>
      <c r="I189" s="202"/>
      <c r="J189" s="203">
        <f>ROUND(I189*H189,2)</f>
        <v>0</v>
      </c>
      <c r="K189" s="199" t="s">
        <v>1</v>
      </c>
      <c r="L189" s="41"/>
      <c r="M189" s="204" t="s">
        <v>1</v>
      </c>
      <c r="N189" s="205" t="s">
        <v>42</v>
      </c>
      <c r="O189" s="77"/>
      <c r="P189" s="206">
        <f>O189*H189</f>
        <v>0</v>
      </c>
      <c r="Q189" s="206">
        <v>0.0045</v>
      </c>
      <c r="R189" s="206">
        <f>Q189*H189</f>
        <v>0.040049999999999995</v>
      </c>
      <c r="S189" s="206">
        <v>0</v>
      </c>
      <c r="T189" s="207">
        <f>S189*H189</f>
        <v>0</v>
      </c>
      <c r="AR189" s="15" t="s">
        <v>209</v>
      </c>
      <c r="AT189" s="15" t="s">
        <v>126</v>
      </c>
      <c r="AU189" s="15" t="s">
        <v>131</v>
      </c>
      <c r="AY189" s="15" t="s">
        <v>123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5" t="s">
        <v>131</v>
      </c>
      <c r="BK189" s="208">
        <f>ROUND(I189*H189,2)</f>
        <v>0</v>
      </c>
      <c r="BL189" s="15" t="s">
        <v>209</v>
      </c>
      <c r="BM189" s="15" t="s">
        <v>357</v>
      </c>
    </row>
    <row r="190" spans="2:51" s="11" customFormat="1" ht="12">
      <c r="B190" s="209"/>
      <c r="C190" s="210"/>
      <c r="D190" s="211" t="s">
        <v>137</v>
      </c>
      <c r="E190" s="212" t="s">
        <v>1</v>
      </c>
      <c r="F190" s="213" t="s">
        <v>358</v>
      </c>
      <c r="G190" s="210"/>
      <c r="H190" s="214">
        <v>8.9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137</v>
      </c>
      <c r="AU190" s="220" t="s">
        <v>131</v>
      </c>
      <c r="AV190" s="11" t="s">
        <v>131</v>
      </c>
      <c r="AW190" s="11" t="s">
        <v>32</v>
      </c>
      <c r="AX190" s="11" t="s">
        <v>75</v>
      </c>
      <c r="AY190" s="220" t="s">
        <v>123</v>
      </c>
    </row>
    <row r="191" spans="2:63" s="10" customFormat="1" ht="22.8" customHeight="1">
      <c r="B191" s="181"/>
      <c r="C191" s="182"/>
      <c r="D191" s="183" t="s">
        <v>69</v>
      </c>
      <c r="E191" s="195" t="s">
        <v>359</v>
      </c>
      <c r="F191" s="195" t="s">
        <v>360</v>
      </c>
      <c r="G191" s="182"/>
      <c r="H191" s="182"/>
      <c r="I191" s="185"/>
      <c r="J191" s="196">
        <f>BK191</f>
        <v>0</v>
      </c>
      <c r="K191" s="182"/>
      <c r="L191" s="187"/>
      <c r="M191" s="188"/>
      <c r="N191" s="189"/>
      <c r="O191" s="189"/>
      <c r="P191" s="190">
        <f>SUM(P192:P195)</f>
        <v>0</v>
      </c>
      <c r="Q191" s="189"/>
      <c r="R191" s="190">
        <f>SUM(R192:R195)</f>
        <v>0.00663</v>
      </c>
      <c r="S191" s="189"/>
      <c r="T191" s="191">
        <f>SUM(T192:T195)</f>
        <v>0</v>
      </c>
      <c r="AR191" s="192" t="s">
        <v>131</v>
      </c>
      <c r="AT191" s="193" t="s">
        <v>69</v>
      </c>
      <c r="AU191" s="193" t="s">
        <v>75</v>
      </c>
      <c r="AY191" s="192" t="s">
        <v>123</v>
      </c>
      <c r="BK191" s="194">
        <f>SUM(BK192:BK195)</f>
        <v>0</v>
      </c>
    </row>
    <row r="192" spans="2:65" s="1" customFormat="1" ht="16.5" customHeight="1">
      <c r="B192" s="36"/>
      <c r="C192" s="197" t="s">
        <v>361</v>
      </c>
      <c r="D192" s="197" t="s">
        <v>126</v>
      </c>
      <c r="E192" s="198" t="s">
        <v>362</v>
      </c>
      <c r="F192" s="199" t="s">
        <v>363</v>
      </c>
      <c r="G192" s="200" t="s">
        <v>135</v>
      </c>
      <c r="H192" s="201">
        <v>3.25</v>
      </c>
      <c r="I192" s="202"/>
      <c r="J192" s="203">
        <f>ROUND(I192*H192,2)</f>
        <v>0</v>
      </c>
      <c r="K192" s="199" t="s">
        <v>1</v>
      </c>
      <c r="L192" s="41"/>
      <c r="M192" s="204" t="s">
        <v>1</v>
      </c>
      <c r="N192" s="205" t="s">
        <v>42</v>
      </c>
      <c r="O192" s="77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AR192" s="15" t="s">
        <v>209</v>
      </c>
      <c r="AT192" s="15" t="s">
        <v>126</v>
      </c>
      <c r="AU192" s="15" t="s">
        <v>131</v>
      </c>
      <c r="AY192" s="15" t="s">
        <v>123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131</v>
      </c>
      <c r="BK192" s="208">
        <f>ROUND(I192*H192,2)</f>
        <v>0</v>
      </c>
      <c r="BL192" s="15" t="s">
        <v>209</v>
      </c>
      <c r="BM192" s="15" t="s">
        <v>364</v>
      </c>
    </row>
    <row r="193" spans="2:65" s="1" customFormat="1" ht="16.5" customHeight="1">
      <c r="B193" s="36"/>
      <c r="C193" s="242" t="s">
        <v>365</v>
      </c>
      <c r="D193" s="242" t="s">
        <v>201</v>
      </c>
      <c r="E193" s="243" t="s">
        <v>366</v>
      </c>
      <c r="F193" s="244" t="s">
        <v>367</v>
      </c>
      <c r="G193" s="245" t="s">
        <v>135</v>
      </c>
      <c r="H193" s="246">
        <v>3.315</v>
      </c>
      <c r="I193" s="247"/>
      <c r="J193" s="248">
        <f>ROUND(I193*H193,2)</f>
        <v>0</v>
      </c>
      <c r="K193" s="244" t="s">
        <v>1</v>
      </c>
      <c r="L193" s="249"/>
      <c r="M193" s="250" t="s">
        <v>1</v>
      </c>
      <c r="N193" s="251" t="s">
        <v>42</v>
      </c>
      <c r="O193" s="77"/>
      <c r="P193" s="206">
        <f>O193*H193</f>
        <v>0</v>
      </c>
      <c r="Q193" s="206">
        <v>0.002</v>
      </c>
      <c r="R193" s="206">
        <f>Q193*H193</f>
        <v>0.00663</v>
      </c>
      <c r="S193" s="206">
        <v>0</v>
      </c>
      <c r="T193" s="207">
        <f>S193*H193</f>
        <v>0</v>
      </c>
      <c r="AR193" s="15" t="s">
        <v>282</v>
      </c>
      <c r="AT193" s="15" t="s">
        <v>201</v>
      </c>
      <c r="AU193" s="15" t="s">
        <v>131</v>
      </c>
      <c r="AY193" s="15" t="s">
        <v>123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5" t="s">
        <v>131</v>
      </c>
      <c r="BK193" s="208">
        <f>ROUND(I193*H193,2)</f>
        <v>0</v>
      </c>
      <c r="BL193" s="15" t="s">
        <v>209</v>
      </c>
      <c r="BM193" s="15" t="s">
        <v>368</v>
      </c>
    </row>
    <row r="194" spans="2:51" s="11" customFormat="1" ht="12">
      <c r="B194" s="209"/>
      <c r="C194" s="210"/>
      <c r="D194" s="211" t="s">
        <v>137</v>
      </c>
      <c r="E194" s="210"/>
      <c r="F194" s="213" t="s">
        <v>369</v>
      </c>
      <c r="G194" s="210"/>
      <c r="H194" s="214">
        <v>3.315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137</v>
      </c>
      <c r="AU194" s="220" t="s">
        <v>131</v>
      </c>
      <c r="AV194" s="11" t="s">
        <v>131</v>
      </c>
      <c r="AW194" s="11" t="s">
        <v>4</v>
      </c>
      <c r="AX194" s="11" t="s">
        <v>75</v>
      </c>
      <c r="AY194" s="220" t="s">
        <v>123</v>
      </c>
    </row>
    <row r="195" spans="2:65" s="1" customFormat="1" ht="16.5" customHeight="1">
      <c r="B195" s="36"/>
      <c r="C195" s="197" t="s">
        <v>370</v>
      </c>
      <c r="D195" s="197" t="s">
        <v>126</v>
      </c>
      <c r="E195" s="198" t="s">
        <v>371</v>
      </c>
      <c r="F195" s="199" t="s">
        <v>372</v>
      </c>
      <c r="G195" s="200" t="s">
        <v>305</v>
      </c>
      <c r="H195" s="201">
        <v>1</v>
      </c>
      <c r="I195" s="202"/>
      <c r="J195" s="203">
        <f>ROUND(I195*H195,2)</f>
        <v>0</v>
      </c>
      <c r="K195" s="199" t="s">
        <v>1</v>
      </c>
      <c r="L195" s="41"/>
      <c r="M195" s="204" t="s">
        <v>1</v>
      </c>
      <c r="N195" s="205" t="s">
        <v>42</v>
      </c>
      <c r="O195" s="77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AR195" s="15" t="s">
        <v>209</v>
      </c>
      <c r="AT195" s="15" t="s">
        <v>126</v>
      </c>
      <c r="AU195" s="15" t="s">
        <v>131</v>
      </c>
      <c r="AY195" s="15" t="s">
        <v>123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5" t="s">
        <v>131</v>
      </c>
      <c r="BK195" s="208">
        <f>ROUND(I195*H195,2)</f>
        <v>0</v>
      </c>
      <c r="BL195" s="15" t="s">
        <v>209</v>
      </c>
      <c r="BM195" s="15" t="s">
        <v>373</v>
      </c>
    </row>
    <row r="196" spans="2:63" s="10" customFormat="1" ht="22.8" customHeight="1">
      <c r="B196" s="181"/>
      <c r="C196" s="182"/>
      <c r="D196" s="183" t="s">
        <v>69</v>
      </c>
      <c r="E196" s="195" t="s">
        <v>374</v>
      </c>
      <c r="F196" s="195" t="s">
        <v>375</v>
      </c>
      <c r="G196" s="182"/>
      <c r="H196" s="182"/>
      <c r="I196" s="185"/>
      <c r="J196" s="196">
        <f>BK196</f>
        <v>0</v>
      </c>
      <c r="K196" s="182"/>
      <c r="L196" s="187"/>
      <c r="M196" s="188"/>
      <c r="N196" s="189"/>
      <c r="O196" s="189"/>
      <c r="P196" s="190">
        <f>SUM(P197:P206)</f>
        <v>0</v>
      </c>
      <c r="Q196" s="189"/>
      <c r="R196" s="190">
        <f>SUM(R197:R206)</f>
        <v>0.003484</v>
      </c>
      <c r="S196" s="189"/>
      <c r="T196" s="191">
        <f>SUM(T197:T206)</f>
        <v>0</v>
      </c>
      <c r="AR196" s="192" t="s">
        <v>131</v>
      </c>
      <c r="AT196" s="193" t="s">
        <v>69</v>
      </c>
      <c r="AU196" s="193" t="s">
        <v>75</v>
      </c>
      <c r="AY196" s="192" t="s">
        <v>123</v>
      </c>
      <c r="BK196" s="194">
        <f>SUM(BK197:BK206)</f>
        <v>0</v>
      </c>
    </row>
    <row r="197" spans="2:65" s="1" customFormat="1" ht="16.5" customHeight="1">
      <c r="B197" s="36"/>
      <c r="C197" s="197" t="s">
        <v>376</v>
      </c>
      <c r="D197" s="197" t="s">
        <v>126</v>
      </c>
      <c r="E197" s="198" t="s">
        <v>377</v>
      </c>
      <c r="F197" s="199" t="s">
        <v>378</v>
      </c>
      <c r="G197" s="200" t="s">
        <v>141</v>
      </c>
      <c r="H197" s="201">
        <v>1</v>
      </c>
      <c r="I197" s="202"/>
      <c r="J197" s="203">
        <f>ROUND(I197*H197,2)</f>
        <v>0</v>
      </c>
      <c r="K197" s="199" t="s">
        <v>1</v>
      </c>
      <c r="L197" s="41"/>
      <c r="M197" s="204" t="s">
        <v>1</v>
      </c>
      <c r="N197" s="205" t="s">
        <v>42</v>
      </c>
      <c r="O197" s="77"/>
      <c r="P197" s="206">
        <f>O197*H197</f>
        <v>0</v>
      </c>
      <c r="Q197" s="206">
        <v>0.00126</v>
      </c>
      <c r="R197" s="206">
        <f>Q197*H197</f>
        <v>0.00126</v>
      </c>
      <c r="S197" s="206">
        <v>0</v>
      </c>
      <c r="T197" s="207">
        <f>S197*H197</f>
        <v>0</v>
      </c>
      <c r="AR197" s="15" t="s">
        <v>130</v>
      </c>
      <c r="AT197" s="15" t="s">
        <v>126</v>
      </c>
      <c r="AU197" s="15" t="s">
        <v>131</v>
      </c>
      <c r="AY197" s="15" t="s">
        <v>123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5" t="s">
        <v>131</v>
      </c>
      <c r="BK197" s="208">
        <f>ROUND(I197*H197,2)</f>
        <v>0</v>
      </c>
      <c r="BL197" s="15" t="s">
        <v>130</v>
      </c>
      <c r="BM197" s="15" t="s">
        <v>379</v>
      </c>
    </row>
    <row r="198" spans="2:65" s="1" customFormat="1" ht="16.5" customHeight="1">
      <c r="B198" s="36"/>
      <c r="C198" s="197" t="s">
        <v>380</v>
      </c>
      <c r="D198" s="197" t="s">
        <v>126</v>
      </c>
      <c r="E198" s="198" t="s">
        <v>381</v>
      </c>
      <c r="F198" s="199" t="s">
        <v>382</v>
      </c>
      <c r="G198" s="200" t="s">
        <v>141</v>
      </c>
      <c r="H198" s="201">
        <v>1.1</v>
      </c>
      <c r="I198" s="202"/>
      <c r="J198" s="203">
        <f>ROUND(I198*H198,2)</f>
        <v>0</v>
      </c>
      <c r="K198" s="199" t="s">
        <v>1</v>
      </c>
      <c r="L198" s="41"/>
      <c r="M198" s="204" t="s">
        <v>1</v>
      </c>
      <c r="N198" s="205" t="s">
        <v>42</v>
      </c>
      <c r="O198" s="77"/>
      <c r="P198" s="206">
        <f>O198*H198</f>
        <v>0</v>
      </c>
      <c r="Q198" s="206">
        <v>0.00029</v>
      </c>
      <c r="R198" s="206">
        <f>Q198*H198</f>
        <v>0.000319</v>
      </c>
      <c r="S198" s="206">
        <v>0</v>
      </c>
      <c r="T198" s="207">
        <f>S198*H198</f>
        <v>0</v>
      </c>
      <c r="AR198" s="15" t="s">
        <v>209</v>
      </c>
      <c r="AT198" s="15" t="s">
        <v>126</v>
      </c>
      <c r="AU198" s="15" t="s">
        <v>131</v>
      </c>
      <c r="AY198" s="15" t="s">
        <v>123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5" t="s">
        <v>131</v>
      </c>
      <c r="BK198" s="208">
        <f>ROUND(I198*H198,2)</f>
        <v>0</v>
      </c>
      <c r="BL198" s="15" t="s">
        <v>209</v>
      </c>
      <c r="BM198" s="15" t="s">
        <v>383</v>
      </c>
    </row>
    <row r="199" spans="2:65" s="1" customFormat="1" ht="16.5" customHeight="1">
      <c r="B199" s="36"/>
      <c r="C199" s="197" t="s">
        <v>384</v>
      </c>
      <c r="D199" s="197" t="s">
        <v>126</v>
      </c>
      <c r="E199" s="198" t="s">
        <v>385</v>
      </c>
      <c r="F199" s="199" t="s">
        <v>386</v>
      </c>
      <c r="G199" s="200" t="s">
        <v>141</v>
      </c>
      <c r="H199" s="201">
        <v>3.5</v>
      </c>
      <c r="I199" s="202"/>
      <c r="J199" s="203">
        <f>ROUND(I199*H199,2)</f>
        <v>0</v>
      </c>
      <c r="K199" s="199" t="s">
        <v>1</v>
      </c>
      <c r="L199" s="41"/>
      <c r="M199" s="204" t="s">
        <v>1</v>
      </c>
      <c r="N199" s="205" t="s">
        <v>42</v>
      </c>
      <c r="O199" s="77"/>
      <c r="P199" s="206">
        <f>O199*H199</f>
        <v>0</v>
      </c>
      <c r="Q199" s="206">
        <v>0.00035</v>
      </c>
      <c r="R199" s="206">
        <f>Q199*H199</f>
        <v>0.001225</v>
      </c>
      <c r="S199" s="206">
        <v>0</v>
      </c>
      <c r="T199" s="207">
        <f>S199*H199</f>
        <v>0</v>
      </c>
      <c r="AR199" s="15" t="s">
        <v>209</v>
      </c>
      <c r="AT199" s="15" t="s">
        <v>126</v>
      </c>
      <c r="AU199" s="15" t="s">
        <v>131</v>
      </c>
      <c r="AY199" s="15" t="s">
        <v>123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5" t="s">
        <v>131</v>
      </c>
      <c r="BK199" s="208">
        <f>ROUND(I199*H199,2)</f>
        <v>0</v>
      </c>
      <c r="BL199" s="15" t="s">
        <v>209</v>
      </c>
      <c r="BM199" s="15" t="s">
        <v>387</v>
      </c>
    </row>
    <row r="200" spans="2:65" s="1" customFormat="1" ht="16.5" customHeight="1">
      <c r="B200" s="36"/>
      <c r="C200" s="197" t="s">
        <v>388</v>
      </c>
      <c r="D200" s="197" t="s">
        <v>126</v>
      </c>
      <c r="E200" s="198" t="s">
        <v>389</v>
      </c>
      <c r="F200" s="199" t="s">
        <v>390</v>
      </c>
      <c r="G200" s="200" t="s">
        <v>129</v>
      </c>
      <c r="H200" s="201">
        <v>1</v>
      </c>
      <c r="I200" s="202"/>
      <c r="J200" s="203">
        <f>ROUND(I200*H200,2)</f>
        <v>0</v>
      </c>
      <c r="K200" s="199" t="s">
        <v>1</v>
      </c>
      <c r="L200" s="41"/>
      <c r="M200" s="204" t="s">
        <v>1</v>
      </c>
      <c r="N200" s="205" t="s">
        <v>42</v>
      </c>
      <c r="O200" s="77"/>
      <c r="P200" s="206">
        <f>O200*H200</f>
        <v>0</v>
      </c>
      <c r="Q200" s="206">
        <v>0.00034</v>
      </c>
      <c r="R200" s="206">
        <f>Q200*H200</f>
        <v>0.00034</v>
      </c>
      <c r="S200" s="206">
        <v>0</v>
      </c>
      <c r="T200" s="207">
        <f>S200*H200</f>
        <v>0</v>
      </c>
      <c r="AR200" s="15" t="s">
        <v>209</v>
      </c>
      <c r="AT200" s="15" t="s">
        <v>126</v>
      </c>
      <c r="AU200" s="15" t="s">
        <v>131</v>
      </c>
      <c r="AY200" s="15" t="s">
        <v>123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5" t="s">
        <v>131</v>
      </c>
      <c r="BK200" s="208">
        <f>ROUND(I200*H200,2)</f>
        <v>0</v>
      </c>
      <c r="BL200" s="15" t="s">
        <v>209</v>
      </c>
      <c r="BM200" s="15" t="s">
        <v>391</v>
      </c>
    </row>
    <row r="201" spans="2:65" s="1" customFormat="1" ht="16.5" customHeight="1">
      <c r="B201" s="36"/>
      <c r="C201" s="197" t="s">
        <v>392</v>
      </c>
      <c r="D201" s="197" t="s">
        <v>126</v>
      </c>
      <c r="E201" s="198" t="s">
        <v>393</v>
      </c>
      <c r="F201" s="199" t="s">
        <v>394</v>
      </c>
      <c r="G201" s="200" t="s">
        <v>129</v>
      </c>
      <c r="H201" s="201">
        <v>1</v>
      </c>
      <c r="I201" s="202"/>
      <c r="J201" s="203">
        <f>ROUND(I201*H201,2)</f>
        <v>0</v>
      </c>
      <c r="K201" s="199" t="s">
        <v>1</v>
      </c>
      <c r="L201" s="41"/>
      <c r="M201" s="204" t="s">
        <v>1</v>
      </c>
      <c r="N201" s="205" t="s">
        <v>42</v>
      </c>
      <c r="O201" s="77"/>
      <c r="P201" s="206">
        <f>O201*H201</f>
        <v>0</v>
      </c>
      <c r="Q201" s="206">
        <v>0.00034</v>
      </c>
      <c r="R201" s="206">
        <f>Q201*H201</f>
        <v>0.00034</v>
      </c>
      <c r="S201" s="206">
        <v>0</v>
      </c>
      <c r="T201" s="207">
        <f>S201*H201</f>
        <v>0</v>
      </c>
      <c r="AR201" s="15" t="s">
        <v>209</v>
      </c>
      <c r="AT201" s="15" t="s">
        <v>126</v>
      </c>
      <c r="AU201" s="15" t="s">
        <v>131</v>
      </c>
      <c r="AY201" s="15" t="s">
        <v>123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5" t="s">
        <v>131</v>
      </c>
      <c r="BK201" s="208">
        <f>ROUND(I201*H201,2)</f>
        <v>0</v>
      </c>
      <c r="BL201" s="15" t="s">
        <v>209</v>
      </c>
      <c r="BM201" s="15" t="s">
        <v>395</v>
      </c>
    </row>
    <row r="202" spans="2:65" s="1" customFormat="1" ht="16.5" customHeight="1">
      <c r="B202" s="36"/>
      <c r="C202" s="197" t="s">
        <v>396</v>
      </c>
      <c r="D202" s="197" t="s">
        <v>126</v>
      </c>
      <c r="E202" s="198" t="s">
        <v>397</v>
      </c>
      <c r="F202" s="199" t="s">
        <v>398</v>
      </c>
      <c r="G202" s="200" t="s">
        <v>141</v>
      </c>
      <c r="H202" s="201">
        <v>5.6</v>
      </c>
      <c r="I202" s="202"/>
      <c r="J202" s="203">
        <f>ROUND(I202*H202,2)</f>
        <v>0</v>
      </c>
      <c r="K202" s="199" t="s">
        <v>1</v>
      </c>
      <c r="L202" s="41"/>
      <c r="M202" s="204" t="s">
        <v>1</v>
      </c>
      <c r="N202" s="205" t="s">
        <v>42</v>
      </c>
      <c r="O202" s="77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AR202" s="15" t="s">
        <v>209</v>
      </c>
      <c r="AT202" s="15" t="s">
        <v>126</v>
      </c>
      <c r="AU202" s="15" t="s">
        <v>131</v>
      </c>
      <c r="AY202" s="15" t="s">
        <v>123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5" t="s">
        <v>131</v>
      </c>
      <c r="BK202" s="208">
        <f>ROUND(I202*H202,2)</f>
        <v>0</v>
      </c>
      <c r="BL202" s="15" t="s">
        <v>209</v>
      </c>
      <c r="BM202" s="15" t="s">
        <v>399</v>
      </c>
    </row>
    <row r="203" spans="2:51" s="11" customFormat="1" ht="12">
      <c r="B203" s="209"/>
      <c r="C203" s="210"/>
      <c r="D203" s="211" t="s">
        <v>137</v>
      </c>
      <c r="E203" s="212" t="s">
        <v>1</v>
      </c>
      <c r="F203" s="213" t="s">
        <v>400</v>
      </c>
      <c r="G203" s="210"/>
      <c r="H203" s="214">
        <v>5.6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137</v>
      </c>
      <c r="AU203" s="220" t="s">
        <v>131</v>
      </c>
      <c r="AV203" s="11" t="s">
        <v>131</v>
      </c>
      <c r="AW203" s="11" t="s">
        <v>32</v>
      </c>
      <c r="AX203" s="11" t="s">
        <v>75</v>
      </c>
      <c r="AY203" s="220" t="s">
        <v>123</v>
      </c>
    </row>
    <row r="204" spans="2:65" s="1" customFormat="1" ht="16.5" customHeight="1">
      <c r="B204" s="36"/>
      <c r="C204" s="197" t="s">
        <v>401</v>
      </c>
      <c r="D204" s="197" t="s">
        <v>126</v>
      </c>
      <c r="E204" s="198" t="s">
        <v>402</v>
      </c>
      <c r="F204" s="199" t="s">
        <v>403</v>
      </c>
      <c r="G204" s="200" t="s">
        <v>305</v>
      </c>
      <c r="H204" s="201">
        <v>1</v>
      </c>
      <c r="I204" s="202"/>
      <c r="J204" s="203">
        <f>ROUND(I204*H204,2)</f>
        <v>0</v>
      </c>
      <c r="K204" s="199" t="s">
        <v>1</v>
      </c>
      <c r="L204" s="41"/>
      <c r="M204" s="204" t="s">
        <v>1</v>
      </c>
      <c r="N204" s="205" t="s">
        <v>42</v>
      </c>
      <c r="O204" s="77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AR204" s="15" t="s">
        <v>209</v>
      </c>
      <c r="AT204" s="15" t="s">
        <v>126</v>
      </c>
      <c r="AU204" s="15" t="s">
        <v>131</v>
      </c>
      <c r="AY204" s="15" t="s">
        <v>123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5" t="s">
        <v>131</v>
      </c>
      <c r="BK204" s="208">
        <f>ROUND(I204*H204,2)</f>
        <v>0</v>
      </c>
      <c r="BL204" s="15" t="s">
        <v>209</v>
      </c>
      <c r="BM204" s="15" t="s">
        <v>404</v>
      </c>
    </row>
    <row r="205" spans="2:65" s="1" customFormat="1" ht="16.5" customHeight="1">
      <c r="B205" s="36"/>
      <c r="C205" s="197" t="s">
        <v>405</v>
      </c>
      <c r="D205" s="197" t="s">
        <v>126</v>
      </c>
      <c r="E205" s="198" t="s">
        <v>406</v>
      </c>
      <c r="F205" s="199" t="s">
        <v>407</v>
      </c>
      <c r="G205" s="200" t="s">
        <v>305</v>
      </c>
      <c r="H205" s="201">
        <v>1</v>
      </c>
      <c r="I205" s="202"/>
      <c r="J205" s="203">
        <f>ROUND(I205*H205,2)</f>
        <v>0</v>
      </c>
      <c r="K205" s="199" t="s">
        <v>1</v>
      </c>
      <c r="L205" s="41"/>
      <c r="M205" s="204" t="s">
        <v>1</v>
      </c>
      <c r="N205" s="205" t="s">
        <v>42</v>
      </c>
      <c r="O205" s="77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AR205" s="15" t="s">
        <v>209</v>
      </c>
      <c r="AT205" s="15" t="s">
        <v>126</v>
      </c>
      <c r="AU205" s="15" t="s">
        <v>131</v>
      </c>
      <c r="AY205" s="15" t="s">
        <v>123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5" t="s">
        <v>131</v>
      </c>
      <c r="BK205" s="208">
        <f>ROUND(I205*H205,2)</f>
        <v>0</v>
      </c>
      <c r="BL205" s="15" t="s">
        <v>209</v>
      </c>
      <c r="BM205" s="15" t="s">
        <v>408</v>
      </c>
    </row>
    <row r="206" spans="2:65" s="1" customFormat="1" ht="16.5" customHeight="1">
      <c r="B206" s="36"/>
      <c r="C206" s="197" t="s">
        <v>409</v>
      </c>
      <c r="D206" s="197" t="s">
        <v>126</v>
      </c>
      <c r="E206" s="198" t="s">
        <v>410</v>
      </c>
      <c r="F206" s="199" t="s">
        <v>411</v>
      </c>
      <c r="G206" s="200" t="s">
        <v>321</v>
      </c>
      <c r="H206" s="201">
        <v>0.002</v>
      </c>
      <c r="I206" s="202"/>
      <c r="J206" s="203">
        <f>ROUND(I206*H206,2)</f>
        <v>0</v>
      </c>
      <c r="K206" s="199" t="s">
        <v>1</v>
      </c>
      <c r="L206" s="41"/>
      <c r="M206" s="204" t="s">
        <v>1</v>
      </c>
      <c r="N206" s="205" t="s">
        <v>42</v>
      </c>
      <c r="O206" s="77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AR206" s="15" t="s">
        <v>209</v>
      </c>
      <c r="AT206" s="15" t="s">
        <v>126</v>
      </c>
      <c r="AU206" s="15" t="s">
        <v>131</v>
      </c>
      <c r="AY206" s="15" t="s">
        <v>123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5" t="s">
        <v>131</v>
      </c>
      <c r="BK206" s="208">
        <f>ROUND(I206*H206,2)</f>
        <v>0</v>
      </c>
      <c r="BL206" s="15" t="s">
        <v>209</v>
      </c>
      <c r="BM206" s="15" t="s">
        <v>412</v>
      </c>
    </row>
    <row r="207" spans="2:63" s="10" customFormat="1" ht="22.8" customHeight="1">
      <c r="B207" s="181"/>
      <c r="C207" s="182"/>
      <c r="D207" s="183" t="s">
        <v>69</v>
      </c>
      <c r="E207" s="195" t="s">
        <v>413</v>
      </c>
      <c r="F207" s="195" t="s">
        <v>414</v>
      </c>
      <c r="G207" s="182"/>
      <c r="H207" s="182"/>
      <c r="I207" s="185"/>
      <c r="J207" s="196">
        <f>BK207</f>
        <v>0</v>
      </c>
      <c r="K207" s="182"/>
      <c r="L207" s="187"/>
      <c r="M207" s="188"/>
      <c r="N207" s="189"/>
      <c r="O207" s="189"/>
      <c r="P207" s="190">
        <f>SUM(P208:P216)</f>
        <v>0</v>
      </c>
      <c r="Q207" s="189"/>
      <c r="R207" s="190">
        <f>SUM(R208:R216)</f>
        <v>0.00966</v>
      </c>
      <c r="S207" s="189"/>
      <c r="T207" s="191">
        <f>SUM(T208:T216)</f>
        <v>0</v>
      </c>
      <c r="AR207" s="192" t="s">
        <v>131</v>
      </c>
      <c r="AT207" s="193" t="s">
        <v>69</v>
      </c>
      <c r="AU207" s="193" t="s">
        <v>75</v>
      </c>
      <c r="AY207" s="192" t="s">
        <v>123</v>
      </c>
      <c r="BK207" s="194">
        <f>SUM(BK208:BK216)</f>
        <v>0</v>
      </c>
    </row>
    <row r="208" spans="2:65" s="1" customFormat="1" ht="16.5" customHeight="1">
      <c r="B208" s="36"/>
      <c r="C208" s="197" t="s">
        <v>415</v>
      </c>
      <c r="D208" s="197" t="s">
        <v>126</v>
      </c>
      <c r="E208" s="198" t="s">
        <v>416</v>
      </c>
      <c r="F208" s="199" t="s">
        <v>417</v>
      </c>
      <c r="G208" s="200" t="s">
        <v>141</v>
      </c>
      <c r="H208" s="201">
        <v>9</v>
      </c>
      <c r="I208" s="202"/>
      <c r="J208" s="203">
        <f>ROUND(I208*H208,2)</f>
        <v>0</v>
      </c>
      <c r="K208" s="199" t="s">
        <v>169</v>
      </c>
      <c r="L208" s="41"/>
      <c r="M208" s="204" t="s">
        <v>1</v>
      </c>
      <c r="N208" s="205" t="s">
        <v>42</v>
      </c>
      <c r="O208" s="77"/>
      <c r="P208" s="206">
        <f>O208*H208</f>
        <v>0</v>
      </c>
      <c r="Q208" s="206">
        <v>0.0004</v>
      </c>
      <c r="R208" s="206">
        <f>Q208*H208</f>
        <v>0.0036000000000000003</v>
      </c>
      <c r="S208" s="206">
        <v>0</v>
      </c>
      <c r="T208" s="207">
        <f>S208*H208</f>
        <v>0</v>
      </c>
      <c r="AR208" s="15" t="s">
        <v>209</v>
      </c>
      <c r="AT208" s="15" t="s">
        <v>126</v>
      </c>
      <c r="AU208" s="15" t="s">
        <v>131</v>
      </c>
      <c r="AY208" s="15" t="s">
        <v>123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5" t="s">
        <v>131</v>
      </c>
      <c r="BK208" s="208">
        <f>ROUND(I208*H208,2)</f>
        <v>0</v>
      </c>
      <c r="BL208" s="15" t="s">
        <v>209</v>
      </c>
      <c r="BM208" s="15" t="s">
        <v>418</v>
      </c>
    </row>
    <row r="209" spans="2:65" s="1" customFormat="1" ht="16.5" customHeight="1">
      <c r="B209" s="36"/>
      <c r="C209" s="197" t="s">
        <v>419</v>
      </c>
      <c r="D209" s="197" t="s">
        <v>126</v>
      </c>
      <c r="E209" s="198" t="s">
        <v>420</v>
      </c>
      <c r="F209" s="199" t="s">
        <v>421</v>
      </c>
      <c r="G209" s="200" t="s">
        <v>141</v>
      </c>
      <c r="H209" s="201">
        <v>4</v>
      </c>
      <c r="I209" s="202"/>
      <c r="J209" s="203">
        <f>ROUND(I209*H209,2)</f>
        <v>0</v>
      </c>
      <c r="K209" s="199" t="s">
        <v>1</v>
      </c>
      <c r="L209" s="41"/>
      <c r="M209" s="204" t="s">
        <v>1</v>
      </c>
      <c r="N209" s="205" t="s">
        <v>42</v>
      </c>
      <c r="O209" s="77"/>
      <c r="P209" s="206">
        <f>O209*H209</f>
        <v>0</v>
      </c>
      <c r="Q209" s="206">
        <v>5E-05</v>
      </c>
      <c r="R209" s="206">
        <f>Q209*H209</f>
        <v>0.0002</v>
      </c>
      <c r="S209" s="206">
        <v>0</v>
      </c>
      <c r="T209" s="207">
        <f>S209*H209</f>
        <v>0</v>
      </c>
      <c r="AR209" s="15" t="s">
        <v>209</v>
      </c>
      <c r="AT209" s="15" t="s">
        <v>126</v>
      </c>
      <c r="AU209" s="15" t="s">
        <v>131</v>
      </c>
      <c r="AY209" s="15" t="s">
        <v>123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5" t="s">
        <v>131</v>
      </c>
      <c r="BK209" s="208">
        <f>ROUND(I209*H209,2)</f>
        <v>0</v>
      </c>
      <c r="BL209" s="15" t="s">
        <v>209</v>
      </c>
      <c r="BM209" s="15" t="s">
        <v>422</v>
      </c>
    </row>
    <row r="210" spans="2:65" s="1" customFormat="1" ht="16.5" customHeight="1">
      <c r="B210" s="36"/>
      <c r="C210" s="197" t="s">
        <v>423</v>
      </c>
      <c r="D210" s="197" t="s">
        <v>126</v>
      </c>
      <c r="E210" s="198" t="s">
        <v>424</v>
      </c>
      <c r="F210" s="199" t="s">
        <v>425</v>
      </c>
      <c r="G210" s="200" t="s">
        <v>141</v>
      </c>
      <c r="H210" s="201">
        <v>5</v>
      </c>
      <c r="I210" s="202"/>
      <c r="J210" s="203">
        <f>ROUND(I210*H210,2)</f>
        <v>0</v>
      </c>
      <c r="K210" s="199" t="s">
        <v>1</v>
      </c>
      <c r="L210" s="41"/>
      <c r="M210" s="204" t="s">
        <v>1</v>
      </c>
      <c r="N210" s="205" t="s">
        <v>42</v>
      </c>
      <c r="O210" s="77"/>
      <c r="P210" s="206">
        <f>O210*H210</f>
        <v>0</v>
      </c>
      <c r="Q210" s="206">
        <v>7E-05</v>
      </c>
      <c r="R210" s="206">
        <f>Q210*H210</f>
        <v>0.00034999999999999994</v>
      </c>
      <c r="S210" s="206">
        <v>0</v>
      </c>
      <c r="T210" s="207">
        <f>S210*H210</f>
        <v>0</v>
      </c>
      <c r="AR210" s="15" t="s">
        <v>209</v>
      </c>
      <c r="AT210" s="15" t="s">
        <v>126</v>
      </c>
      <c r="AU210" s="15" t="s">
        <v>131</v>
      </c>
      <c r="AY210" s="15" t="s">
        <v>123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5" t="s">
        <v>131</v>
      </c>
      <c r="BK210" s="208">
        <f>ROUND(I210*H210,2)</f>
        <v>0</v>
      </c>
      <c r="BL210" s="15" t="s">
        <v>209</v>
      </c>
      <c r="BM210" s="15" t="s">
        <v>426</v>
      </c>
    </row>
    <row r="211" spans="2:65" s="1" customFormat="1" ht="16.5" customHeight="1">
      <c r="B211" s="36"/>
      <c r="C211" s="197" t="s">
        <v>427</v>
      </c>
      <c r="D211" s="197" t="s">
        <v>126</v>
      </c>
      <c r="E211" s="198" t="s">
        <v>428</v>
      </c>
      <c r="F211" s="199" t="s">
        <v>429</v>
      </c>
      <c r="G211" s="200" t="s">
        <v>129</v>
      </c>
      <c r="H211" s="201">
        <v>3</v>
      </c>
      <c r="I211" s="202"/>
      <c r="J211" s="203">
        <f>ROUND(I211*H211,2)</f>
        <v>0</v>
      </c>
      <c r="K211" s="199" t="s">
        <v>1</v>
      </c>
      <c r="L211" s="41"/>
      <c r="M211" s="204" t="s">
        <v>1</v>
      </c>
      <c r="N211" s="205" t="s">
        <v>42</v>
      </c>
      <c r="O211" s="77"/>
      <c r="P211" s="206">
        <f>O211*H211</f>
        <v>0</v>
      </c>
      <c r="Q211" s="206">
        <v>0.0006</v>
      </c>
      <c r="R211" s="206">
        <f>Q211*H211</f>
        <v>0.0018</v>
      </c>
      <c r="S211" s="206">
        <v>0</v>
      </c>
      <c r="T211" s="207">
        <f>S211*H211</f>
        <v>0</v>
      </c>
      <c r="AR211" s="15" t="s">
        <v>209</v>
      </c>
      <c r="AT211" s="15" t="s">
        <v>126</v>
      </c>
      <c r="AU211" s="15" t="s">
        <v>131</v>
      </c>
      <c r="AY211" s="15" t="s">
        <v>123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5" t="s">
        <v>131</v>
      </c>
      <c r="BK211" s="208">
        <f>ROUND(I211*H211,2)</f>
        <v>0</v>
      </c>
      <c r="BL211" s="15" t="s">
        <v>209</v>
      </c>
      <c r="BM211" s="15" t="s">
        <v>430</v>
      </c>
    </row>
    <row r="212" spans="2:65" s="1" customFormat="1" ht="16.5" customHeight="1">
      <c r="B212" s="36"/>
      <c r="C212" s="197" t="s">
        <v>431</v>
      </c>
      <c r="D212" s="197" t="s">
        <v>126</v>
      </c>
      <c r="E212" s="198" t="s">
        <v>432</v>
      </c>
      <c r="F212" s="199" t="s">
        <v>433</v>
      </c>
      <c r="G212" s="200" t="s">
        <v>141</v>
      </c>
      <c r="H212" s="201">
        <v>9</v>
      </c>
      <c r="I212" s="202"/>
      <c r="J212" s="203">
        <f>ROUND(I212*H212,2)</f>
        <v>0</v>
      </c>
      <c r="K212" s="199" t="s">
        <v>1</v>
      </c>
      <c r="L212" s="41"/>
      <c r="M212" s="204" t="s">
        <v>1</v>
      </c>
      <c r="N212" s="205" t="s">
        <v>42</v>
      </c>
      <c r="O212" s="77"/>
      <c r="P212" s="206">
        <f>O212*H212</f>
        <v>0</v>
      </c>
      <c r="Q212" s="206">
        <v>0.0004</v>
      </c>
      <c r="R212" s="206">
        <f>Q212*H212</f>
        <v>0.0036000000000000003</v>
      </c>
      <c r="S212" s="206">
        <v>0</v>
      </c>
      <c r="T212" s="207">
        <f>S212*H212</f>
        <v>0</v>
      </c>
      <c r="AR212" s="15" t="s">
        <v>209</v>
      </c>
      <c r="AT212" s="15" t="s">
        <v>126</v>
      </c>
      <c r="AU212" s="15" t="s">
        <v>131</v>
      </c>
      <c r="AY212" s="15" t="s">
        <v>123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5" t="s">
        <v>131</v>
      </c>
      <c r="BK212" s="208">
        <f>ROUND(I212*H212,2)</f>
        <v>0</v>
      </c>
      <c r="BL212" s="15" t="s">
        <v>209</v>
      </c>
      <c r="BM212" s="15" t="s">
        <v>434</v>
      </c>
    </row>
    <row r="213" spans="2:65" s="1" customFormat="1" ht="16.5" customHeight="1">
      <c r="B213" s="36"/>
      <c r="C213" s="197" t="s">
        <v>435</v>
      </c>
      <c r="D213" s="197" t="s">
        <v>126</v>
      </c>
      <c r="E213" s="198" t="s">
        <v>436</v>
      </c>
      <c r="F213" s="199" t="s">
        <v>437</v>
      </c>
      <c r="G213" s="200" t="s">
        <v>141</v>
      </c>
      <c r="H213" s="201">
        <v>9</v>
      </c>
      <c r="I213" s="202"/>
      <c r="J213" s="203">
        <f>ROUND(I213*H213,2)</f>
        <v>0</v>
      </c>
      <c r="K213" s="199" t="s">
        <v>1</v>
      </c>
      <c r="L213" s="41"/>
      <c r="M213" s="204" t="s">
        <v>1</v>
      </c>
      <c r="N213" s="205" t="s">
        <v>42</v>
      </c>
      <c r="O213" s="77"/>
      <c r="P213" s="206">
        <f>O213*H213</f>
        <v>0</v>
      </c>
      <c r="Q213" s="206">
        <v>1E-05</v>
      </c>
      <c r="R213" s="206">
        <f>Q213*H213</f>
        <v>9E-05</v>
      </c>
      <c r="S213" s="206">
        <v>0</v>
      </c>
      <c r="T213" s="207">
        <f>S213*H213</f>
        <v>0</v>
      </c>
      <c r="AR213" s="15" t="s">
        <v>209</v>
      </c>
      <c r="AT213" s="15" t="s">
        <v>126</v>
      </c>
      <c r="AU213" s="15" t="s">
        <v>131</v>
      </c>
      <c r="AY213" s="15" t="s">
        <v>123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5" t="s">
        <v>131</v>
      </c>
      <c r="BK213" s="208">
        <f>ROUND(I213*H213,2)</f>
        <v>0</v>
      </c>
      <c r="BL213" s="15" t="s">
        <v>209</v>
      </c>
      <c r="BM213" s="15" t="s">
        <v>438</v>
      </c>
    </row>
    <row r="214" spans="2:65" s="1" customFormat="1" ht="16.5" customHeight="1">
      <c r="B214" s="36"/>
      <c r="C214" s="197" t="s">
        <v>439</v>
      </c>
      <c r="D214" s="197" t="s">
        <v>126</v>
      </c>
      <c r="E214" s="198" t="s">
        <v>440</v>
      </c>
      <c r="F214" s="199" t="s">
        <v>407</v>
      </c>
      <c r="G214" s="200" t="s">
        <v>305</v>
      </c>
      <c r="H214" s="201">
        <v>1</v>
      </c>
      <c r="I214" s="202"/>
      <c r="J214" s="203">
        <f>ROUND(I214*H214,2)</f>
        <v>0</v>
      </c>
      <c r="K214" s="199" t="s">
        <v>1</v>
      </c>
      <c r="L214" s="41"/>
      <c r="M214" s="204" t="s">
        <v>1</v>
      </c>
      <c r="N214" s="205" t="s">
        <v>42</v>
      </c>
      <c r="O214" s="77"/>
      <c r="P214" s="206">
        <f>O214*H214</f>
        <v>0</v>
      </c>
      <c r="Q214" s="206">
        <v>1E-05</v>
      </c>
      <c r="R214" s="206">
        <f>Q214*H214</f>
        <v>1E-05</v>
      </c>
      <c r="S214" s="206">
        <v>0</v>
      </c>
      <c r="T214" s="207">
        <f>S214*H214</f>
        <v>0</v>
      </c>
      <c r="AR214" s="15" t="s">
        <v>209</v>
      </c>
      <c r="AT214" s="15" t="s">
        <v>126</v>
      </c>
      <c r="AU214" s="15" t="s">
        <v>131</v>
      </c>
      <c r="AY214" s="15" t="s">
        <v>123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5" t="s">
        <v>131</v>
      </c>
      <c r="BK214" s="208">
        <f>ROUND(I214*H214,2)</f>
        <v>0</v>
      </c>
      <c r="BL214" s="15" t="s">
        <v>209</v>
      </c>
      <c r="BM214" s="15" t="s">
        <v>441</v>
      </c>
    </row>
    <row r="215" spans="2:65" s="1" customFormat="1" ht="16.5" customHeight="1">
      <c r="B215" s="36"/>
      <c r="C215" s="197" t="s">
        <v>442</v>
      </c>
      <c r="D215" s="197" t="s">
        <v>126</v>
      </c>
      <c r="E215" s="198" t="s">
        <v>443</v>
      </c>
      <c r="F215" s="199" t="s">
        <v>444</v>
      </c>
      <c r="G215" s="200" t="s">
        <v>305</v>
      </c>
      <c r="H215" s="201">
        <v>1</v>
      </c>
      <c r="I215" s="202"/>
      <c r="J215" s="203">
        <f>ROUND(I215*H215,2)</f>
        <v>0</v>
      </c>
      <c r="K215" s="199" t="s">
        <v>1</v>
      </c>
      <c r="L215" s="41"/>
      <c r="M215" s="204" t="s">
        <v>1</v>
      </c>
      <c r="N215" s="205" t="s">
        <v>42</v>
      </c>
      <c r="O215" s="77"/>
      <c r="P215" s="206">
        <f>O215*H215</f>
        <v>0</v>
      </c>
      <c r="Q215" s="206">
        <v>1E-05</v>
      </c>
      <c r="R215" s="206">
        <f>Q215*H215</f>
        <v>1E-05</v>
      </c>
      <c r="S215" s="206">
        <v>0</v>
      </c>
      <c r="T215" s="207">
        <f>S215*H215</f>
        <v>0</v>
      </c>
      <c r="AR215" s="15" t="s">
        <v>209</v>
      </c>
      <c r="AT215" s="15" t="s">
        <v>126</v>
      </c>
      <c r="AU215" s="15" t="s">
        <v>131</v>
      </c>
      <c r="AY215" s="15" t="s">
        <v>123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5" t="s">
        <v>131</v>
      </c>
      <c r="BK215" s="208">
        <f>ROUND(I215*H215,2)</f>
        <v>0</v>
      </c>
      <c r="BL215" s="15" t="s">
        <v>209</v>
      </c>
      <c r="BM215" s="15" t="s">
        <v>445</v>
      </c>
    </row>
    <row r="216" spans="2:65" s="1" customFormat="1" ht="16.5" customHeight="1">
      <c r="B216" s="36"/>
      <c r="C216" s="197" t="s">
        <v>446</v>
      </c>
      <c r="D216" s="197" t="s">
        <v>126</v>
      </c>
      <c r="E216" s="198" t="s">
        <v>447</v>
      </c>
      <c r="F216" s="199" t="s">
        <v>448</v>
      </c>
      <c r="G216" s="200" t="s">
        <v>321</v>
      </c>
      <c r="H216" s="201">
        <v>0.01</v>
      </c>
      <c r="I216" s="202"/>
      <c r="J216" s="203">
        <f>ROUND(I216*H216,2)</f>
        <v>0</v>
      </c>
      <c r="K216" s="199" t="s">
        <v>1</v>
      </c>
      <c r="L216" s="41"/>
      <c r="M216" s="204" t="s">
        <v>1</v>
      </c>
      <c r="N216" s="205" t="s">
        <v>42</v>
      </c>
      <c r="O216" s="77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AR216" s="15" t="s">
        <v>209</v>
      </c>
      <c r="AT216" s="15" t="s">
        <v>126</v>
      </c>
      <c r="AU216" s="15" t="s">
        <v>131</v>
      </c>
      <c r="AY216" s="15" t="s">
        <v>123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5" t="s">
        <v>131</v>
      </c>
      <c r="BK216" s="208">
        <f>ROUND(I216*H216,2)</f>
        <v>0</v>
      </c>
      <c r="BL216" s="15" t="s">
        <v>209</v>
      </c>
      <c r="BM216" s="15" t="s">
        <v>449</v>
      </c>
    </row>
    <row r="217" spans="2:63" s="10" customFormat="1" ht="22.8" customHeight="1">
      <c r="B217" s="181"/>
      <c r="C217" s="182"/>
      <c r="D217" s="183" t="s">
        <v>69</v>
      </c>
      <c r="E217" s="195" t="s">
        <v>450</v>
      </c>
      <c r="F217" s="195" t="s">
        <v>451</v>
      </c>
      <c r="G217" s="182"/>
      <c r="H217" s="182"/>
      <c r="I217" s="185"/>
      <c r="J217" s="196">
        <f>BK217</f>
        <v>0</v>
      </c>
      <c r="K217" s="182"/>
      <c r="L217" s="187"/>
      <c r="M217" s="188"/>
      <c r="N217" s="189"/>
      <c r="O217" s="189"/>
      <c r="P217" s="190">
        <f>SUM(P218:P233)</f>
        <v>0</v>
      </c>
      <c r="Q217" s="189"/>
      <c r="R217" s="190">
        <f>SUM(R218:R233)</f>
        <v>0.02407</v>
      </c>
      <c r="S217" s="189"/>
      <c r="T217" s="191">
        <f>SUM(T218:T233)</f>
        <v>0</v>
      </c>
      <c r="AR217" s="192" t="s">
        <v>131</v>
      </c>
      <c r="AT217" s="193" t="s">
        <v>69</v>
      </c>
      <c r="AU217" s="193" t="s">
        <v>75</v>
      </c>
      <c r="AY217" s="192" t="s">
        <v>123</v>
      </c>
      <c r="BK217" s="194">
        <f>SUM(BK218:BK233)</f>
        <v>0</v>
      </c>
    </row>
    <row r="218" spans="2:65" s="1" customFormat="1" ht="16.5" customHeight="1">
      <c r="B218" s="36"/>
      <c r="C218" s="197" t="s">
        <v>452</v>
      </c>
      <c r="D218" s="197" t="s">
        <v>126</v>
      </c>
      <c r="E218" s="198" t="s">
        <v>453</v>
      </c>
      <c r="F218" s="199" t="s">
        <v>454</v>
      </c>
      <c r="G218" s="200" t="s">
        <v>221</v>
      </c>
      <c r="H218" s="201">
        <v>1</v>
      </c>
      <c r="I218" s="202"/>
      <c r="J218" s="203">
        <f>ROUND(I218*H218,2)</f>
        <v>0</v>
      </c>
      <c r="K218" s="199" t="s">
        <v>1</v>
      </c>
      <c r="L218" s="41"/>
      <c r="M218" s="204" t="s">
        <v>1</v>
      </c>
      <c r="N218" s="205" t="s">
        <v>42</v>
      </c>
      <c r="O218" s="77"/>
      <c r="P218" s="206">
        <f>O218*H218</f>
        <v>0</v>
      </c>
      <c r="Q218" s="206">
        <v>0.02407</v>
      </c>
      <c r="R218" s="206">
        <f>Q218*H218</f>
        <v>0.02407</v>
      </c>
      <c r="S218" s="206">
        <v>0</v>
      </c>
      <c r="T218" s="207">
        <f>S218*H218</f>
        <v>0</v>
      </c>
      <c r="AR218" s="15" t="s">
        <v>209</v>
      </c>
      <c r="AT218" s="15" t="s">
        <v>126</v>
      </c>
      <c r="AU218" s="15" t="s">
        <v>131</v>
      </c>
      <c r="AY218" s="15" t="s">
        <v>123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5" t="s">
        <v>131</v>
      </c>
      <c r="BK218" s="208">
        <f>ROUND(I218*H218,2)</f>
        <v>0</v>
      </c>
      <c r="BL218" s="15" t="s">
        <v>209</v>
      </c>
      <c r="BM218" s="15" t="s">
        <v>455</v>
      </c>
    </row>
    <row r="219" spans="2:65" s="1" customFormat="1" ht="16.5" customHeight="1">
      <c r="B219" s="36"/>
      <c r="C219" s="197" t="s">
        <v>456</v>
      </c>
      <c r="D219" s="197" t="s">
        <v>126</v>
      </c>
      <c r="E219" s="198" t="s">
        <v>457</v>
      </c>
      <c r="F219" s="199" t="s">
        <v>458</v>
      </c>
      <c r="G219" s="200" t="s">
        <v>221</v>
      </c>
      <c r="H219" s="201">
        <v>1</v>
      </c>
      <c r="I219" s="202"/>
      <c r="J219" s="203">
        <f>ROUND(I219*H219,2)</f>
        <v>0</v>
      </c>
      <c r="K219" s="199" t="s">
        <v>1</v>
      </c>
      <c r="L219" s="41"/>
      <c r="M219" s="204" t="s">
        <v>1</v>
      </c>
      <c r="N219" s="205" t="s">
        <v>42</v>
      </c>
      <c r="O219" s="77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AR219" s="15" t="s">
        <v>209</v>
      </c>
      <c r="AT219" s="15" t="s">
        <v>126</v>
      </c>
      <c r="AU219" s="15" t="s">
        <v>131</v>
      </c>
      <c r="AY219" s="15" t="s">
        <v>123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5" t="s">
        <v>131</v>
      </c>
      <c r="BK219" s="208">
        <f>ROUND(I219*H219,2)</f>
        <v>0</v>
      </c>
      <c r="BL219" s="15" t="s">
        <v>209</v>
      </c>
      <c r="BM219" s="15" t="s">
        <v>459</v>
      </c>
    </row>
    <row r="220" spans="2:65" s="1" customFormat="1" ht="16.5" customHeight="1">
      <c r="B220" s="36"/>
      <c r="C220" s="197" t="s">
        <v>460</v>
      </c>
      <c r="D220" s="197" t="s">
        <v>126</v>
      </c>
      <c r="E220" s="198" t="s">
        <v>461</v>
      </c>
      <c r="F220" s="199" t="s">
        <v>462</v>
      </c>
      <c r="G220" s="200" t="s">
        <v>221</v>
      </c>
      <c r="H220" s="201">
        <v>1</v>
      </c>
      <c r="I220" s="202"/>
      <c r="J220" s="203">
        <f>ROUND(I220*H220,2)</f>
        <v>0</v>
      </c>
      <c r="K220" s="199" t="s">
        <v>1</v>
      </c>
      <c r="L220" s="41"/>
      <c r="M220" s="204" t="s">
        <v>1</v>
      </c>
      <c r="N220" s="205" t="s">
        <v>42</v>
      </c>
      <c r="O220" s="77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AR220" s="15" t="s">
        <v>209</v>
      </c>
      <c r="AT220" s="15" t="s">
        <v>126</v>
      </c>
      <c r="AU220" s="15" t="s">
        <v>131</v>
      </c>
      <c r="AY220" s="15" t="s">
        <v>123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5" t="s">
        <v>131</v>
      </c>
      <c r="BK220" s="208">
        <f>ROUND(I220*H220,2)</f>
        <v>0</v>
      </c>
      <c r="BL220" s="15" t="s">
        <v>209</v>
      </c>
      <c r="BM220" s="15" t="s">
        <v>463</v>
      </c>
    </row>
    <row r="221" spans="2:65" s="1" customFormat="1" ht="16.5" customHeight="1">
      <c r="B221" s="36"/>
      <c r="C221" s="197" t="s">
        <v>464</v>
      </c>
      <c r="D221" s="197" t="s">
        <v>126</v>
      </c>
      <c r="E221" s="198" t="s">
        <v>465</v>
      </c>
      <c r="F221" s="199" t="s">
        <v>466</v>
      </c>
      <c r="G221" s="200" t="s">
        <v>129</v>
      </c>
      <c r="H221" s="201">
        <v>4</v>
      </c>
      <c r="I221" s="202"/>
      <c r="J221" s="203">
        <f>ROUND(I221*H221,2)</f>
        <v>0</v>
      </c>
      <c r="K221" s="199" t="s">
        <v>1</v>
      </c>
      <c r="L221" s="41"/>
      <c r="M221" s="204" t="s">
        <v>1</v>
      </c>
      <c r="N221" s="205" t="s">
        <v>42</v>
      </c>
      <c r="O221" s="77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15" t="s">
        <v>209</v>
      </c>
      <c r="AT221" s="15" t="s">
        <v>126</v>
      </c>
      <c r="AU221" s="15" t="s">
        <v>131</v>
      </c>
      <c r="AY221" s="15" t="s">
        <v>123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5" t="s">
        <v>131</v>
      </c>
      <c r="BK221" s="208">
        <f>ROUND(I221*H221,2)</f>
        <v>0</v>
      </c>
      <c r="BL221" s="15" t="s">
        <v>209</v>
      </c>
      <c r="BM221" s="15" t="s">
        <v>467</v>
      </c>
    </row>
    <row r="222" spans="2:65" s="1" customFormat="1" ht="16.5" customHeight="1">
      <c r="B222" s="36"/>
      <c r="C222" s="197" t="s">
        <v>468</v>
      </c>
      <c r="D222" s="197" t="s">
        <v>126</v>
      </c>
      <c r="E222" s="198" t="s">
        <v>469</v>
      </c>
      <c r="F222" s="199" t="s">
        <v>470</v>
      </c>
      <c r="G222" s="200" t="s">
        <v>129</v>
      </c>
      <c r="H222" s="201">
        <v>2</v>
      </c>
      <c r="I222" s="202"/>
      <c r="J222" s="203">
        <f>ROUND(I222*H222,2)</f>
        <v>0</v>
      </c>
      <c r="K222" s="199" t="s">
        <v>1</v>
      </c>
      <c r="L222" s="41"/>
      <c r="M222" s="204" t="s">
        <v>1</v>
      </c>
      <c r="N222" s="205" t="s">
        <v>42</v>
      </c>
      <c r="O222" s="77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AR222" s="15" t="s">
        <v>209</v>
      </c>
      <c r="AT222" s="15" t="s">
        <v>126</v>
      </c>
      <c r="AU222" s="15" t="s">
        <v>131</v>
      </c>
      <c r="AY222" s="15" t="s">
        <v>123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5" t="s">
        <v>131</v>
      </c>
      <c r="BK222" s="208">
        <f>ROUND(I222*H222,2)</f>
        <v>0</v>
      </c>
      <c r="BL222" s="15" t="s">
        <v>209</v>
      </c>
      <c r="BM222" s="15" t="s">
        <v>471</v>
      </c>
    </row>
    <row r="223" spans="2:65" s="1" customFormat="1" ht="16.5" customHeight="1">
      <c r="B223" s="36"/>
      <c r="C223" s="197" t="s">
        <v>472</v>
      </c>
      <c r="D223" s="197" t="s">
        <v>126</v>
      </c>
      <c r="E223" s="198" t="s">
        <v>473</v>
      </c>
      <c r="F223" s="199" t="s">
        <v>474</v>
      </c>
      <c r="G223" s="200" t="s">
        <v>221</v>
      </c>
      <c r="H223" s="201">
        <v>1</v>
      </c>
      <c r="I223" s="202"/>
      <c r="J223" s="203">
        <f>ROUND(I223*H223,2)</f>
        <v>0</v>
      </c>
      <c r="K223" s="199" t="s">
        <v>1</v>
      </c>
      <c r="L223" s="41"/>
      <c r="M223" s="204" t="s">
        <v>1</v>
      </c>
      <c r="N223" s="205" t="s">
        <v>42</v>
      </c>
      <c r="O223" s="77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AR223" s="15" t="s">
        <v>209</v>
      </c>
      <c r="AT223" s="15" t="s">
        <v>126</v>
      </c>
      <c r="AU223" s="15" t="s">
        <v>131</v>
      </c>
      <c r="AY223" s="15" t="s">
        <v>123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5" t="s">
        <v>131</v>
      </c>
      <c r="BK223" s="208">
        <f>ROUND(I223*H223,2)</f>
        <v>0</v>
      </c>
      <c r="BL223" s="15" t="s">
        <v>209</v>
      </c>
      <c r="BM223" s="15" t="s">
        <v>475</v>
      </c>
    </row>
    <row r="224" spans="2:65" s="1" customFormat="1" ht="16.5" customHeight="1">
      <c r="B224" s="36"/>
      <c r="C224" s="197" t="s">
        <v>476</v>
      </c>
      <c r="D224" s="197" t="s">
        <v>126</v>
      </c>
      <c r="E224" s="198" t="s">
        <v>477</v>
      </c>
      <c r="F224" s="199" t="s">
        <v>478</v>
      </c>
      <c r="G224" s="200" t="s">
        <v>221</v>
      </c>
      <c r="H224" s="201">
        <v>1</v>
      </c>
      <c r="I224" s="202"/>
      <c r="J224" s="203">
        <f>ROUND(I224*H224,2)</f>
        <v>0</v>
      </c>
      <c r="K224" s="199" t="s">
        <v>1</v>
      </c>
      <c r="L224" s="41"/>
      <c r="M224" s="204" t="s">
        <v>1</v>
      </c>
      <c r="N224" s="205" t="s">
        <v>42</v>
      </c>
      <c r="O224" s="77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15" t="s">
        <v>209</v>
      </c>
      <c r="AT224" s="15" t="s">
        <v>126</v>
      </c>
      <c r="AU224" s="15" t="s">
        <v>131</v>
      </c>
      <c r="AY224" s="15" t="s">
        <v>123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5" t="s">
        <v>131</v>
      </c>
      <c r="BK224" s="208">
        <f>ROUND(I224*H224,2)</f>
        <v>0</v>
      </c>
      <c r="BL224" s="15" t="s">
        <v>209</v>
      </c>
      <c r="BM224" s="15" t="s">
        <v>479</v>
      </c>
    </row>
    <row r="225" spans="2:65" s="1" customFormat="1" ht="16.5" customHeight="1">
      <c r="B225" s="36"/>
      <c r="C225" s="197" t="s">
        <v>480</v>
      </c>
      <c r="D225" s="197" t="s">
        <v>126</v>
      </c>
      <c r="E225" s="198" t="s">
        <v>481</v>
      </c>
      <c r="F225" s="199" t="s">
        <v>482</v>
      </c>
      <c r="G225" s="200" t="s">
        <v>221</v>
      </c>
      <c r="H225" s="201">
        <v>1</v>
      </c>
      <c r="I225" s="202"/>
      <c r="J225" s="203">
        <f>ROUND(I225*H225,2)</f>
        <v>0</v>
      </c>
      <c r="K225" s="199" t="s">
        <v>1</v>
      </c>
      <c r="L225" s="41"/>
      <c r="M225" s="204" t="s">
        <v>1</v>
      </c>
      <c r="N225" s="205" t="s">
        <v>42</v>
      </c>
      <c r="O225" s="77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AR225" s="15" t="s">
        <v>209</v>
      </c>
      <c r="AT225" s="15" t="s">
        <v>126</v>
      </c>
      <c r="AU225" s="15" t="s">
        <v>131</v>
      </c>
      <c r="AY225" s="15" t="s">
        <v>123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5" t="s">
        <v>131</v>
      </c>
      <c r="BK225" s="208">
        <f>ROUND(I225*H225,2)</f>
        <v>0</v>
      </c>
      <c r="BL225" s="15" t="s">
        <v>209</v>
      </c>
      <c r="BM225" s="15" t="s">
        <v>483</v>
      </c>
    </row>
    <row r="226" spans="2:65" s="1" customFormat="1" ht="16.5" customHeight="1">
      <c r="B226" s="36"/>
      <c r="C226" s="197" t="s">
        <v>484</v>
      </c>
      <c r="D226" s="197" t="s">
        <v>126</v>
      </c>
      <c r="E226" s="198" t="s">
        <v>485</v>
      </c>
      <c r="F226" s="199" t="s">
        <v>486</v>
      </c>
      <c r="G226" s="200" t="s">
        <v>129</v>
      </c>
      <c r="H226" s="201">
        <v>1</v>
      </c>
      <c r="I226" s="202"/>
      <c r="J226" s="203">
        <f>ROUND(I226*H226,2)</f>
        <v>0</v>
      </c>
      <c r="K226" s="199" t="s">
        <v>1</v>
      </c>
      <c r="L226" s="41"/>
      <c r="M226" s="204" t="s">
        <v>1</v>
      </c>
      <c r="N226" s="205" t="s">
        <v>42</v>
      </c>
      <c r="O226" s="77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AR226" s="15" t="s">
        <v>209</v>
      </c>
      <c r="AT226" s="15" t="s">
        <v>126</v>
      </c>
      <c r="AU226" s="15" t="s">
        <v>131</v>
      </c>
      <c r="AY226" s="15" t="s">
        <v>123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5" t="s">
        <v>131</v>
      </c>
      <c r="BK226" s="208">
        <f>ROUND(I226*H226,2)</f>
        <v>0</v>
      </c>
      <c r="BL226" s="15" t="s">
        <v>209</v>
      </c>
      <c r="BM226" s="15" t="s">
        <v>487</v>
      </c>
    </row>
    <row r="227" spans="2:65" s="1" customFormat="1" ht="16.5" customHeight="1">
      <c r="B227" s="36"/>
      <c r="C227" s="197" t="s">
        <v>488</v>
      </c>
      <c r="D227" s="197" t="s">
        <v>126</v>
      </c>
      <c r="E227" s="198" t="s">
        <v>489</v>
      </c>
      <c r="F227" s="199" t="s">
        <v>490</v>
      </c>
      <c r="G227" s="200" t="s">
        <v>129</v>
      </c>
      <c r="H227" s="201">
        <v>1</v>
      </c>
      <c r="I227" s="202"/>
      <c r="J227" s="203">
        <f>ROUND(I227*H227,2)</f>
        <v>0</v>
      </c>
      <c r="K227" s="199" t="s">
        <v>1</v>
      </c>
      <c r="L227" s="41"/>
      <c r="M227" s="204" t="s">
        <v>1</v>
      </c>
      <c r="N227" s="205" t="s">
        <v>42</v>
      </c>
      <c r="O227" s="77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AR227" s="15" t="s">
        <v>209</v>
      </c>
      <c r="AT227" s="15" t="s">
        <v>126</v>
      </c>
      <c r="AU227" s="15" t="s">
        <v>131</v>
      </c>
      <c r="AY227" s="15" t="s">
        <v>123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5" t="s">
        <v>131</v>
      </c>
      <c r="BK227" s="208">
        <f>ROUND(I227*H227,2)</f>
        <v>0</v>
      </c>
      <c r="BL227" s="15" t="s">
        <v>209</v>
      </c>
      <c r="BM227" s="15" t="s">
        <v>491</v>
      </c>
    </row>
    <row r="228" spans="2:65" s="1" customFormat="1" ht="16.5" customHeight="1">
      <c r="B228" s="36"/>
      <c r="C228" s="197" t="s">
        <v>492</v>
      </c>
      <c r="D228" s="197" t="s">
        <v>126</v>
      </c>
      <c r="E228" s="198" t="s">
        <v>493</v>
      </c>
      <c r="F228" s="199" t="s">
        <v>494</v>
      </c>
      <c r="G228" s="200" t="s">
        <v>129</v>
      </c>
      <c r="H228" s="201">
        <v>1</v>
      </c>
      <c r="I228" s="202"/>
      <c r="J228" s="203">
        <f>ROUND(I228*H228,2)</f>
        <v>0</v>
      </c>
      <c r="K228" s="199" t="s">
        <v>1</v>
      </c>
      <c r="L228" s="41"/>
      <c r="M228" s="204" t="s">
        <v>1</v>
      </c>
      <c r="N228" s="205" t="s">
        <v>42</v>
      </c>
      <c r="O228" s="77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15" t="s">
        <v>209</v>
      </c>
      <c r="AT228" s="15" t="s">
        <v>126</v>
      </c>
      <c r="AU228" s="15" t="s">
        <v>131</v>
      </c>
      <c r="AY228" s="15" t="s">
        <v>123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5" t="s">
        <v>131</v>
      </c>
      <c r="BK228" s="208">
        <f>ROUND(I228*H228,2)</f>
        <v>0</v>
      </c>
      <c r="BL228" s="15" t="s">
        <v>209</v>
      </c>
      <c r="BM228" s="15" t="s">
        <v>495</v>
      </c>
    </row>
    <row r="229" spans="2:65" s="1" customFormat="1" ht="16.5" customHeight="1">
      <c r="B229" s="36"/>
      <c r="C229" s="197" t="s">
        <v>496</v>
      </c>
      <c r="D229" s="197" t="s">
        <v>126</v>
      </c>
      <c r="E229" s="198" t="s">
        <v>497</v>
      </c>
      <c r="F229" s="199" t="s">
        <v>498</v>
      </c>
      <c r="G229" s="200" t="s">
        <v>129</v>
      </c>
      <c r="H229" s="201">
        <v>1</v>
      </c>
      <c r="I229" s="202"/>
      <c r="J229" s="203">
        <f>ROUND(I229*H229,2)</f>
        <v>0</v>
      </c>
      <c r="K229" s="199" t="s">
        <v>1</v>
      </c>
      <c r="L229" s="41"/>
      <c r="M229" s="204" t="s">
        <v>1</v>
      </c>
      <c r="N229" s="205" t="s">
        <v>42</v>
      </c>
      <c r="O229" s="77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15" t="s">
        <v>209</v>
      </c>
      <c r="AT229" s="15" t="s">
        <v>126</v>
      </c>
      <c r="AU229" s="15" t="s">
        <v>131</v>
      </c>
      <c r="AY229" s="15" t="s">
        <v>123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5" t="s">
        <v>131</v>
      </c>
      <c r="BK229" s="208">
        <f>ROUND(I229*H229,2)</f>
        <v>0</v>
      </c>
      <c r="BL229" s="15" t="s">
        <v>209</v>
      </c>
      <c r="BM229" s="15" t="s">
        <v>499</v>
      </c>
    </row>
    <row r="230" spans="2:65" s="1" customFormat="1" ht="16.5" customHeight="1">
      <c r="B230" s="36"/>
      <c r="C230" s="197" t="s">
        <v>500</v>
      </c>
      <c r="D230" s="197" t="s">
        <v>126</v>
      </c>
      <c r="E230" s="198" t="s">
        <v>501</v>
      </c>
      <c r="F230" s="199" t="s">
        <v>502</v>
      </c>
      <c r="G230" s="200" t="s">
        <v>221</v>
      </c>
      <c r="H230" s="201">
        <v>1</v>
      </c>
      <c r="I230" s="202"/>
      <c r="J230" s="203">
        <f>ROUND(I230*H230,2)</f>
        <v>0</v>
      </c>
      <c r="K230" s="199" t="s">
        <v>1</v>
      </c>
      <c r="L230" s="41"/>
      <c r="M230" s="204" t="s">
        <v>1</v>
      </c>
      <c r="N230" s="205" t="s">
        <v>42</v>
      </c>
      <c r="O230" s="77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15" t="s">
        <v>209</v>
      </c>
      <c r="AT230" s="15" t="s">
        <v>126</v>
      </c>
      <c r="AU230" s="15" t="s">
        <v>131</v>
      </c>
      <c r="AY230" s="15" t="s">
        <v>123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5" t="s">
        <v>131</v>
      </c>
      <c r="BK230" s="208">
        <f>ROUND(I230*H230,2)</f>
        <v>0</v>
      </c>
      <c r="BL230" s="15" t="s">
        <v>209</v>
      </c>
      <c r="BM230" s="15" t="s">
        <v>503</v>
      </c>
    </row>
    <row r="231" spans="2:65" s="1" customFormat="1" ht="16.5" customHeight="1">
      <c r="B231" s="36"/>
      <c r="C231" s="197" t="s">
        <v>504</v>
      </c>
      <c r="D231" s="197" t="s">
        <v>126</v>
      </c>
      <c r="E231" s="198" t="s">
        <v>505</v>
      </c>
      <c r="F231" s="199" t="s">
        <v>506</v>
      </c>
      <c r="G231" s="200" t="s">
        <v>129</v>
      </c>
      <c r="H231" s="201">
        <v>2</v>
      </c>
      <c r="I231" s="202"/>
      <c r="J231" s="203">
        <f>ROUND(I231*H231,2)</f>
        <v>0</v>
      </c>
      <c r="K231" s="199" t="s">
        <v>1</v>
      </c>
      <c r="L231" s="41"/>
      <c r="M231" s="204" t="s">
        <v>1</v>
      </c>
      <c r="N231" s="205" t="s">
        <v>42</v>
      </c>
      <c r="O231" s="77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AR231" s="15" t="s">
        <v>209</v>
      </c>
      <c r="AT231" s="15" t="s">
        <v>126</v>
      </c>
      <c r="AU231" s="15" t="s">
        <v>131</v>
      </c>
      <c r="AY231" s="15" t="s">
        <v>123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5" t="s">
        <v>131</v>
      </c>
      <c r="BK231" s="208">
        <f>ROUND(I231*H231,2)</f>
        <v>0</v>
      </c>
      <c r="BL231" s="15" t="s">
        <v>209</v>
      </c>
      <c r="BM231" s="15" t="s">
        <v>507</v>
      </c>
    </row>
    <row r="232" spans="2:65" s="1" customFormat="1" ht="16.5" customHeight="1">
      <c r="B232" s="36"/>
      <c r="C232" s="197" t="s">
        <v>508</v>
      </c>
      <c r="D232" s="197" t="s">
        <v>126</v>
      </c>
      <c r="E232" s="198" t="s">
        <v>509</v>
      </c>
      <c r="F232" s="199" t="s">
        <v>510</v>
      </c>
      <c r="G232" s="200" t="s">
        <v>129</v>
      </c>
      <c r="H232" s="201">
        <v>1</v>
      </c>
      <c r="I232" s="202"/>
      <c r="J232" s="203">
        <f>ROUND(I232*H232,2)</f>
        <v>0</v>
      </c>
      <c r="K232" s="199" t="s">
        <v>1</v>
      </c>
      <c r="L232" s="41"/>
      <c r="M232" s="204" t="s">
        <v>1</v>
      </c>
      <c r="N232" s="205" t="s">
        <v>42</v>
      </c>
      <c r="O232" s="77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15" t="s">
        <v>209</v>
      </c>
      <c r="AT232" s="15" t="s">
        <v>126</v>
      </c>
      <c r="AU232" s="15" t="s">
        <v>131</v>
      </c>
      <c r="AY232" s="15" t="s">
        <v>123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5" t="s">
        <v>131</v>
      </c>
      <c r="BK232" s="208">
        <f>ROUND(I232*H232,2)</f>
        <v>0</v>
      </c>
      <c r="BL232" s="15" t="s">
        <v>209</v>
      </c>
      <c r="BM232" s="15" t="s">
        <v>511</v>
      </c>
    </row>
    <row r="233" spans="2:65" s="1" customFormat="1" ht="16.5" customHeight="1">
      <c r="B233" s="36"/>
      <c r="C233" s="197" t="s">
        <v>512</v>
      </c>
      <c r="D233" s="197" t="s">
        <v>126</v>
      </c>
      <c r="E233" s="198" t="s">
        <v>513</v>
      </c>
      <c r="F233" s="199" t="s">
        <v>514</v>
      </c>
      <c r="G233" s="200" t="s">
        <v>129</v>
      </c>
      <c r="H233" s="201">
        <v>1</v>
      </c>
      <c r="I233" s="202"/>
      <c r="J233" s="203">
        <f>ROUND(I233*H233,2)</f>
        <v>0</v>
      </c>
      <c r="K233" s="199" t="s">
        <v>1</v>
      </c>
      <c r="L233" s="41"/>
      <c r="M233" s="204" t="s">
        <v>1</v>
      </c>
      <c r="N233" s="205" t="s">
        <v>42</v>
      </c>
      <c r="O233" s="77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AR233" s="15" t="s">
        <v>209</v>
      </c>
      <c r="AT233" s="15" t="s">
        <v>126</v>
      </c>
      <c r="AU233" s="15" t="s">
        <v>131</v>
      </c>
      <c r="AY233" s="15" t="s">
        <v>123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5" t="s">
        <v>131</v>
      </c>
      <c r="BK233" s="208">
        <f>ROUND(I233*H233,2)</f>
        <v>0</v>
      </c>
      <c r="BL233" s="15" t="s">
        <v>209</v>
      </c>
      <c r="BM233" s="15" t="s">
        <v>515</v>
      </c>
    </row>
    <row r="234" spans="2:63" s="10" customFormat="1" ht="22.8" customHeight="1">
      <c r="B234" s="181"/>
      <c r="C234" s="182"/>
      <c r="D234" s="183" t="s">
        <v>69</v>
      </c>
      <c r="E234" s="195" t="s">
        <v>516</v>
      </c>
      <c r="F234" s="195" t="s">
        <v>517</v>
      </c>
      <c r="G234" s="182"/>
      <c r="H234" s="182"/>
      <c r="I234" s="185"/>
      <c r="J234" s="196">
        <f>BK234</f>
        <v>0</v>
      </c>
      <c r="K234" s="182"/>
      <c r="L234" s="187"/>
      <c r="M234" s="188"/>
      <c r="N234" s="189"/>
      <c r="O234" s="189"/>
      <c r="P234" s="190">
        <f>SUM(P235:P240)</f>
        <v>0</v>
      </c>
      <c r="Q234" s="189"/>
      <c r="R234" s="190">
        <f>SUM(R235:R240)</f>
        <v>0.047204100000000006</v>
      </c>
      <c r="S234" s="189"/>
      <c r="T234" s="191">
        <f>SUM(T235:T240)</f>
        <v>0</v>
      </c>
      <c r="AR234" s="192" t="s">
        <v>131</v>
      </c>
      <c r="AT234" s="193" t="s">
        <v>69</v>
      </c>
      <c r="AU234" s="193" t="s">
        <v>75</v>
      </c>
      <c r="AY234" s="192" t="s">
        <v>123</v>
      </c>
      <c r="BK234" s="194">
        <f>SUM(BK235:BK240)</f>
        <v>0</v>
      </c>
    </row>
    <row r="235" spans="2:65" s="1" customFormat="1" ht="16.5" customHeight="1">
      <c r="B235" s="36"/>
      <c r="C235" s="197" t="s">
        <v>518</v>
      </c>
      <c r="D235" s="197" t="s">
        <v>126</v>
      </c>
      <c r="E235" s="198" t="s">
        <v>519</v>
      </c>
      <c r="F235" s="199" t="s">
        <v>520</v>
      </c>
      <c r="G235" s="200" t="s">
        <v>135</v>
      </c>
      <c r="H235" s="201">
        <v>1.83</v>
      </c>
      <c r="I235" s="202"/>
      <c r="J235" s="203">
        <f>ROUND(I235*H235,2)</f>
        <v>0</v>
      </c>
      <c r="K235" s="199" t="s">
        <v>207</v>
      </c>
      <c r="L235" s="41"/>
      <c r="M235" s="204" t="s">
        <v>1</v>
      </c>
      <c r="N235" s="205" t="s">
        <v>42</v>
      </c>
      <c r="O235" s="77"/>
      <c r="P235" s="206">
        <f>O235*H235</f>
        <v>0</v>
      </c>
      <c r="Q235" s="206">
        <v>0.02567</v>
      </c>
      <c r="R235" s="206">
        <f>Q235*H235</f>
        <v>0.0469761</v>
      </c>
      <c r="S235" s="206">
        <v>0</v>
      </c>
      <c r="T235" s="207">
        <f>S235*H235</f>
        <v>0</v>
      </c>
      <c r="AR235" s="15" t="s">
        <v>209</v>
      </c>
      <c r="AT235" s="15" t="s">
        <v>126</v>
      </c>
      <c r="AU235" s="15" t="s">
        <v>131</v>
      </c>
      <c r="AY235" s="15" t="s">
        <v>123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5" t="s">
        <v>131</v>
      </c>
      <c r="BK235" s="208">
        <f>ROUND(I235*H235,2)</f>
        <v>0</v>
      </c>
      <c r="BL235" s="15" t="s">
        <v>209</v>
      </c>
      <c r="BM235" s="15" t="s">
        <v>521</v>
      </c>
    </row>
    <row r="236" spans="2:51" s="11" customFormat="1" ht="12">
      <c r="B236" s="209"/>
      <c r="C236" s="210"/>
      <c r="D236" s="211" t="s">
        <v>137</v>
      </c>
      <c r="E236" s="212" t="s">
        <v>1</v>
      </c>
      <c r="F236" s="213" t="s">
        <v>522</v>
      </c>
      <c r="G236" s="210"/>
      <c r="H236" s="214">
        <v>1.83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137</v>
      </c>
      <c r="AU236" s="220" t="s">
        <v>131</v>
      </c>
      <c r="AV236" s="11" t="s">
        <v>131</v>
      </c>
      <c r="AW236" s="11" t="s">
        <v>32</v>
      </c>
      <c r="AX236" s="11" t="s">
        <v>75</v>
      </c>
      <c r="AY236" s="220" t="s">
        <v>123</v>
      </c>
    </row>
    <row r="237" spans="2:65" s="1" customFormat="1" ht="16.5" customHeight="1">
      <c r="B237" s="36"/>
      <c r="C237" s="197" t="s">
        <v>523</v>
      </c>
      <c r="D237" s="197" t="s">
        <v>126</v>
      </c>
      <c r="E237" s="198" t="s">
        <v>524</v>
      </c>
      <c r="F237" s="199" t="s">
        <v>525</v>
      </c>
      <c r="G237" s="200" t="s">
        <v>135</v>
      </c>
      <c r="H237" s="201">
        <v>0.57</v>
      </c>
      <c r="I237" s="202"/>
      <c r="J237" s="203">
        <f>ROUND(I237*H237,2)</f>
        <v>0</v>
      </c>
      <c r="K237" s="199" t="s">
        <v>158</v>
      </c>
      <c r="L237" s="41"/>
      <c r="M237" s="204" t="s">
        <v>1</v>
      </c>
      <c r="N237" s="205" t="s">
        <v>42</v>
      </c>
      <c r="O237" s="77"/>
      <c r="P237" s="206">
        <f>O237*H237</f>
        <v>0</v>
      </c>
      <c r="Q237" s="206">
        <v>0.0002</v>
      </c>
      <c r="R237" s="206">
        <f>Q237*H237</f>
        <v>0.00011399999999999999</v>
      </c>
      <c r="S237" s="206">
        <v>0</v>
      </c>
      <c r="T237" s="207">
        <f>S237*H237</f>
        <v>0</v>
      </c>
      <c r="AR237" s="15" t="s">
        <v>209</v>
      </c>
      <c r="AT237" s="15" t="s">
        <v>126</v>
      </c>
      <c r="AU237" s="15" t="s">
        <v>131</v>
      </c>
      <c r="AY237" s="15" t="s">
        <v>123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5" t="s">
        <v>131</v>
      </c>
      <c r="BK237" s="208">
        <f>ROUND(I237*H237,2)</f>
        <v>0</v>
      </c>
      <c r="BL237" s="15" t="s">
        <v>209</v>
      </c>
      <c r="BM237" s="15" t="s">
        <v>526</v>
      </c>
    </row>
    <row r="238" spans="2:51" s="11" customFormat="1" ht="12">
      <c r="B238" s="209"/>
      <c r="C238" s="210"/>
      <c r="D238" s="211" t="s">
        <v>137</v>
      </c>
      <c r="E238" s="212" t="s">
        <v>1</v>
      </c>
      <c r="F238" s="213" t="s">
        <v>527</v>
      </c>
      <c r="G238" s="210"/>
      <c r="H238" s="214">
        <v>0.57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137</v>
      </c>
      <c r="AU238" s="220" t="s">
        <v>131</v>
      </c>
      <c r="AV238" s="11" t="s">
        <v>131</v>
      </c>
      <c r="AW238" s="11" t="s">
        <v>32</v>
      </c>
      <c r="AX238" s="11" t="s">
        <v>75</v>
      </c>
      <c r="AY238" s="220" t="s">
        <v>123</v>
      </c>
    </row>
    <row r="239" spans="2:65" s="1" customFormat="1" ht="16.5" customHeight="1">
      <c r="B239" s="36"/>
      <c r="C239" s="197" t="s">
        <v>528</v>
      </c>
      <c r="D239" s="197" t="s">
        <v>126</v>
      </c>
      <c r="E239" s="198" t="s">
        <v>529</v>
      </c>
      <c r="F239" s="199" t="s">
        <v>530</v>
      </c>
      <c r="G239" s="200" t="s">
        <v>135</v>
      </c>
      <c r="H239" s="201">
        <v>0.57</v>
      </c>
      <c r="I239" s="202"/>
      <c r="J239" s="203">
        <f>ROUND(I239*H239,2)</f>
        <v>0</v>
      </c>
      <c r="K239" s="199" t="s">
        <v>158</v>
      </c>
      <c r="L239" s="41"/>
      <c r="M239" s="204" t="s">
        <v>1</v>
      </c>
      <c r="N239" s="205" t="s">
        <v>42</v>
      </c>
      <c r="O239" s="77"/>
      <c r="P239" s="206">
        <f>O239*H239</f>
        <v>0</v>
      </c>
      <c r="Q239" s="206">
        <v>0.0002</v>
      </c>
      <c r="R239" s="206">
        <f>Q239*H239</f>
        <v>0.00011399999999999999</v>
      </c>
      <c r="S239" s="206">
        <v>0</v>
      </c>
      <c r="T239" s="207">
        <f>S239*H239</f>
        <v>0</v>
      </c>
      <c r="AR239" s="15" t="s">
        <v>209</v>
      </c>
      <c r="AT239" s="15" t="s">
        <v>126</v>
      </c>
      <c r="AU239" s="15" t="s">
        <v>131</v>
      </c>
      <c r="AY239" s="15" t="s">
        <v>123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5" t="s">
        <v>131</v>
      </c>
      <c r="BK239" s="208">
        <f>ROUND(I239*H239,2)</f>
        <v>0</v>
      </c>
      <c r="BL239" s="15" t="s">
        <v>209</v>
      </c>
      <c r="BM239" s="15" t="s">
        <v>531</v>
      </c>
    </row>
    <row r="240" spans="2:65" s="1" customFormat="1" ht="16.5" customHeight="1">
      <c r="B240" s="36"/>
      <c r="C240" s="197" t="s">
        <v>532</v>
      </c>
      <c r="D240" s="197" t="s">
        <v>126</v>
      </c>
      <c r="E240" s="198" t="s">
        <v>533</v>
      </c>
      <c r="F240" s="199" t="s">
        <v>534</v>
      </c>
      <c r="G240" s="200" t="s">
        <v>321</v>
      </c>
      <c r="H240" s="201">
        <v>0.047</v>
      </c>
      <c r="I240" s="202"/>
      <c r="J240" s="203">
        <f>ROUND(I240*H240,2)</f>
        <v>0</v>
      </c>
      <c r="K240" s="199" t="s">
        <v>207</v>
      </c>
      <c r="L240" s="41"/>
      <c r="M240" s="204" t="s">
        <v>1</v>
      </c>
      <c r="N240" s="205" t="s">
        <v>42</v>
      </c>
      <c r="O240" s="77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AR240" s="15" t="s">
        <v>209</v>
      </c>
      <c r="AT240" s="15" t="s">
        <v>126</v>
      </c>
      <c r="AU240" s="15" t="s">
        <v>131</v>
      </c>
      <c r="AY240" s="15" t="s">
        <v>123</v>
      </c>
      <c r="BE240" s="208">
        <f>IF(N240="základní",J240,0)</f>
        <v>0</v>
      </c>
      <c r="BF240" s="208">
        <f>IF(N240="snížená",J240,0)</f>
        <v>0</v>
      </c>
      <c r="BG240" s="208">
        <f>IF(N240="zákl. přenesená",J240,0)</f>
        <v>0</v>
      </c>
      <c r="BH240" s="208">
        <f>IF(N240="sníž. přenesená",J240,0)</f>
        <v>0</v>
      </c>
      <c r="BI240" s="208">
        <f>IF(N240="nulová",J240,0)</f>
        <v>0</v>
      </c>
      <c r="BJ240" s="15" t="s">
        <v>131</v>
      </c>
      <c r="BK240" s="208">
        <f>ROUND(I240*H240,2)</f>
        <v>0</v>
      </c>
      <c r="BL240" s="15" t="s">
        <v>209</v>
      </c>
      <c r="BM240" s="15" t="s">
        <v>535</v>
      </c>
    </row>
    <row r="241" spans="2:63" s="10" customFormat="1" ht="22.8" customHeight="1">
      <c r="B241" s="181"/>
      <c r="C241" s="182"/>
      <c r="D241" s="183" t="s">
        <v>69</v>
      </c>
      <c r="E241" s="195" t="s">
        <v>536</v>
      </c>
      <c r="F241" s="195" t="s">
        <v>537</v>
      </c>
      <c r="G241" s="182"/>
      <c r="H241" s="182"/>
      <c r="I241" s="185"/>
      <c r="J241" s="196">
        <f>BK241</f>
        <v>0</v>
      </c>
      <c r="K241" s="182"/>
      <c r="L241" s="187"/>
      <c r="M241" s="188"/>
      <c r="N241" s="189"/>
      <c r="O241" s="189"/>
      <c r="P241" s="190">
        <f>SUM(P242:P251)</f>
        <v>0</v>
      </c>
      <c r="Q241" s="189"/>
      <c r="R241" s="190">
        <f>SUM(R242:R251)</f>
        <v>0.07740000000000001</v>
      </c>
      <c r="S241" s="189"/>
      <c r="T241" s="191">
        <f>SUM(T242:T251)</f>
        <v>0</v>
      </c>
      <c r="AR241" s="192" t="s">
        <v>131</v>
      </c>
      <c r="AT241" s="193" t="s">
        <v>69</v>
      </c>
      <c r="AU241" s="193" t="s">
        <v>75</v>
      </c>
      <c r="AY241" s="192" t="s">
        <v>123</v>
      </c>
      <c r="BK241" s="194">
        <f>SUM(BK242:BK251)</f>
        <v>0</v>
      </c>
    </row>
    <row r="242" spans="2:65" s="1" customFormat="1" ht="16.5" customHeight="1">
      <c r="B242" s="36"/>
      <c r="C242" s="197" t="s">
        <v>538</v>
      </c>
      <c r="D242" s="197" t="s">
        <v>126</v>
      </c>
      <c r="E242" s="198" t="s">
        <v>539</v>
      </c>
      <c r="F242" s="199" t="s">
        <v>540</v>
      </c>
      <c r="G242" s="200" t="s">
        <v>129</v>
      </c>
      <c r="H242" s="201">
        <v>4</v>
      </c>
      <c r="I242" s="202"/>
      <c r="J242" s="203">
        <f>ROUND(I242*H242,2)</f>
        <v>0</v>
      </c>
      <c r="K242" s="199" t="s">
        <v>1</v>
      </c>
      <c r="L242" s="41"/>
      <c r="M242" s="204" t="s">
        <v>1</v>
      </c>
      <c r="N242" s="205" t="s">
        <v>42</v>
      </c>
      <c r="O242" s="77"/>
      <c r="P242" s="206">
        <f>O242*H242</f>
        <v>0</v>
      </c>
      <c r="Q242" s="206">
        <v>0</v>
      </c>
      <c r="R242" s="206">
        <f>Q242*H242</f>
        <v>0</v>
      </c>
      <c r="S242" s="206">
        <v>0</v>
      </c>
      <c r="T242" s="207">
        <f>S242*H242</f>
        <v>0</v>
      </c>
      <c r="AR242" s="15" t="s">
        <v>209</v>
      </c>
      <c r="AT242" s="15" t="s">
        <v>126</v>
      </c>
      <c r="AU242" s="15" t="s">
        <v>131</v>
      </c>
      <c r="AY242" s="15" t="s">
        <v>123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5" t="s">
        <v>131</v>
      </c>
      <c r="BK242" s="208">
        <f>ROUND(I242*H242,2)</f>
        <v>0</v>
      </c>
      <c r="BL242" s="15" t="s">
        <v>209</v>
      </c>
      <c r="BM242" s="15" t="s">
        <v>541</v>
      </c>
    </row>
    <row r="243" spans="2:65" s="1" customFormat="1" ht="16.5" customHeight="1">
      <c r="B243" s="36"/>
      <c r="C243" s="242" t="s">
        <v>542</v>
      </c>
      <c r="D243" s="242" t="s">
        <v>201</v>
      </c>
      <c r="E243" s="243" t="s">
        <v>543</v>
      </c>
      <c r="F243" s="244" t="s">
        <v>544</v>
      </c>
      <c r="G243" s="245" t="s">
        <v>129</v>
      </c>
      <c r="H243" s="246">
        <v>2</v>
      </c>
      <c r="I243" s="247"/>
      <c r="J243" s="248">
        <f>ROUND(I243*H243,2)</f>
        <v>0</v>
      </c>
      <c r="K243" s="244" t="s">
        <v>1</v>
      </c>
      <c r="L243" s="249"/>
      <c r="M243" s="250" t="s">
        <v>1</v>
      </c>
      <c r="N243" s="251" t="s">
        <v>42</v>
      </c>
      <c r="O243" s="77"/>
      <c r="P243" s="206">
        <f>O243*H243</f>
        <v>0</v>
      </c>
      <c r="Q243" s="206">
        <v>0.0138</v>
      </c>
      <c r="R243" s="206">
        <f>Q243*H243</f>
        <v>0.0276</v>
      </c>
      <c r="S243" s="206">
        <v>0</v>
      </c>
      <c r="T243" s="207">
        <f>S243*H243</f>
        <v>0</v>
      </c>
      <c r="AR243" s="15" t="s">
        <v>282</v>
      </c>
      <c r="AT243" s="15" t="s">
        <v>201</v>
      </c>
      <c r="AU243" s="15" t="s">
        <v>131</v>
      </c>
      <c r="AY243" s="15" t="s">
        <v>123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5" t="s">
        <v>131</v>
      </c>
      <c r="BK243" s="208">
        <f>ROUND(I243*H243,2)</f>
        <v>0</v>
      </c>
      <c r="BL243" s="15" t="s">
        <v>209</v>
      </c>
      <c r="BM243" s="15" t="s">
        <v>545</v>
      </c>
    </row>
    <row r="244" spans="2:65" s="1" customFormat="1" ht="16.5" customHeight="1">
      <c r="B244" s="36"/>
      <c r="C244" s="242" t="s">
        <v>546</v>
      </c>
      <c r="D244" s="242" t="s">
        <v>201</v>
      </c>
      <c r="E244" s="243" t="s">
        <v>547</v>
      </c>
      <c r="F244" s="244" t="s">
        <v>548</v>
      </c>
      <c r="G244" s="245" t="s">
        <v>129</v>
      </c>
      <c r="H244" s="246">
        <v>2</v>
      </c>
      <c r="I244" s="247"/>
      <c r="J244" s="248">
        <f>ROUND(I244*H244,2)</f>
        <v>0</v>
      </c>
      <c r="K244" s="244" t="s">
        <v>1</v>
      </c>
      <c r="L244" s="249"/>
      <c r="M244" s="250" t="s">
        <v>1</v>
      </c>
      <c r="N244" s="251" t="s">
        <v>42</v>
      </c>
      <c r="O244" s="77"/>
      <c r="P244" s="206">
        <f>O244*H244</f>
        <v>0</v>
      </c>
      <c r="Q244" s="206">
        <v>0.0138</v>
      </c>
      <c r="R244" s="206">
        <f>Q244*H244</f>
        <v>0.0276</v>
      </c>
      <c r="S244" s="206">
        <v>0</v>
      </c>
      <c r="T244" s="207">
        <f>S244*H244</f>
        <v>0</v>
      </c>
      <c r="AR244" s="15" t="s">
        <v>282</v>
      </c>
      <c r="AT244" s="15" t="s">
        <v>201</v>
      </c>
      <c r="AU244" s="15" t="s">
        <v>131</v>
      </c>
      <c r="AY244" s="15" t="s">
        <v>123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5" t="s">
        <v>131</v>
      </c>
      <c r="BK244" s="208">
        <f>ROUND(I244*H244,2)</f>
        <v>0</v>
      </c>
      <c r="BL244" s="15" t="s">
        <v>209</v>
      </c>
      <c r="BM244" s="15" t="s">
        <v>549</v>
      </c>
    </row>
    <row r="245" spans="2:65" s="1" customFormat="1" ht="16.5" customHeight="1">
      <c r="B245" s="36"/>
      <c r="C245" s="197" t="s">
        <v>550</v>
      </c>
      <c r="D245" s="197" t="s">
        <v>126</v>
      </c>
      <c r="E245" s="198" t="s">
        <v>551</v>
      </c>
      <c r="F245" s="199" t="s">
        <v>552</v>
      </c>
      <c r="G245" s="200" t="s">
        <v>129</v>
      </c>
      <c r="H245" s="201">
        <v>1</v>
      </c>
      <c r="I245" s="202"/>
      <c r="J245" s="203">
        <f>ROUND(I245*H245,2)</f>
        <v>0</v>
      </c>
      <c r="K245" s="199" t="s">
        <v>207</v>
      </c>
      <c r="L245" s="41"/>
      <c r="M245" s="204" t="s">
        <v>1</v>
      </c>
      <c r="N245" s="205" t="s">
        <v>42</v>
      </c>
      <c r="O245" s="77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AR245" s="15" t="s">
        <v>209</v>
      </c>
      <c r="AT245" s="15" t="s">
        <v>126</v>
      </c>
      <c r="AU245" s="15" t="s">
        <v>131</v>
      </c>
      <c r="AY245" s="15" t="s">
        <v>123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5" t="s">
        <v>131</v>
      </c>
      <c r="BK245" s="208">
        <f>ROUND(I245*H245,2)</f>
        <v>0</v>
      </c>
      <c r="BL245" s="15" t="s">
        <v>209</v>
      </c>
      <c r="BM245" s="15" t="s">
        <v>553</v>
      </c>
    </row>
    <row r="246" spans="2:65" s="1" customFormat="1" ht="16.5" customHeight="1">
      <c r="B246" s="36"/>
      <c r="C246" s="242" t="s">
        <v>554</v>
      </c>
      <c r="D246" s="242" t="s">
        <v>201</v>
      </c>
      <c r="E246" s="243" t="s">
        <v>555</v>
      </c>
      <c r="F246" s="244" t="s">
        <v>556</v>
      </c>
      <c r="G246" s="245" t="s">
        <v>129</v>
      </c>
      <c r="H246" s="246">
        <v>1</v>
      </c>
      <c r="I246" s="247"/>
      <c r="J246" s="248">
        <f>ROUND(I246*H246,2)</f>
        <v>0</v>
      </c>
      <c r="K246" s="244" t="s">
        <v>1</v>
      </c>
      <c r="L246" s="249"/>
      <c r="M246" s="250" t="s">
        <v>1</v>
      </c>
      <c r="N246" s="251" t="s">
        <v>42</v>
      </c>
      <c r="O246" s="77"/>
      <c r="P246" s="206">
        <f>O246*H246</f>
        <v>0</v>
      </c>
      <c r="Q246" s="206">
        <v>0.0138</v>
      </c>
      <c r="R246" s="206">
        <f>Q246*H246</f>
        <v>0.0138</v>
      </c>
      <c r="S246" s="206">
        <v>0</v>
      </c>
      <c r="T246" s="207">
        <f>S246*H246</f>
        <v>0</v>
      </c>
      <c r="AR246" s="15" t="s">
        <v>282</v>
      </c>
      <c r="AT246" s="15" t="s">
        <v>201</v>
      </c>
      <c r="AU246" s="15" t="s">
        <v>131</v>
      </c>
      <c r="AY246" s="15" t="s">
        <v>123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5" t="s">
        <v>131</v>
      </c>
      <c r="BK246" s="208">
        <f>ROUND(I246*H246,2)</f>
        <v>0</v>
      </c>
      <c r="BL246" s="15" t="s">
        <v>209</v>
      </c>
      <c r="BM246" s="15" t="s">
        <v>557</v>
      </c>
    </row>
    <row r="247" spans="2:65" s="1" customFormat="1" ht="16.5" customHeight="1">
      <c r="B247" s="36"/>
      <c r="C247" s="197" t="s">
        <v>558</v>
      </c>
      <c r="D247" s="197" t="s">
        <v>126</v>
      </c>
      <c r="E247" s="198" t="s">
        <v>559</v>
      </c>
      <c r="F247" s="199" t="s">
        <v>560</v>
      </c>
      <c r="G247" s="200" t="s">
        <v>129</v>
      </c>
      <c r="H247" s="201">
        <v>4</v>
      </c>
      <c r="I247" s="202"/>
      <c r="J247" s="203">
        <f>ROUND(I247*H247,2)</f>
        <v>0</v>
      </c>
      <c r="K247" s="199" t="s">
        <v>1</v>
      </c>
      <c r="L247" s="41"/>
      <c r="M247" s="204" t="s">
        <v>1</v>
      </c>
      <c r="N247" s="205" t="s">
        <v>42</v>
      </c>
      <c r="O247" s="77"/>
      <c r="P247" s="206">
        <f>O247*H247</f>
        <v>0</v>
      </c>
      <c r="Q247" s="206">
        <v>0</v>
      </c>
      <c r="R247" s="206">
        <f>Q247*H247</f>
        <v>0</v>
      </c>
      <c r="S247" s="206">
        <v>0</v>
      </c>
      <c r="T247" s="207">
        <f>S247*H247</f>
        <v>0</v>
      </c>
      <c r="AR247" s="15" t="s">
        <v>209</v>
      </c>
      <c r="AT247" s="15" t="s">
        <v>126</v>
      </c>
      <c r="AU247" s="15" t="s">
        <v>131</v>
      </c>
      <c r="AY247" s="15" t="s">
        <v>123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5" t="s">
        <v>131</v>
      </c>
      <c r="BK247" s="208">
        <f>ROUND(I247*H247,2)</f>
        <v>0</v>
      </c>
      <c r="BL247" s="15" t="s">
        <v>209</v>
      </c>
      <c r="BM247" s="15" t="s">
        <v>561</v>
      </c>
    </row>
    <row r="248" spans="2:65" s="1" customFormat="1" ht="16.5" customHeight="1">
      <c r="B248" s="36"/>
      <c r="C248" s="242" t="s">
        <v>562</v>
      </c>
      <c r="D248" s="242" t="s">
        <v>201</v>
      </c>
      <c r="E248" s="243" t="s">
        <v>563</v>
      </c>
      <c r="F248" s="244" t="s">
        <v>564</v>
      </c>
      <c r="G248" s="245" t="s">
        <v>129</v>
      </c>
      <c r="H248" s="246">
        <v>4</v>
      </c>
      <c r="I248" s="247"/>
      <c r="J248" s="248">
        <f>ROUND(I248*H248,2)</f>
        <v>0</v>
      </c>
      <c r="K248" s="244" t="s">
        <v>1</v>
      </c>
      <c r="L248" s="249"/>
      <c r="M248" s="250" t="s">
        <v>1</v>
      </c>
      <c r="N248" s="251" t="s">
        <v>42</v>
      </c>
      <c r="O248" s="77"/>
      <c r="P248" s="206">
        <f>O248*H248</f>
        <v>0</v>
      </c>
      <c r="Q248" s="206">
        <v>0.0021</v>
      </c>
      <c r="R248" s="206">
        <f>Q248*H248</f>
        <v>0.0084</v>
      </c>
      <c r="S248" s="206">
        <v>0</v>
      </c>
      <c r="T248" s="207">
        <f>S248*H248</f>
        <v>0</v>
      </c>
      <c r="AR248" s="15" t="s">
        <v>282</v>
      </c>
      <c r="AT248" s="15" t="s">
        <v>201</v>
      </c>
      <c r="AU248" s="15" t="s">
        <v>131</v>
      </c>
      <c r="AY248" s="15" t="s">
        <v>123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5" t="s">
        <v>131</v>
      </c>
      <c r="BK248" s="208">
        <f>ROUND(I248*H248,2)</f>
        <v>0</v>
      </c>
      <c r="BL248" s="15" t="s">
        <v>209</v>
      </c>
      <c r="BM248" s="15" t="s">
        <v>565</v>
      </c>
    </row>
    <row r="249" spans="2:65" s="1" customFormat="1" ht="16.5" customHeight="1">
      <c r="B249" s="36"/>
      <c r="C249" s="197" t="s">
        <v>566</v>
      </c>
      <c r="D249" s="197" t="s">
        <v>126</v>
      </c>
      <c r="E249" s="198" t="s">
        <v>567</v>
      </c>
      <c r="F249" s="199" t="s">
        <v>568</v>
      </c>
      <c r="G249" s="200" t="s">
        <v>305</v>
      </c>
      <c r="H249" s="201">
        <v>1</v>
      </c>
      <c r="I249" s="202"/>
      <c r="J249" s="203">
        <f>ROUND(I249*H249,2)</f>
        <v>0</v>
      </c>
      <c r="K249" s="199" t="s">
        <v>1</v>
      </c>
      <c r="L249" s="41"/>
      <c r="M249" s="204" t="s">
        <v>1</v>
      </c>
      <c r="N249" s="205" t="s">
        <v>42</v>
      </c>
      <c r="O249" s="77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AR249" s="15" t="s">
        <v>209</v>
      </c>
      <c r="AT249" s="15" t="s">
        <v>126</v>
      </c>
      <c r="AU249" s="15" t="s">
        <v>131</v>
      </c>
      <c r="AY249" s="15" t="s">
        <v>123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5" t="s">
        <v>131</v>
      </c>
      <c r="BK249" s="208">
        <f>ROUND(I249*H249,2)</f>
        <v>0</v>
      </c>
      <c r="BL249" s="15" t="s">
        <v>209</v>
      </c>
      <c r="BM249" s="15" t="s">
        <v>569</v>
      </c>
    </row>
    <row r="250" spans="2:65" s="1" customFormat="1" ht="16.5" customHeight="1">
      <c r="B250" s="36"/>
      <c r="C250" s="197" t="s">
        <v>570</v>
      </c>
      <c r="D250" s="197" t="s">
        <v>126</v>
      </c>
      <c r="E250" s="198" t="s">
        <v>571</v>
      </c>
      <c r="F250" s="199" t="s">
        <v>572</v>
      </c>
      <c r="G250" s="200" t="s">
        <v>305</v>
      </c>
      <c r="H250" s="201">
        <v>1</v>
      </c>
      <c r="I250" s="202"/>
      <c r="J250" s="203">
        <f>ROUND(I250*H250,2)</f>
        <v>0</v>
      </c>
      <c r="K250" s="199" t="s">
        <v>1</v>
      </c>
      <c r="L250" s="41"/>
      <c r="M250" s="204" t="s">
        <v>1</v>
      </c>
      <c r="N250" s="205" t="s">
        <v>42</v>
      </c>
      <c r="O250" s="77"/>
      <c r="P250" s="206">
        <f>O250*H250</f>
        <v>0</v>
      </c>
      <c r="Q250" s="206">
        <v>0</v>
      </c>
      <c r="R250" s="206">
        <f>Q250*H250</f>
        <v>0</v>
      </c>
      <c r="S250" s="206">
        <v>0</v>
      </c>
      <c r="T250" s="207">
        <f>S250*H250</f>
        <v>0</v>
      </c>
      <c r="AR250" s="15" t="s">
        <v>209</v>
      </c>
      <c r="AT250" s="15" t="s">
        <v>126</v>
      </c>
      <c r="AU250" s="15" t="s">
        <v>131</v>
      </c>
      <c r="AY250" s="15" t="s">
        <v>123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5" t="s">
        <v>131</v>
      </c>
      <c r="BK250" s="208">
        <f>ROUND(I250*H250,2)</f>
        <v>0</v>
      </c>
      <c r="BL250" s="15" t="s">
        <v>209</v>
      </c>
      <c r="BM250" s="15" t="s">
        <v>573</v>
      </c>
    </row>
    <row r="251" spans="2:65" s="1" customFormat="1" ht="16.5" customHeight="1">
      <c r="B251" s="36"/>
      <c r="C251" s="197" t="s">
        <v>574</v>
      </c>
      <c r="D251" s="197" t="s">
        <v>126</v>
      </c>
      <c r="E251" s="198" t="s">
        <v>575</v>
      </c>
      <c r="F251" s="199" t="s">
        <v>576</v>
      </c>
      <c r="G251" s="200" t="s">
        <v>321</v>
      </c>
      <c r="H251" s="201">
        <v>0.077</v>
      </c>
      <c r="I251" s="202"/>
      <c r="J251" s="203">
        <f>ROUND(I251*H251,2)</f>
        <v>0</v>
      </c>
      <c r="K251" s="199" t="s">
        <v>1</v>
      </c>
      <c r="L251" s="41"/>
      <c r="M251" s="204" t="s">
        <v>1</v>
      </c>
      <c r="N251" s="205" t="s">
        <v>42</v>
      </c>
      <c r="O251" s="77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AR251" s="15" t="s">
        <v>209</v>
      </c>
      <c r="AT251" s="15" t="s">
        <v>126</v>
      </c>
      <c r="AU251" s="15" t="s">
        <v>131</v>
      </c>
      <c r="AY251" s="15" t="s">
        <v>123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5" t="s">
        <v>131</v>
      </c>
      <c r="BK251" s="208">
        <f>ROUND(I251*H251,2)</f>
        <v>0</v>
      </c>
      <c r="BL251" s="15" t="s">
        <v>209</v>
      </c>
      <c r="BM251" s="15" t="s">
        <v>577</v>
      </c>
    </row>
    <row r="252" spans="2:63" s="10" customFormat="1" ht="22.8" customHeight="1">
      <c r="B252" s="181"/>
      <c r="C252" s="182"/>
      <c r="D252" s="183" t="s">
        <v>69</v>
      </c>
      <c r="E252" s="195" t="s">
        <v>578</v>
      </c>
      <c r="F252" s="195" t="s">
        <v>579</v>
      </c>
      <c r="G252" s="182"/>
      <c r="H252" s="182"/>
      <c r="I252" s="185"/>
      <c r="J252" s="196">
        <f>BK252</f>
        <v>0</v>
      </c>
      <c r="K252" s="182"/>
      <c r="L252" s="187"/>
      <c r="M252" s="188"/>
      <c r="N252" s="189"/>
      <c r="O252" s="189"/>
      <c r="P252" s="190">
        <f>SUM(P253:P260)</f>
        <v>0</v>
      </c>
      <c r="Q252" s="189"/>
      <c r="R252" s="190">
        <f>SUM(R253:R260)</f>
        <v>0.1046175</v>
      </c>
      <c r="S252" s="189"/>
      <c r="T252" s="191">
        <f>SUM(T253:T260)</f>
        <v>0</v>
      </c>
      <c r="AR252" s="192" t="s">
        <v>131</v>
      </c>
      <c r="AT252" s="193" t="s">
        <v>69</v>
      </c>
      <c r="AU252" s="193" t="s">
        <v>75</v>
      </c>
      <c r="AY252" s="192" t="s">
        <v>123</v>
      </c>
      <c r="BK252" s="194">
        <f>SUM(BK253:BK260)</f>
        <v>0</v>
      </c>
    </row>
    <row r="253" spans="2:65" s="1" customFormat="1" ht="16.5" customHeight="1">
      <c r="B253" s="36"/>
      <c r="C253" s="197" t="s">
        <v>580</v>
      </c>
      <c r="D253" s="197" t="s">
        <v>126</v>
      </c>
      <c r="E253" s="198" t="s">
        <v>581</v>
      </c>
      <c r="F253" s="199" t="s">
        <v>582</v>
      </c>
      <c r="G253" s="200" t="s">
        <v>135</v>
      </c>
      <c r="H253" s="201">
        <v>3.25</v>
      </c>
      <c r="I253" s="202"/>
      <c r="J253" s="203">
        <f>ROUND(I253*H253,2)</f>
        <v>0</v>
      </c>
      <c r="K253" s="199" t="s">
        <v>1</v>
      </c>
      <c r="L253" s="41"/>
      <c r="M253" s="204" t="s">
        <v>1</v>
      </c>
      <c r="N253" s="205" t="s">
        <v>42</v>
      </c>
      <c r="O253" s="77"/>
      <c r="P253" s="206">
        <f>O253*H253</f>
        <v>0</v>
      </c>
      <c r="Q253" s="206">
        <v>0.00362</v>
      </c>
      <c r="R253" s="206">
        <f>Q253*H253</f>
        <v>0.011765</v>
      </c>
      <c r="S253" s="206">
        <v>0</v>
      </c>
      <c r="T253" s="207">
        <f>S253*H253</f>
        <v>0</v>
      </c>
      <c r="AR253" s="15" t="s">
        <v>209</v>
      </c>
      <c r="AT253" s="15" t="s">
        <v>126</v>
      </c>
      <c r="AU253" s="15" t="s">
        <v>131</v>
      </c>
      <c r="AY253" s="15" t="s">
        <v>123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5" t="s">
        <v>131</v>
      </c>
      <c r="BK253" s="208">
        <f>ROUND(I253*H253,2)</f>
        <v>0</v>
      </c>
      <c r="BL253" s="15" t="s">
        <v>209</v>
      </c>
      <c r="BM253" s="15" t="s">
        <v>583</v>
      </c>
    </row>
    <row r="254" spans="2:51" s="11" customFormat="1" ht="12">
      <c r="B254" s="209"/>
      <c r="C254" s="210"/>
      <c r="D254" s="211" t="s">
        <v>137</v>
      </c>
      <c r="E254" s="212" t="s">
        <v>1</v>
      </c>
      <c r="F254" s="213" t="s">
        <v>165</v>
      </c>
      <c r="G254" s="210"/>
      <c r="H254" s="214">
        <v>3.25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137</v>
      </c>
      <c r="AU254" s="220" t="s">
        <v>131</v>
      </c>
      <c r="AV254" s="11" t="s">
        <v>131</v>
      </c>
      <c r="AW254" s="11" t="s">
        <v>32</v>
      </c>
      <c r="AX254" s="11" t="s">
        <v>75</v>
      </c>
      <c r="AY254" s="220" t="s">
        <v>123</v>
      </c>
    </row>
    <row r="255" spans="2:65" s="1" customFormat="1" ht="16.5" customHeight="1">
      <c r="B255" s="36"/>
      <c r="C255" s="242" t="s">
        <v>316</v>
      </c>
      <c r="D255" s="242" t="s">
        <v>201</v>
      </c>
      <c r="E255" s="243" t="s">
        <v>584</v>
      </c>
      <c r="F255" s="244" t="s">
        <v>585</v>
      </c>
      <c r="G255" s="245" t="s">
        <v>135</v>
      </c>
      <c r="H255" s="246">
        <v>3.575</v>
      </c>
      <c r="I255" s="247"/>
      <c r="J255" s="248">
        <f>ROUND(I255*H255,2)</f>
        <v>0</v>
      </c>
      <c r="K255" s="244" t="s">
        <v>1</v>
      </c>
      <c r="L255" s="249"/>
      <c r="M255" s="250" t="s">
        <v>1</v>
      </c>
      <c r="N255" s="251" t="s">
        <v>42</v>
      </c>
      <c r="O255" s="77"/>
      <c r="P255" s="206">
        <f>O255*H255</f>
        <v>0</v>
      </c>
      <c r="Q255" s="206">
        <v>0.0192</v>
      </c>
      <c r="R255" s="206">
        <f>Q255*H255</f>
        <v>0.06863999999999999</v>
      </c>
      <c r="S255" s="206">
        <v>0</v>
      </c>
      <c r="T255" s="207">
        <f>S255*H255</f>
        <v>0</v>
      </c>
      <c r="AR255" s="15" t="s">
        <v>282</v>
      </c>
      <c r="AT255" s="15" t="s">
        <v>201</v>
      </c>
      <c r="AU255" s="15" t="s">
        <v>131</v>
      </c>
      <c r="AY255" s="15" t="s">
        <v>123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5" t="s">
        <v>131</v>
      </c>
      <c r="BK255" s="208">
        <f>ROUND(I255*H255,2)</f>
        <v>0</v>
      </c>
      <c r="BL255" s="15" t="s">
        <v>209</v>
      </c>
      <c r="BM255" s="15" t="s">
        <v>586</v>
      </c>
    </row>
    <row r="256" spans="2:51" s="11" customFormat="1" ht="12">
      <c r="B256" s="209"/>
      <c r="C256" s="210"/>
      <c r="D256" s="211" t="s">
        <v>137</v>
      </c>
      <c r="E256" s="210"/>
      <c r="F256" s="213" t="s">
        <v>587</v>
      </c>
      <c r="G256" s="210"/>
      <c r="H256" s="214">
        <v>3.575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137</v>
      </c>
      <c r="AU256" s="220" t="s">
        <v>131</v>
      </c>
      <c r="AV256" s="11" t="s">
        <v>131</v>
      </c>
      <c r="AW256" s="11" t="s">
        <v>4</v>
      </c>
      <c r="AX256" s="11" t="s">
        <v>75</v>
      </c>
      <c r="AY256" s="220" t="s">
        <v>123</v>
      </c>
    </row>
    <row r="257" spans="2:65" s="1" customFormat="1" ht="16.5" customHeight="1">
      <c r="B257" s="36"/>
      <c r="C257" s="197" t="s">
        <v>588</v>
      </c>
      <c r="D257" s="197" t="s">
        <v>126</v>
      </c>
      <c r="E257" s="198" t="s">
        <v>589</v>
      </c>
      <c r="F257" s="199" t="s">
        <v>590</v>
      </c>
      <c r="G257" s="200" t="s">
        <v>135</v>
      </c>
      <c r="H257" s="201">
        <v>3.25</v>
      </c>
      <c r="I257" s="202"/>
      <c r="J257" s="203">
        <f>ROUND(I257*H257,2)</f>
        <v>0</v>
      </c>
      <c r="K257" s="199" t="s">
        <v>1</v>
      </c>
      <c r="L257" s="41"/>
      <c r="M257" s="204" t="s">
        <v>1</v>
      </c>
      <c r="N257" s="205" t="s">
        <v>42</v>
      </c>
      <c r="O257" s="77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AR257" s="15" t="s">
        <v>209</v>
      </c>
      <c r="AT257" s="15" t="s">
        <v>126</v>
      </c>
      <c r="AU257" s="15" t="s">
        <v>131</v>
      </c>
      <c r="AY257" s="15" t="s">
        <v>123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5" t="s">
        <v>131</v>
      </c>
      <c r="BK257" s="208">
        <f>ROUND(I257*H257,2)</f>
        <v>0</v>
      </c>
      <c r="BL257" s="15" t="s">
        <v>209</v>
      </c>
      <c r="BM257" s="15" t="s">
        <v>591</v>
      </c>
    </row>
    <row r="258" spans="2:65" s="1" customFormat="1" ht="16.5" customHeight="1">
      <c r="B258" s="36"/>
      <c r="C258" s="197" t="s">
        <v>592</v>
      </c>
      <c r="D258" s="197" t="s">
        <v>126</v>
      </c>
      <c r="E258" s="198" t="s">
        <v>593</v>
      </c>
      <c r="F258" s="199" t="s">
        <v>594</v>
      </c>
      <c r="G258" s="200" t="s">
        <v>135</v>
      </c>
      <c r="H258" s="201">
        <v>3.25</v>
      </c>
      <c r="I258" s="202"/>
      <c r="J258" s="203">
        <f>ROUND(I258*H258,2)</f>
        <v>0</v>
      </c>
      <c r="K258" s="199" t="s">
        <v>169</v>
      </c>
      <c r="L258" s="41"/>
      <c r="M258" s="204" t="s">
        <v>1</v>
      </c>
      <c r="N258" s="205" t="s">
        <v>42</v>
      </c>
      <c r="O258" s="77"/>
      <c r="P258" s="206">
        <f>O258*H258</f>
        <v>0</v>
      </c>
      <c r="Q258" s="206">
        <v>0.0003</v>
      </c>
      <c r="R258" s="206">
        <f>Q258*H258</f>
        <v>0.000975</v>
      </c>
      <c r="S258" s="206">
        <v>0</v>
      </c>
      <c r="T258" s="207">
        <f>S258*H258</f>
        <v>0</v>
      </c>
      <c r="AR258" s="15" t="s">
        <v>209</v>
      </c>
      <c r="AT258" s="15" t="s">
        <v>126</v>
      </c>
      <c r="AU258" s="15" t="s">
        <v>131</v>
      </c>
      <c r="AY258" s="15" t="s">
        <v>123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5" t="s">
        <v>131</v>
      </c>
      <c r="BK258" s="208">
        <f>ROUND(I258*H258,2)</f>
        <v>0</v>
      </c>
      <c r="BL258" s="15" t="s">
        <v>209</v>
      </c>
      <c r="BM258" s="15" t="s">
        <v>595</v>
      </c>
    </row>
    <row r="259" spans="2:65" s="1" customFormat="1" ht="16.5" customHeight="1">
      <c r="B259" s="36"/>
      <c r="C259" s="197" t="s">
        <v>596</v>
      </c>
      <c r="D259" s="197" t="s">
        <v>126</v>
      </c>
      <c r="E259" s="198" t="s">
        <v>597</v>
      </c>
      <c r="F259" s="199" t="s">
        <v>598</v>
      </c>
      <c r="G259" s="200" t="s">
        <v>135</v>
      </c>
      <c r="H259" s="201">
        <v>3.25</v>
      </c>
      <c r="I259" s="202"/>
      <c r="J259" s="203">
        <f>ROUND(I259*H259,2)</f>
        <v>0</v>
      </c>
      <c r="K259" s="199" t="s">
        <v>169</v>
      </c>
      <c r="L259" s="41"/>
      <c r="M259" s="204" t="s">
        <v>1</v>
      </c>
      <c r="N259" s="205" t="s">
        <v>42</v>
      </c>
      <c r="O259" s="77"/>
      <c r="P259" s="206">
        <f>O259*H259</f>
        <v>0</v>
      </c>
      <c r="Q259" s="206">
        <v>0.00715</v>
      </c>
      <c r="R259" s="206">
        <f>Q259*H259</f>
        <v>0.0232375</v>
      </c>
      <c r="S259" s="206">
        <v>0</v>
      </c>
      <c r="T259" s="207">
        <f>S259*H259</f>
        <v>0</v>
      </c>
      <c r="AR259" s="15" t="s">
        <v>209</v>
      </c>
      <c r="AT259" s="15" t="s">
        <v>126</v>
      </c>
      <c r="AU259" s="15" t="s">
        <v>131</v>
      </c>
      <c r="AY259" s="15" t="s">
        <v>123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5" t="s">
        <v>131</v>
      </c>
      <c r="BK259" s="208">
        <f>ROUND(I259*H259,2)</f>
        <v>0</v>
      </c>
      <c r="BL259" s="15" t="s">
        <v>209</v>
      </c>
      <c r="BM259" s="15" t="s">
        <v>599</v>
      </c>
    </row>
    <row r="260" spans="2:65" s="1" customFormat="1" ht="16.5" customHeight="1">
      <c r="B260" s="36"/>
      <c r="C260" s="197" t="s">
        <v>600</v>
      </c>
      <c r="D260" s="197" t="s">
        <v>126</v>
      </c>
      <c r="E260" s="198" t="s">
        <v>601</v>
      </c>
      <c r="F260" s="199" t="s">
        <v>602</v>
      </c>
      <c r="G260" s="200" t="s">
        <v>321</v>
      </c>
      <c r="H260" s="201">
        <v>0.105</v>
      </c>
      <c r="I260" s="202"/>
      <c r="J260" s="203">
        <f>ROUND(I260*H260,2)</f>
        <v>0</v>
      </c>
      <c r="K260" s="199" t="s">
        <v>1</v>
      </c>
      <c r="L260" s="41"/>
      <c r="M260" s="204" t="s">
        <v>1</v>
      </c>
      <c r="N260" s="205" t="s">
        <v>42</v>
      </c>
      <c r="O260" s="77"/>
      <c r="P260" s="206">
        <f>O260*H260</f>
        <v>0</v>
      </c>
      <c r="Q260" s="206">
        <v>0</v>
      </c>
      <c r="R260" s="206">
        <f>Q260*H260</f>
        <v>0</v>
      </c>
      <c r="S260" s="206">
        <v>0</v>
      </c>
      <c r="T260" s="207">
        <f>S260*H260</f>
        <v>0</v>
      </c>
      <c r="AR260" s="15" t="s">
        <v>209</v>
      </c>
      <c r="AT260" s="15" t="s">
        <v>126</v>
      </c>
      <c r="AU260" s="15" t="s">
        <v>131</v>
      </c>
      <c r="AY260" s="15" t="s">
        <v>123</v>
      </c>
      <c r="BE260" s="208">
        <f>IF(N260="základní",J260,0)</f>
        <v>0</v>
      </c>
      <c r="BF260" s="208">
        <f>IF(N260="snížená",J260,0)</f>
        <v>0</v>
      </c>
      <c r="BG260" s="208">
        <f>IF(N260="zákl. přenesená",J260,0)</f>
        <v>0</v>
      </c>
      <c r="BH260" s="208">
        <f>IF(N260="sníž. přenesená",J260,0)</f>
        <v>0</v>
      </c>
      <c r="BI260" s="208">
        <f>IF(N260="nulová",J260,0)</f>
        <v>0</v>
      </c>
      <c r="BJ260" s="15" t="s">
        <v>131</v>
      </c>
      <c r="BK260" s="208">
        <f>ROUND(I260*H260,2)</f>
        <v>0</v>
      </c>
      <c r="BL260" s="15" t="s">
        <v>209</v>
      </c>
      <c r="BM260" s="15" t="s">
        <v>603</v>
      </c>
    </row>
    <row r="261" spans="2:63" s="10" customFormat="1" ht="22.8" customHeight="1">
      <c r="B261" s="181"/>
      <c r="C261" s="182"/>
      <c r="D261" s="183" t="s">
        <v>69</v>
      </c>
      <c r="E261" s="195" t="s">
        <v>604</v>
      </c>
      <c r="F261" s="195" t="s">
        <v>605</v>
      </c>
      <c r="G261" s="182"/>
      <c r="H261" s="182"/>
      <c r="I261" s="185"/>
      <c r="J261" s="196">
        <f>BK261</f>
        <v>0</v>
      </c>
      <c r="K261" s="182"/>
      <c r="L261" s="187"/>
      <c r="M261" s="188"/>
      <c r="N261" s="189"/>
      <c r="O261" s="189"/>
      <c r="P261" s="190">
        <f>SUM(P262:P265)</f>
        <v>0</v>
      </c>
      <c r="Q261" s="189"/>
      <c r="R261" s="190">
        <f>SUM(R262:R265)</f>
        <v>0.000812</v>
      </c>
      <c r="S261" s="189"/>
      <c r="T261" s="191">
        <f>SUM(T262:T265)</f>
        <v>0</v>
      </c>
      <c r="AR261" s="192" t="s">
        <v>131</v>
      </c>
      <c r="AT261" s="193" t="s">
        <v>69</v>
      </c>
      <c r="AU261" s="193" t="s">
        <v>75</v>
      </c>
      <c r="AY261" s="192" t="s">
        <v>123</v>
      </c>
      <c r="BK261" s="194">
        <f>SUM(BK262:BK265)</f>
        <v>0</v>
      </c>
    </row>
    <row r="262" spans="2:65" s="1" customFormat="1" ht="16.5" customHeight="1">
      <c r="B262" s="36"/>
      <c r="C262" s="197" t="s">
        <v>606</v>
      </c>
      <c r="D262" s="197" t="s">
        <v>126</v>
      </c>
      <c r="E262" s="198" t="s">
        <v>607</v>
      </c>
      <c r="F262" s="199" t="s">
        <v>608</v>
      </c>
      <c r="G262" s="200" t="s">
        <v>141</v>
      </c>
      <c r="H262" s="201">
        <v>2.8</v>
      </c>
      <c r="I262" s="202"/>
      <c r="J262" s="203">
        <f>ROUND(I262*H262,2)</f>
        <v>0</v>
      </c>
      <c r="K262" s="199" t="s">
        <v>1</v>
      </c>
      <c r="L262" s="41"/>
      <c r="M262" s="204" t="s">
        <v>1</v>
      </c>
      <c r="N262" s="205" t="s">
        <v>42</v>
      </c>
      <c r="O262" s="77"/>
      <c r="P262" s="206">
        <f>O262*H262</f>
        <v>0</v>
      </c>
      <c r="Q262" s="206">
        <v>7E-05</v>
      </c>
      <c r="R262" s="206">
        <f>Q262*H262</f>
        <v>0.00019599999999999997</v>
      </c>
      <c r="S262" s="206">
        <v>0</v>
      </c>
      <c r="T262" s="207">
        <f>S262*H262</f>
        <v>0</v>
      </c>
      <c r="AR262" s="15" t="s">
        <v>209</v>
      </c>
      <c r="AT262" s="15" t="s">
        <v>126</v>
      </c>
      <c r="AU262" s="15" t="s">
        <v>131</v>
      </c>
      <c r="AY262" s="15" t="s">
        <v>123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5" t="s">
        <v>131</v>
      </c>
      <c r="BK262" s="208">
        <f>ROUND(I262*H262,2)</f>
        <v>0</v>
      </c>
      <c r="BL262" s="15" t="s">
        <v>209</v>
      </c>
      <c r="BM262" s="15" t="s">
        <v>609</v>
      </c>
    </row>
    <row r="263" spans="2:51" s="11" customFormat="1" ht="12">
      <c r="B263" s="209"/>
      <c r="C263" s="210"/>
      <c r="D263" s="211" t="s">
        <v>137</v>
      </c>
      <c r="E263" s="212" t="s">
        <v>1</v>
      </c>
      <c r="F263" s="213" t="s">
        <v>610</v>
      </c>
      <c r="G263" s="210"/>
      <c r="H263" s="214">
        <v>2.8</v>
      </c>
      <c r="I263" s="215"/>
      <c r="J263" s="210"/>
      <c r="K263" s="210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137</v>
      </c>
      <c r="AU263" s="220" t="s">
        <v>131</v>
      </c>
      <c r="AV263" s="11" t="s">
        <v>131</v>
      </c>
      <c r="AW263" s="11" t="s">
        <v>32</v>
      </c>
      <c r="AX263" s="11" t="s">
        <v>75</v>
      </c>
      <c r="AY263" s="220" t="s">
        <v>123</v>
      </c>
    </row>
    <row r="264" spans="2:65" s="1" customFormat="1" ht="16.5" customHeight="1">
      <c r="B264" s="36"/>
      <c r="C264" s="242" t="s">
        <v>611</v>
      </c>
      <c r="D264" s="242" t="s">
        <v>201</v>
      </c>
      <c r="E264" s="243" t="s">
        <v>612</v>
      </c>
      <c r="F264" s="244" t="s">
        <v>613</v>
      </c>
      <c r="G264" s="245" t="s">
        <v>141</v>
      </c>
      <c r="H264" s="246">
        <v>3.08</v>
      </c>
      <c r="I264" s="247"/>
      <c r="J264" s="248">
        <f>ROUND(I264*H264,2)</f>
        <v>0</v>
      </c>
      <c r="K264" s="244" t="s">
        <v>1</v>
      </c>
      <c r="L264" s="249"/>
      <c r="M264" s="250" t="s">
        <v>1</v>
      </c>
      <c r="N264" s="251" t="s">
        <v>42</v>
      </c>
      <c r="O264" s="77"/>
      <c r="P264" s="206">
        <f>O264*H264</f>
        <v>0</v>
      </c>
      <c r="Q264" s="206">
        <v>0.0002</v>
      </c>
      <c r="R264" s="206">
        <f>Q264*H264</f>
        <v>0.000616</v>
      </c>
      <c r="S264" s="206">
        <v>0</v>
      </c>
      <c r="T264" s="207">
        <f>S264*H264</f>
        <v>0</v>
      </c>
      <c r="AR264" s="15" t="s">
        <v>282</v>
      </c>
      <c r="AT264" s="15" t="s">
        <v>201</v>
      </c>
      <c r="AU264" s="15" t="s">
        <v>131</v>
      </c>
      <c r="AY264" s="15" t="s">
        <v>123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5" t="s">
        <v>131</v>
      </c>
      <c r="BK264" s="208">
        <f>ROUND(I264*H264,2)</f>
        <v>0</v>
      </c>
      <c r="BL264" s="15" t="s">
        <v>209</v>
      </c>
      <c r="BM264" s="15" t="s">
        <v>614</v>
      </c>
    </row>
    <row r="265" spans="2:51" s="11" customFormat="1" ht="12">
      <c r="B265" s="209"/>
      <c r="C265" s="210"/>
      <c r="D265" s="211" t="s">
        <v>137</v>
      </c>
      <c r="E265" s="210"/>
      <c r="F265" s="213" t="s">
        <v>615</v>
      </c>
      <c r="G265" s="210"/>
      <c r="H265" s="214">
        <v>3.08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137</v>
      </c>
      <c r="AU265" s="220" t="s">
        <v>131</v>
      </c>
      <c r="AV265" s="11" t="s">
        <v>131</v>
      </c>
      <c r="AW265" s="11" t="s">
        <v>4</v>
      </c>
      <c r="AX265" s="11" t="s">
        <v>75</v>
      </c>
      <c r="AY265" s="220" t="s">
        <v>123</v>
      </c>
    </row>
    <row r="266" spans="2:63" s="10" customFormat="1" ht="22.8" customHeight="1">
      <c r="B266" s="181"/>
      <c r="C266" s="182"/>
      <c r="D266" s="183" t="s">
        <v>69</v>
      </c>
      <c r="E266" s="195" t="s">
        <v>616</v>
      </c>
      <c r="F266" s="195" t="s">
        <v>617</v>
      </c>
      <c r="G266" s="182"/>
      <c r="H266" s="182"/>
      <c r="I266" s="185"/>
      <c r="J266" s="196">
        <f>BK266</f>
        <v>0</v>
      </c>
      <c r="K266" s="182"/>
      <c r="L266" s="187"/>
      <c r="M266" s="188"/>
      <c r="N266" s="189"/>
      <c r="O266" s="189"/>
      <c r="P266" s="190">
        <f>SUM(P267:P281)</f>
        <v>0</v>
      </c>
      <c r="Q266" s="189"/>
      <c r="R266" s="190">
        <f>SUM(R267:R281)</f>
        <v>0.34243604000000005</v>
      </c>
      <c r="S266" s="189"/>
      <c r="T266" s="191">
        <f>SUM(T267:T281)</f>
        <v>0</v>
      </c>
      <c r="AR266" s="192" t="s">
        <v>131</v>
      </c>
      <c r="AT266" s="193" t="s">
        <v>69</v>
      </c>
      <c r="AU266" s="193" t="s">
        <v>75</v>
      </c>
      <c r="AY266" s="192" t="s">
        <v>123</v>
      </c>
      <c r="BK266" s="194">
        <f>SUM(BK267:BK281)</f>
        <v>0</v>
      </c>
    </row>
    <row r="267" spans="2:65" s="1" customFormat="1" ht="16.5" customHeight="1">
      <c r="B267" s="36"/>
      <c r="C267" s="197" t="s">
        <v>618</v>
      </c>
      <c r="D267" s="197" t="s">
        <v>126</v>
      </c>
      <c r="E267" s="198" t="s">
        <v>619</v>
      </c>
      <c r="F267" s="199" t="s">
        <v>620</v>
      </c>
      <c r="G267" s="200" t="s">
        <v>141</v>
      </c>
      <c r="H267" s="201">
        <v>42.34</v>
      </c>
      <c r="I267" s="202"/>
      <c r="J267" s="203">
        <f>ROUND(I267*H267,2)</f>
        <v>0</v>
      </c>
      <c r="K267" s="199" t="s">
        <v>1</v>
      </c>
      <c r="L267" s="41"/>
      <c r="M267" s="204" t="s">
        <v>1</v>
      </c>
      <c r="N267" s="205" t="s">
        <v>42</v>
      </c>
      <c r="O267" s="77"/>
      <c r="P267" s="206">
        <f>O267*H267</f>
        <v>0</v>
      </c>
      <c r="Q267" s="206">
        <v>2E-05</v>
      </c>
      <c r="R267" s="206">
        <f>Q267*H267</f>
        <v>0.0008468000000000001</v>
      </c>
      <c r="S267" s="206">
        <v>0</v>
      </c>
      <c r="T267" s="207">
        <f>S267*H267</f>
        <v>0</v>
      </c>
      <c r="AR267" s="15" t="s">
        <v>209</v>
      </c>
      <c r="AT267" s="15" t="s">
        <v>126</v>
      </c>
      <c r="AU267" s="15" t="s">
        <v>131</v>
      </c>
      <c r="AY267" s="15" t="s">
        <v>123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5" t="s">
        <v>131</v>
      </c>
      <c r="BK267" s="208">
        <f>ROUND(I267*H267,2)</f>
        <v>0</v>
      </c>
      <c r="BL267" s="15" t="s">
        <v>209</v>
      </c>
      <c r="BM267" s="15" t="s">
        <v>621</v>
      </c>
    </row>
    <row r="268" spans="2:51" s="11" customFormat="1" ht="12">
      <c r="B268" s="209"/>
      <c r="C268" s="210"/>
      <c r="D268" s="211" t="s">
        <v>137</v>
      </c>
      <c r="E268" s="212" t="s">
        <v>1</v>
      </c>
      <c r="F268" s="213" t="s">
        <v>622</v>
      </c>
      <c r="G268" s="210"/>
      <c r="H268" s="214">
        <v>8.04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137</v>
      </c>
      <c r="AU268" s="220" t="s">
        <v>131</v>
      </c>
      <c r="AV268" s="11" t="s">
        <v>131</v>
      </c>
      <c r="AW268" s="11" t="s">
        <v>32</v>
      </c>
      <c r="AX268" s="11" t="s">
        <v>70</v>
      </c>
      <c r="AY268" s="220" t="s">
        <v>123</v>
      </c>
    </row>
    <row r="269" spans="2:51" s="11" customFormat="1" ht="12">
      <c r="B269" s="209"/>
      <c r="C269" s="210"/>
      <c r="D269" s="211" t="s">
        <v>137</v>
      </c>
      <c r="E269" s="212" t="s">
        <v>1</v>
      </c>
      <c r="F269" s="213" t="s">
        <v>623</v>
      </c>
      <c r="G269" s="210"/>
      <c r="H269" s="214">
        <v>12.4</v>
      </c>
      <c r="I269" s="215"/>
      <c r="J269" s="210"/>
      <c r="K269" s="210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137</v>
      </c>
      <c r="AU269" s="220" t="s">
        <v>131</v>
      </c>
      <c r="AV269" s="11" t="s">
        <v>131</v>
      </c>
      <c r="AW269" s="11" t="s">
        <v>32</v>
      </c>
      <c r="AX269" s="11" t="s">
        <v>70</v>
      </c>
      <c r="AY269" s="220" t="s">
        <v>123</v>
      </c>
    </row>
    <row r="270" spans="2:51" s="11" customFormat="1" ht="12">
      <c r="B270" s="209"/>
      <c r="C270" s="210"/>
      <c r="D270" s="211" t="s">
        <v>137</v>
      </c>
      <c r="E270" s="212" t="s">
        <v>1</v>
      </c>
      <c r="F270" s="213" t="s">
        <v>624</v>
      </c>
      <c r="G270" s="210"/>
      <c r="H270" s="214">
        <v>21.9</v>
      </c>
      <c r="I270" s="215"/>
      <c r="J270" s="210"/>
      <c r="K270" s="210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137</v>
      </c>
      <c r="AU270" s="220" t="s">
        <v>131</v>
      </c>
      <c r="AV270" s="11" t="s">
        <v>131</v>
      </c>
      <c r="AW270" s="11" t="s">
        <v>32</v>
      </c>
      <c r="AX270" s="11" t="s">
        <v>70</v>
      </c>
      <c r="AY270" s="220" t="s">
        <v>123</v>
      </c>
    </row>
    <row r="271" spans="2:51" s="13" customFormat="1" ht="12">
      <c r="B271" s="231"/>
      <c r="C271" s="232"/>
      <c r="D271" s="211" t="s">
        <v>137</v>
      </c>
      <c r="E271" s="233" t="s">
        <v>1</v>
      </c>
      <c r="F271" s="234" t="s">
        <v>177</v>
      </c>
      <c r="G271" s="232"/>
      <c r="H271" s="235">
        <v>42.34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137</v>
      </c>
      <c r="AU271" s="241" t="s">
        <v>131</v>
      </c>
      <c r="AV271" s="13" t="s">
        <v>130</v>
      </c>
      <c r="AW271" s="13" t="s">
        <v>32</v>
      </c>
      <c r="AX271" s="13" t="s">
        <v>75</v>
      </c>
      <c r="AY271" s="241" t="s">
        <v>123</v>
      </c>
    </row>
    <row r="272" spans="2:65" s="1" customFormat="1" ht="16.5" customHeight="1">
      <c r="B272" s="36"/>
      <c r="C272" s="242" t="s">
        <v>625</v>
      </c>
      <c r="D272" s="242" t="s">
        <v>201</v>
      </c>
      <c r="E272" s="243" t="s">
        <v>626</v>
      </c>
      <c r="F272" s="244" t="s">
        <v>627</v>
      </c>
      <c r="G272" s="245" t="s">
        <v>141</v>
      </c>
      <c r="H272" s="246">
        <v>44.034</v>
      </c>
      <c r="I272" s="247"/>
      <c r="J272" s="248">
        <f>ROUND(I272*H272,2)</f>
        <v>0</v>
      </c>
      <c r="K272" s="244" t="s">
        <v>1</v>
      </c>
      <c r="L272" s="249"/>
      <c r="M272" s="250" t="s">
        <v>1</v>
      </c>
      <c r="N272" s="251" t="s">
        <v>42</v>
      </c>
      <c r="O272" s="77"/>
      <c r="P272" s="206">
        <f>O272*H272</f>
        <v>0</v>
      </c>
      <c r="Q272" s="206">
        <v>0.0003</v>
      </c>
      <c r="R272" s="206">
        <f>Q272*H272</f>
        <v>0.013210199999999998</v>
      </c>
      <c r="S272" s="206">
        <v>0</v>
      </c>
      <c r="T272" s="207">
        <f>S272*H272</f>
        <v>0</v>
      </c>
      <c r="AR272" s="15" t="s">
        <v>282</v>
      </c>
      <c r="AT272" s="15" t="s">
        <v>201</v>
      </c>
      <c r="AU272" s="15" t="s">
        <v>131</v>
      </c>
      <c r="AY272" s="15" t="s">
        <v>123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5" t="s">
        <v>131</v>
      </c>
      <c r="BK272" s="208">
        <f>ROUND(I272*H272,2)</f>
        <v>0</v>
      </c>
      <c r="BL272" s="15" t="s">
        <v>209</v>
      </c>
      <c r="BM272" s="15" t="s">
        <v>628</v>
      </c>
    </row>
    <row r="273" spans="2:51" s="11" customFormat="1" ht="12">
      <c r="B273" s="209"/>
      <c r="C273" s="210"/>
      <c r="D273" s="211" t="s">
        <v>137</v>
      </c>
      <c r="E273" s="210"/>
      <c r="F273" s="213" t="s">
        <v>629</v>
      </c>
      <c r="G273" s="210"/>
      <c r="H273" s="214">
        <v>44.034</v>
      </c>
      <c r="I273" s="215"/>
      <c r="J273" s="210"/>
      <c r="K273" s="210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137</v>
      </c>
      <c r="AU273" s="220" t="s">
        <v>131</v>
      </c>
      <c r="AV273" s="11" t="s">
        <v>131</v>
      </c>
      <c r="AW273" s="11" t="s">
        <v>4</v>
      </c>
      <c r="AX273" s="11" t="s">
        <v>75</v>
      </c>
      <c r="AY273" s="220" t="s">
        <v>123</v>
      </c>
    </row>
    <row r="274" spans="2:65" s="1" customFormat="1" ht="16.5" customHeight="1">
      <c r="B274" s="36"/>
      <c r="C274" s="197" t="s">
        <v>630</v>
      </c>
      <c r="D274" s="197" t="s">
        <v>126</v>
      </c>
      <c r="E274" s="198" t="s">
        <v>631</v>
      </c>
      <c r="F274" s="199" t="s">
        <v>632</v>
      </c>
      <c r="G274" s="200" t="s">
        <v>135</v>
      </c>
      <c r="H274" s="201">
        <v>39.6</v>
      </c>
      <c r="I274" s="202"/>
      <c r="J274" s="203">
        <f>ROUND(I274*H274,2)</f>
        <v>0</v>
      </c>
      <c r="K274" s="199" t="s">
        <v>1</v>
      </c>
      <c r="L274" s="41"/>
      <c r="M274" s="204" t="s">
        <v>1</v>
      </c>
      <c r="N274" s="205" t="s">
        <v>42</v>
      </c>
      <c r="O274" s="77"/>
      <c r="P274" s="206">
        <f>O274*H274</f>
        <v>0</v>
      </c>
      <c r="Q274" s="206">
        <v>0.00027</v>
      </c>
      <c r="R274" s="206">
        <f>Q274*H274</f>
        <v>0.010692</v>
      </c>
      <c r="S274" s="206">
        <v>0</v>
      </c>
      <c r="T274" s="207">
        <f>S274*H274</f>
        <v>0</v>
      </c>
      <c r="AR274" s="15" t="s">
        <v>209</v>
      </c>
      <c r="AT274" s="15" t="s">
        <v>126</v>
      </c>
      <c r="AU274" s="15" t="s">
        <v>131</v>
      </c>
      <c r="AY274" s="15" t="s">
        <v>123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15" t="s">
        <v>131</v>
      </c>
      <c r="BK274" s="208">
        <f>ROUND(I274*H274,2)</f>
        <v>0</v>
      </c>
      <c r="BL274" s="15" t="s">
        <v>209</v>
      </c>
      <c r="BM274" s="15" t="s">
        <v>633</v>
      </c>
    </row>
    <row r="275" spans="2:51" s="11" customFormat="1" ht="12">
      <c r="B275" s="209"/>
      <c r="C275" s="210"/>
      <c r="D275" s="211" t="s">
        <v>137</v>
      </c>
      <c r="E275" s="212" t="s">
        <v>1</v>
      </c>
      <c r="F275" s="213" t="s">
        <v>634</v>
      </c>
      <c r="G275" s="210"/>
      <c r="H275" s="214">
        <v>39.6</v>
      </c>
      <c r="I275" s="215"/>
      <c r="J275" s="210"/>
      <c r="K275" s="210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137</v>
      </c>
      <c r="AU275" s="220" t="s">
        <v>131</v>
      </c>
      <c r="AV275" s="11" t="s">
        <v>131</v>
      </c>
      <c r="AW275" s="11" t="s">
        <v>32</v>
      </c>
      <c r="AX275" s="11" t="s">
        <v>75</v>
      </c>
      <c r="AY275" s="220" t="s">
        <v>123</v>
      </c>
    </row>
    <row r="276" spans="2:65" s="1" customFormat="1" ht="16.5" customHeight="1">
      <c r="B276" s="36"/>
      <c r="C276" s="242" t="s">
        <v>635</v>
      </c>
      <c r="D276" s="242" t="s">
        <v>201</v>
      </c>
      <c r="E276" s="243" t="s">
        <v>636</v>
      </c>
      <c r="F276" s="244" t="s">
        <v>637</v>
      </c>
      <c r="G276" s="245" t="s">
        <v>135</v>
      </c>
      <c r="H276" s="246">
        <v>41.184</v>
      </c>
      <c r="I276" s="247"/>
      <c r="J276" s="248">
        <f>ROUND(I276*H276,2)</f>
        <v>0</v>
      </c>
      <c r="K276" s="244" t="s">
        <v>1</v>
      </c>
      <c r="L276" s="249"/>
      <c r="M276" s="250" t="s">
        <v>1</v>
      </c>
      <c r="N276" s="251" t="s">
        <v>42</v>
      </c>
      <c r="O276" s="77"/>
      <c r="P276" s="206">
        <f>O276*H276</f>
        <v>0</v>
      </c>
      <c r="Q276" s="206">
        <v>0.00256</v>
      </c>
      <c r="R276" s="206">
        <f>Q276*H276</f>
        <v>0.10543104</v>
      </c>
      <c r="S276" s="206">
        <v>0</v>
      </c>
      <c r="T276" s="207">
        <f>S276*H276</f>
        <v>0</v>
      </c>
      <c r="AR276" s="15" t="s">
        <v>282</v>
      </c>
      <c r="AT276" s="15" t="s">
        <v>201</v>
      </c>
      <c r="AU276" s="15" t="s">
        <v>131</v>
      </c>
      <c r="AY276" s="15" t="s">
        <v>123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5" t="s">
        <v>131</v>
      </c>
      <c r="BK276" s="208">
        <f>ROUND(I276*H276,2)</f>
        <v>0</v>
      </c>
      <c r="BL276" s="15" t="s">
        <v>209</v>
      </c>
      <c r="BM276" s="15" t="s">
        <v>638</v>
      </c>
    </row>
    <row r="277" spans="2:51" s="11" customFormat="1" ht="12">
      <c r="B277" s="209"/>
      <c r="C277" s="210"/>
      <c r="D277" s="211" t="s">
        <v>137</v>
      </c>
      <c r="E277" s="210"/>
      <c r="F277" s="213" t="s">
        <v>639</v>
      </c>
      <c r="G277" s="210"/>
      <c r="H277" s="214">
        <v>41.184</v>
      </c>
      <c r="I277" s="215"/>
      <c r="J277" s="210"/>
      <c r="K277" s="210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137</v>
      </c>
      <c r="AU277" s="220" t="s">
        <v>131</v>
      </c>
      <c r="AV277" s="11" t="s">
        <v>131</v>
      </c>
      <c r="AW277" s="11" t="s">
        <v>4</v>
      </c>
      <c r="AX277" s="11" t="s">
        <v>75</v>
      </c>
      <c r="AY277" s="220" t="s">
        <v>123</v>
      </c>
    </row>
    <row r="278" spans="2:65" s="1" customFormat="1" ht="16.5" customHeight="1">
      <c r="B278" s="36"/>
      <c r="C278" s="197" t="s">
        <v>640</v>
      </c>
      <c r="D278" s="197" t="s">
        <v>126</v>
      </c>
      <c r="E278" s="198" t="s">
        <v>641</v>
      </c>
      <c r="F278" s="199" t="s">
        <v>642</v>
      </c>
      <c r="G278" s="200" t="s">
        <v>135</v>
      </c>
      <c r="H278" s="201">
        <v>39.6</v>
      </c>
      <c r="I278" s="202"/>
      <c r="J278" s="203">
        <f>ROUND(I278*H278,2)</f>
        <v>0</v>
      </c>
      <c r="K278" s="199" t="s">
        <v>1</v>
      </c>
      <c r="L278" s="41"/>
      <c r="M278" s="204" t="s">
        <v>1</v>
      </c>
      <c r="N278" s="205" t="s">
        <v>42</v>
      </c>
      <c r="O278" s="77"/>
      <c r="P278" s="206">
        <f>O278*H278</f>
        <v>0</v>
      </c>
      <c r="Q278" s="206">
        <v>0</v>
      </c>
      <c r="R278" s="206">
        <f>Q278*H278</f>
        <v>0</v>
      </c>
      <c r="S278" s="206">
        <v>0</v>
      </c>
      <c r="T278" s="207">
        <f>S278*H278</f>
        <v>0</v>
      </c>
      <c r="AR278" s="15" t="s">
        <v>209</v>
      </c>
      <c r="AT278" s="15" t="s">
        <v>126</v>
      </c>
      <c r="AU278" s="15" t="s">
        <v>131</v>
      </c>
      <c r="AY278" s="15" t="s">
        <v>123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5" t="s">
        <v>131</v>
      </c>
      <c r="BK278" s="208">
        <f>ROUND(I278*H278,2)</f>
        <v>0</v>
      </c>
      <c r="BL278" s="15" t="s">
        <v>209</v>
      </c>
      <c r="BM278" s="15" t="s">
        <v>643</v>
      </c>
    </row>
    <row r="279" spans="2:65" s="1" customFormat="1" ht="16.5" customHeight="1">
      <c r="B279" s="36"/>
      <c r="C279" s="197" t="s">
        <v>644</v>
      </c>
      <c r="D279" s="197" t="s">
        <v>126</v>
      </c>
      <c r="E279" s="198" t="s">
        <v>645</v>
      </c>
      <c r="F279" s="199" t="s">
        <v>646</v>
      </c>
      <c r="G279" s="200" t="s">
        <v>135</v>
      </c>
      <c r="H279" s="201">
        <v>39.6</v>
      </c>
      <c r="I279" s="202"/>
      <c r="J279" s="203">
        <f>ROUND(I279*H279,2)</f>
        <v>0</v>
      </c>
      <c r="K279" s="199" t="s">
        <v>1</v>
      </c>
      <c r="L279" s="41"/>
      <c r="M279" s="204" t="s">
        <v>1</v>
      </c>
      <c r="N279" s="205" t="s">
        <v>42</v>
      </c>
      <c r="O279" s="77"/>
      <c r="P279" s="206">
        <f>O279*H279</f>
        <v>0</v>
      </c>
      <c r="Q279" s="206">
        <v>0</v>
      </c>
      <c r="R279" s="206">
        <f>Q279*H279</f>
        <v>0</v>
      </c>
      <c r="S279" s="206">
        <v>0</v>
      </c>
      <c r="T279" s="207">
        <f>S279*H279</f>
        <v>0</v>
      </c>
      <c r="AR279" s="15" t="s">
        <v>209</v>
      </c>
      <c r="AT279" s="15" t="s">
        <v>126</v>
      </c>
      <c r="AU279" s="15" t="s">
        <v>131</v>
      </c>
      <c r="AY279" s="15" t="s">
        <v>123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5" t="s">
        <v>131</v>
      </c>
      <c r="BK279" s="208">
        <f>ROUND(I279*H279,2)</f>
        <v>0</v>
      </c>
      <c r="BL279" s="15" t="s">
        <v>209</v>
      </c>
      <c r="BM279" s="15" t="s">
        <v>647</v>
      </c>
    </row>
    <row r="280" spans="2:65" s="1" customFormat="1" ht="16.5" customHeight="1">
      <c r="B280" s="36"/>
      <c r="C280" s="197" t="s">
        <v>648</v>
      </c>
      <c r="D280" s="197" t="s">
        <v>126</v>
      </c>
      <c r="E280" s="198" t="s">
        <v>649</v>
      </c>
      <c r="F280" s="199" t="s">
        <v>650</v>
      </c>
      <c r="G280" s="200" t="s">
        <v>135</v>
      </c>
      <c r="H280" s="201">
        <v>39.6</v>
      </c>
      <c r="I280" s="202"/>
      <c r="J280" s="203">
        <f>ROUND(I280*H280,2)</f>
        <v>0</v>
      </c>
      <c r="K280" s="199" t="s">
        <v>1</v>
      </c>
      <c r="L280" s="41"/>
      <c r="M280" s="204" t="s">
        <v>1</v>
      </c>
      <c r="N280" s="205" t="s">
        <v>42</v>
      </c>
      <c r="O280" s="77"/>
      <c r="P280" s="206">
        <f>O280*H280</f>
        <v>0</v>
      </c>
      <c r="Q280" s="206">
        <v>0.00536</v>
      </c>
      <c r="R280" s="206">
        <f>Q280*H280</f>
        <v>0.21225600000000003</v>
      </c>
      <c r="S280" s="206">
        <v>0</v>
      </c>
      <c r="T280" s="207">
        <f>S280*H280</f>
        <v>0</v>
      </c>
      <c r="AR280" s="15" t="s">
        <v>209</v>
      </c>
      <c r="AT280" s="15" t="s">
        <v>126</v>
      </c>
      <c r="AU280" s="15" t="s">
        <v>131</v>
      </c>
      <c r="AY280" s="15" t="s">
        <v>123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5" t="s">
        <v>131</v>
      </c>
      <c r="BK280" s="208">
        <f>ROUND(I280*H280,2)</f>
        <v>0</v>
      </c>
      <c r="BL280" s="15" t="s">
        <v>209</v>
      </c>
      <c r="BM280" s="15" t="s">
        <v>651</v>
      </c>
    </row>
    <row r="281" spans="2:65" s="1" customFormat="1" ht="16.5" customHeight="1">
      <c r="B281" s="36"/>
      <c r="C281" s="197" t="s">
        <v>652</v>
      </c>
      <c r="D281" s="197" t="s">
        <v>126</v>
      </c>
      <c r="E281" s="198" t="s">
        <v>653</v>
      </c>
      <c r="F281" s="199" t="s">
        <v>654</v>
      </c>
      <c r="G281" s="200" t="s">
        <v>321</v>
      </c>
      <c r="H281" s="201">
        <v>0.342</v>
      </c>
      <c r="I281" s="202"/>
      <c r="J281" s="203">
        <f>ROUND(I281*H281,2)</f>
        <v>0</v>
      </c>
      <c r="K281" s="199" t="s">
        <v>1</v>
      </c>
      <c r="L281" s="41"/>
      <c r="M281" s="204" t="s">
        <v>1</v>
      </c>
      <c r="N281" s="205" t="s">
        <v>42</v>
      </c>
      <c r="O281" s="77"/>
      <c r="P281" s="206">
        <f>O281*H281</f>
        <v>0</v>
      </c>
      <c r="Q281" s="206">
        <v>0</v>
      </c>
      <c r="R281" s="206">
        <f>Q281*H281</f>
        <v>0</v>
      </c>
      <c r="S281" s="206">
        <v>0</v>
      </c>
      <c r="T281" s="207">
        <f>S281*H281</f>
        <v>0</v>
      </c>
      <c r="AR281" s="15" t="s">
        <v>209</v>
      </c>
      <c r="AT281" s="15" t="s">
        <v>126</v>
      </c>
      <c r="AU281" s="15" t="s">
        <v>131</v>
      </c>
      <c r="AY281" s="15" t="s">
        <v>123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5" t="s">
        <v>131</v>
      </c>
      <c r="BK281" s="208">
        <f>ROUND(I281*H281,2)</f>
        <v>0</v>
      </c>
      <c r="BL281" s="15" t="s">
        <v>209</v>
      </c>
      <c r="BM281" s="15" t="s">
        <v>655</v>
      </c>
    </row>
    <row r="282" spans="2:63" s="10" customFormat="1" ht="22.8" customHeight="1">
      <c r="B282" s="181"/>
      <c r="C282" s="182"/>
      <c r="D282" s="183" t="s">
        <v>69</v>
      </c>
      <c r="E282" s="195" t="s">
        <v>656</v>
      </c>
      <c r="F282" s="195" t="s">
        <v>657</v>
      </c>
      <c r="G282" s="182"/>
      <c r="H282" s="182"/>
      <c r="I282" s="185"/>
      <c r="J282" s="196">
        <f>BK282</f>
        <v>0</v>
      </c>
      <c r="K282" s="182"/>
      <c r="L282" s="187"/>
      <c r="M282" s="188"/>
      <c r="N282" s="189"/>
      <c r="O282" s="189"/>
      <c r="P282" s="190">
        <f>SUM(P283:P306)</f>
        <v>0</v>
      </c>
      <c r="Q282" s="189"/>
      <c r="R282" s="190">
        <f>SUM(R283:R306)</f>
        <v>0.3968342</v>
      </c>
      <c r="S282" s="189"/>
      <c r="T282" s="191">
        <f>SUM(T283:T306)</f>
        <v>0</v>
      </c>
      <c r="AR282" s="192" t="s">
        <v>131</v>
      </c>
      <c r="AT282" s="193" t="s">
        <v>69</v>
      </c>
      <c r="AU282" s="193" t="s">
        <v>75</v>
      </c>
      <c r="AY282" s="192" t="s">
        <v>123</v>
      </c>
      <c r="BK282" s="194">
        <f>SUM(BK283:BK306)</f>
        <v>0</v>
      </c>
    </row>
    <row r="283" spans="2:65" s="1" customFormat="1" ht="16.5" customHeight="1">
      <c r="B283" s="36"/>
      <c r="C283" s="197" t="s">
        <v>658</v>
      </c>
      <c r="D283" s="197" t="s">
        <v>126</v>
      </c>
      <c r="E283" s="198" t="s">
        <v>659</v>
      </c>
      <c r="F283" s="199" t="s">
        <v>660</v>
      </c>
      <c r="G283" s="200" t="s">
        <v>135</v>
      </c>
      <c r="H283" s="201">
        <v>21.22</v>
      </c>
      <c r="I283" s="202"/>
      <c r="J283" s="203">
        <f>ROUND(I283*H283,2)</f>
        <v>0</v>
      </c>
      <c r="K283" s="199" t="s">
        <v>1</v>
      </c>
      <c r="L283" s="41"/>
      <c r="M283" s="204" t="s">
        <v>1</v>
      </c>
      <c r="N283" s="205" t="s">
        <v>42</v>
      </c>
      <c r="O283" s="77"/>
      <c r="P283" s="206">
        <f>O283*H283</f>
        <v>0</v>
      </c>
      <c r="Q283" s="206">
        <v>0.003</v>
      </c>
      <c r="R283" s="206">
        <f>Q283*H283</f>
        <v>0.06366</v>
      </c>
      <c r="S283" s="206">
        <v>0</v>
      </c>
      <c r="T283" s="207">
        <f>S283*H283</f>
        <v>0</v>
      </c>
      <c r="AR283" s="15" t="s">
        <v>209</v>
      </c>
      <c r="AT283" s="15" t="s">
        <v>126</v>
      </c>
      <c r="AU283" s="15" t="s">
        <v>131</v>
      </c>
      <c r="AY283" s="15" t="s">
        <v>123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5" t="s">
        <v>131</v>
      </c>
      <c r="BK283" s="208">
        <f>ROUND(I283*H283,2)</f>
        <v>0</v>
      </c>
      <c r="BL283" s="15" t="s">
        <v>209</v>
      </c>
      <c r="BM283" s="15" t="s">
        <v>661</v>
      </c>
    </row>
    <row r="284" spans="2:51" s="11" customFormat="1" ht="12">
      <c r="B284" s="209"/>
      <c r="C284" s="210"/>
      <c r="D284" s="211" t="s">
        <v>137</v>
      </c>
      <c r="E284" s="212" t="s">
        <v>1</v>
      </c>
      <c r="F284" s="213" t="s">
        <v>662</v>
      </c>
      <c r="G284" s="210"/>
      <c r="H284" s="214">
        <v>10.68</v>
      </c>
      <c r="I284" s="215"/>
      <c r="J284" s="210"/>
      <c r="K284" s="210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137</v>
      </c>
      <c r="AU284" s="220" t="s">
        <v>131</v>
      </c>
      <c r="AV284" s="11" t="s">
        <v>131</v>
      </c>
      <c r="AW284" s="11" t="s">
        <v>32</v>
      </c>
      <c r="AX284" s="11" t="s">
        <v>70</v>
      </c>
      <c r="AY284" s="220" t="s">
        <v>123</v>
      </c>
    </row>
    <row r="285" spans="2:51" s="11" customFormat="1" ht="12">
      <c r="B285" s="209"/>
      <c r="C285" s="210"/>
      <c r="D285" s="211" t="s">
        <v>137</v>
      </c>
      <c r="E285" s="212" t="s">
        <v>1</v>
      </c>
      <c r="F285" s="213" t="s">
        <v>663</v>
      </c>
      <c r="G285" s="210"/>
      <c r="H285" s="214">
        <v>7.04</v>
      </c>
      <c r="I285" s="215"/>
      <c r="J285" s="210"/>
      <c r="K285" s="210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137</v>
      </c>
      <c r="AU285" s="220" t="s">
        <v>131</v>
      </c>
      <c r="AV285" s="11" t="s">
        <v>131</v>
      </c>
      <c r="AW285" s="11" t="s">
        <v>32</v>
      </c>
      <c r="AX285" s="11" t="s">
        <v>70</v>
      </c>
      <c r="AY285" s="220" t="s">
        <v>123</v>
      </c>
    </row>
    <row r="286" spans="2:51" s="11" customFormat="1" ht="12">
      <c r="B286" s="209"/>
      <c r="C286" s="210"/>
      <c r="D286" s="211" t="s">
        <v>137</v>
      </c>
      <c r="E286" s="212" t="s">
        <v>1</v>
      </c>
      <c r="F286" s="213" t="s">
        <v>664</v>
      </c>
      <c r="G286" s="210"/>
      <c r="H286" s="214">
        <v>3.5</v>
      </c>
      <c r="I286" s="215"/>
      <c r="J286" s="210"/>
      <c r="K286" s="210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137</v>
      </c>
      <c r="AU286" s="220" t="s">
        <v>131</v>
      </c>
      <c r="AV286" s="11" t="s">
        <v>131</v>
      </c>
      <c r="AW286" s="11" t="s">
        <v>32</v>
      </c>
      <c r="AX286" s="11" t="s">
        <v>70</v>
      </c>
      <c r="AY286" s="220" t="s">
        <v>123</v>
      </c>
    </row>
    <row r="287" spans="2:51" s="13" customFormat="1" ht="12">
      <c r="B287" s="231"/>
      <c r="C287" s="232"/>
      <c r="D287" s="211" t="s">
        <v>137</v>
      </c>
      <c r="E287" s="233" t="s">
        <v>1</v>
      </c>
      <c r="F287" s="234" t="s">
        <v>177</v>
      </c>
      <c r="G287" s="232"/>
      <c r="H287" s="235">
        <v>21.22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137</v>
      </c>
      <c r="AU287" s="241" t="s">
        <v>131</v>
      </c>
      <c r="AV287" s="13" t="s">
        <v>130</v>
      </c>
      <c r="AW287" s="13" t="s">
        <v>32</v>
      </c>
      <c r="AX287" s="13" t="s">
        <v>75</v>
      </c>
      <c r="AY287" s="241" t="s">
        <v>123</v>
      </c>
    </row>
    <row r="288" spans="2:65" s="1" customFormat="1" ht="16.5" customHeight="1">
      <c r="B288" s="36"/>
      <c r="C288" s="242" t="s">
        <v>665</v>
      </c>
      <c r="D288" s="242" t="s">
        <v>201</v>
      </c>
      <c r="E288" s="243" t="s">
        <v>666</v>
      </c>
      <c r="F288" s="244" t="s">
        <v>667</v>
      </c>
      <c r="G288" s="245" t="s">
        <v>135</v>
      </c>
      <c r="H288" s="246">
        <v>22.069</v>
      </c>
      <c r="I288" s="247"/>
      <c r="J288" s="248">
        <f>ROUND(I288*H288,2)</f>
        <v>0</v>
      </c>
      <c r="K288" s="244" t="s">
        <v>1</v>
      </c>
      <c r="L288" s="249"/>
      <c r="M288" s="250" t="s">
        <v>1</v>
      </c>
      <c r="N288" s="251" t="s">
        <v>42</v>
      </c>
      <c r="O288" s="77"/>
      <c r="P288" s="206">
        <f>O288*H288</f>
        <v>0</v>
      </c>
      <c r="Q288" s="206">
        <v>0.0118</v>
      </c>
      <c r="R288" s="206">
        <f>Q288*H288</f>
        <v>0.2604142</v>
      </c>
      <c r="S288" s="206">
        <v>0</v>
      </c>
      <c r="T288" s="207">
        <f>S288*H288</f>
        <v>0</v>
      </c>
      <c r="AR288" s="15" t="s">
        <v>282</v>
      </c>
      <c r="AT288" s="15" t="s">
        <v>201</v>
      </c>
      <c r="AU288" s="15" t="s">
        <v>131</v>
      </c>
      <c r="AY288" s="15" t="s">
        <v>123</v>
      </c>
      <c r="BE288" s="208">
        <f>IF(N288="základní",J288,0)</f>
        <v>0</v>
      </c>
      <c r="BF288" s="208">
        <f>IF(N288="snížená",J288,0)</f>
        <v>0</v>
      </c>
      <c r="BG288" s="208">
        <f>IF(N288="zákl. přenesená",J288,0)</f>
        <v>0</v>
      </c>
      <c r="BH288" s="208">
        <f>IF(N288="sníž. přenesená",J288,0)</f>
        <v>0</v>
      </c>
      <c r="BI288" s="208">
        <f>IF(N288="nulová",J288,0)</f>
        <v>0</v>
      </c>
      <c r="BJ288" s="15" t="s">
        <v>131</v>
      </c>
      <c r="BK288" s="208">
        <f>ROUND(I288*H288,2)</f>
        <v>0</v>
      </c>
      <c r="BL288" s="15" t="s">
        <v>209</v>
      </c>
      <c r="BM288" s="15" t="s">
        <v>668</v>
      </c>
    </row>
    <row r="289" spans="2:51" s="11" customFormat="1" ht="12">
      <c r="B289" s="209"/>
      <c r="C289" s="210"/>
      <c r="D289" s="211" t="s">
        <v>137</v>
      </c>
      <c r="E289" s="210"/>
      <c r="F289" s="213" t="s">
        <v>669</v>
      </c>
      <c r="G289" s="210"/>
      <c r="H289" s="214">
        <v>22.069</v>
      </c>
      <c r="I289" s="215"/>
      <c r="J289" s="210"/>
      <c r="K289" s="210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137</v>
      </c>
      <c r="AU289" s="220" t="s">
        <v>131</v>
      </c>
      <c r="AV289" s="11" t="s">
        <v>131</v>
      </c>
      <c r="AW289" s="11" t="s">
        <v>4</v>
      </c>
      <c r="AX289" s="11" t="s">
        <v>75</v>
      </c>
      <c r="AY289" s="220" t="s">
        <v>123</v>
      </c>
    </row>
    <row r="290" spans="2:65" s="1" customFormat="1" ht="16.5" customHeight="1">
      <c r="B290" s="36"/>
      <c r="C290" s="197" t="s">
        <v>670</v>
      </c>
      <c r="D290" s="197" t="s">
        <v>126</v>
      </c>
      <c r="E290" s="198" t="s">
        <v>671</v>
      </c>
      <c r="F290" s="199" t="s">
        <v>672</v>
      </c>
      <c r="G290" s="200" t="s">
        <v>135</v>
      </c>
      <c r="H290" s="201">
        <v>21.22</v>
      </c>
      <c r="I290" s="202"/>
      <c r="J290" s="203">
        <f>ROUND(I290*H290,2)</f>
        <v>0</v>
      </c>
      <c r="K290" s="199" t="s">
        <v>1</v>
      </c>
      <c r="L290" s="41"/>
      <c r="M290" s="204" t="s">
        <v>1</v>
      </c>
      <c r="N290" s="205" t="s">
        <v>42</v>
      </c>
      <c r="O290" s="77"/>
      <c r="P290" s="206">
        <f>O290*H290</f>
        <v>0</v>
      </c>
      <c r="Q290" s="206">
        <v>0</v>
      </c>
      <c r="R290" s="206">
        <f>Q290*H290</f>
        <v>0</v>
      </c>
      <c r="S290" s="206">
        <v>0</v>
      </c>
      <c r="T290" s="207">
        <f>S290*H290</f>
        <v>0</v>
      </c>
      <c r="AR290" s="15" t="s">
        <v>209</v>
      </c>
      <c r="AT290" s="15" t="s">
        <v>126</v>
      </c>
      <c r="AU290" s="15" t="s">
        <v>131</v>
      </c>
      <c r="AY290" s="15" t="s">
        <v>123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5" t="s">
        <v>131</v>
      </c>
      <c r="BK290" s="208">
        <f>ROUND(I290*H290,2)</f>
        <v>0</v>
      </c>
      <c r="BL290" s="15" t="s">
        <v>209</v>
      </c>
      <c r="BM290" s="15" t="s">
        <v>673</v>
      </c>
    </row>
    <row r="291" spans="2:65" s="1" customFormat="1" ht="16.5" customHeight="1">
      <c r="B291" s="36"/>
      <c r="C291" s="197" t="s">
        <v>674</v>
      </c>
      <c r="D291" s="197" t="s">
        <v>126</v>
      </c>
      <c r="E291" s="198" t="s">
        <v>675</v>
      </c>
      <c r="F291" s="199" t="s">
        <v>676</v>
      </c>
      <c r="G291" s="200" t="s">
        <v>135</v>
      </c>
      <c r="H291" s="201">
        <v>6.9</v>
      </c>
      <c r="I291" s="202"/>
      <c r="J291" s="203">
        <f>ROUND(I291*H291,2)</f>
        <v>0</v>
      </c>
      <c r="K291" s="199" t="s">
        <v>169</v>
      </c>
      <c r="L291" s="41"/>
      <c r="M291" s="204" t="s">
        <v>1</v>
      </c>
      <c r="N291" s="205" t="s">
        <v>42</v>
      </c>
      <c r="O291" s="77"/>
      <c r="P291" s="206">
        <f>O291*H291</f>
        <v>0</v>
      </c>
      <c r="Q291" s="206">
        <v>0.008</v>
      </c>
      <c r="R291" s="206">
        <f>Q291*H291</f>
        <v>0.055200000000000006</v>
      </c>
      <c r="S291" s="206">
        <v>0</v>
      </c>
      <c r="T291" s="207">
        <f>S291*H291</f>
        <v>0</v>
      </c>
      <c r="AR291" s="15" t="s">
        <v>209</v>
      </c>
      <c r="AT291" s="15" t="s">
        <v>126</v>
      </c>
      <c r="AU291" s="15" t="s">
        <v>131</v>
      </c>
      <c r="AY291" s="15" t="s">
        <v>123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5" t="s">
        <v>131</v>
      </c>
      <c r="BK291" s="208">
        <f>ROUND(I291*H291,2)</f>
        <v>0</v>
      </c>
      <c r="BL291" s="15" t="s">
        <v>209</v>
      </c>
      <c r="BM291" s="15" t="s">
        <v>677</v>
      </c>
    </row>
    <row r="292" spans="2:51" s="12" customFormat="1" ht="12">
      <c r="B292" s="221"/>
      <c r="C292" s="222"/>
      <c r="D292" s="211" t="s">
        <v>137</v>
      </c>
      <c r="E292" s="223" t="s">
        <v>1</v>
      </c>
      <c r="F292" s="224" t="s">
        <v>678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137</v>
      </c>
      <c r="AU292" s="230" t="s">
        <v>131</v>
      </c>
      <c r="AV292" s="12" t="s">
        <v>75</v>
      </c>
      <c r="AW292" s="12" t="s">
        <v>32</v>
      </c>
      <c r="AX292" s="12" t="s">
        <v>70</v>
      </c>
      <c r="AY292" s="230" t="s">
        <v>123</v>
      </c>
    </row>
    <row r="293" spans="2:51" s="11" customFormat="1" ht="12">
      <c r="B293" s="209"/>
      <c r="C293" s="210"/>
      <c r="D293" s="211" t="s">
        <v>137</v>
      </c>
      <c r="E293" s="212" t="s">
        <v>1</v>
      </c>
      <c r="F293" s="213" t="s">
        <v>679</v>
      </c>
      <c r="G293" s="210"/>
      <c r="H293" s="214">
        <v>1.2</v>
      </c>
      <c r="I293" s="215"/>
      <c r="J293" s="210"/>
      <c r="K293" s="210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137</v>
      </c>
      <c r="AU293" s="220" t="s">
        <v>131</v>
      </c>
      <c r="AV293" s="11" t="s">
        <v>131</v>
      </c>
      <c r="AW293" s="11" t="s">
        <v>32</v>
      </c>
      <c r="AX293" s="11" t="s">
        <v>70</v>
      </c>
      <c r="AY293" s="220" t="s">
        <v>123</v>
      </c>
    </row>
    <row r="294" spans="2:51" s="11" customFormat="1" ht="12">
      <c r="B294" s="209"/>
      <c r="C294" s="210"/>
      <c r="D294" s="211" t="s">
        <v>137</v>
      </c>
      <c r="E294" s="212" t="s">
        <v>1</v>
      </c>
      <c r="F294" s="213" t="s">
        <v>680</v>
      </c>
      <c r="G294" s="210"/>
      <c r="H294" s="214">
        <v>5.7</v>
      </c>
      <c r="I294" s="215"/>
      <c r="J294" s="210"/>
      <c r="K294" s="210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137</v>
      </c>
      <c r="AU294" s="220" t="s">
        <v>131</v>
      </c>
      <c r="AV294" s="11" t="s">
        <v>131</v>
      </c>
      <c r="AW294" s="11" t="s">
        <v>32</v>
      </c>
      <c r="AX294" s="11" t="s">
        <v>70</v>
      </c>
      <c r="AY294" s="220" t="s">
        <v>123</v>
      </c>
    </row>
    <row r="295" spans="2:51" s="13" customFormat="1" ht="12">
      <c r="B295" s="231"/>
      <c r="C295" s="232"/>
      <c r="D295" s="211" t="s">
        <v>137</v>
      </c>
      <c r="E295" s="233" t="s">
        <v>1</v>
      </c>
      <c r="F295" s="234" t="s">
        <v>177</v>
      </c>
      <c r="G295" s="232"/>
      <c r="H295" s="235">
        <v>6.9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137</v>
      </c>
      <c r="AU295" s="241" t="s">
        <v>131</v>
      </c>
      <c r="AV295" s="13" t="s">
        <v>130</v>
      </c>
      <c r="AW295" s="13" t="s">
        <v>32</v>
      </c>
      <c r="AX295" s="13" t="s">
        <v>75</v>
      </c>
      <c r="AY295" s="241" t="s">
        <v>123</v>
      </c>
    </row>
    <row r="296" spans="2:65" s="1" customFormat="1" ht="16.5" customHeight="1">
      <c r="B296" s="36"/>
      <c r="C296" s="197" t="s">
        <v>681</v>
      </c>
      <c r="D296" s="197" t="s">
        <v>126</v>
      </c>
      <c r="E296" s="198" t="s">
        <v>682</v>
      </c>
      <c r="F296" s="199" t="s">
        <v>683</v>
      </c>
      <c r="G296" s="200" t="s">
        <v>141</v>
      </c>
      <c r="H296" s="201">
        <v>28</v>
      </c>
      <c r="I296" s="202"/>
      <c r="J296" s="203">
        <f>ROUND(I296*H296,2)</f>
        <v>0</v>
      </c>
      <c r="K296" s="199" t="s">
        <v>169</v>
      </c>
      <c r="L296" s="41"/>
      <c r="M296" s="204" t="s">
        <v>1</v>
      </c>
      <c r="N296" s="205" t="s">
        <v>42</v>
      </c>
      <c r="O296" s="77"/>
      <c r="P296" s="206">
        <f>O296*H296</f>
        <v>0</v>
      </c>
      <c r="Q296" s="206">
        <v>0.00031</v>
      </c>
      <c r="R296" s="206">
        <f>Q296*H296</f>
        <v>0.00868</v>
      </c>
      <c r="S296" s="206">
        <v>0</v>
      </c>
      <c r="T296" s="207">
        <f>S296*H296</f>
        <v>0</v>
      </c>
      <c r="AR296" s="15" t="s">
        <v>209</v>
      </c>
      <c r="AT296" s="15" t="s">
        <v>126</v>
      </c>
      <c r="AU296" s="15" t="s">
        <v>131</v>
      </c>
      <c r="AY296" s="15" t="s">
        <v>123</v>
      </c>
      <c r="BE296" s="208">
        <f>IF(N296="základní",J296,0)</f>
        <v>0</v>
      </c>
      <c r="BF296" s="208">
        <f>IF(N296="snížená",J296,0)</f>
        <v>0</v>
      </c>
      <c r="BG296" s="208">
        <f>IF(N296="zákl. přenesená",J296,0)</f>
        <v>0</v>
      </c>
      <c r="BH296" s="208">
        <f>IF(N296="sníž. přenesená",J296,0)</f>
        <v>0</v>
      </c>
      <c r="BI296" s="208">
        <f>IF(N296="nulová",J296,0)</f>
        <v>0</v>
      </c>
      <c r="BJ296" s="15" t="s">
        <v>131</v>
      </c>
      <c r="BK296" s="208">
        <f>ROUND(I296*H296,2)</f>
        <v>0</v>
      </c>
      <c r="BL296" s="15" t="s">
        <v>209</v>
      </c>
      <c r="BM296" s="15" t="s">
        <v>684</v>
      </c>
    </row>
    <row r="297" spans="2:51" s="11" customFormat="1" ht="12">
      <c r="B297" s="209"/>
      <c r="C297" s="210"/>
      <c r="D297" s="211" t="s">
        <v>137</v>
      </c>
      <c r="E297" s="212" t="s">
        <v>1</v>
      </c>
      <c r="F297" s="213" t="s">
        <v>685</v>
      </c>
      <c r="G297" s="210"/>
      <c r="H297" s="214">
        <v>12</v>
      </c>
      <c r="I297" s="215"/>
      <c r="J297" s="210"/>
      <c r="K297" s="210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137</v>
      </c>
      <c r="AU297" s="220" t="s">
        <v>131</v>
      </c>
      <c r="AV297" s="11" t="s">
        <v>131</v>
      </c>
      <c r="AW297" s="11" t="s">
        <v>32</v>
      </c>
      <c r="AX297" s="11" t="s">
        <v>70</v>
      </c>
      <c r="AY297" s="220" t="s">
        <v>123</v>
      </c>
    </row>
    <row r="298" spans="2:51" s="11" customFormat="1" ht="12">
      <c r="B298" s="209"/>
      <c r="C298" s="210"/>
      <c r="D298" s="211" t="s">
        <v>137</v>
      </c>
      <c r="E298" s="212" t="s">
        <v>1</v>
      </c>
      <c r="F298" s="213" t="s">
        <v>685</v>
      </c>
      <c r="G298" s="210"/>
      <c r="H298" s="214">
        <v>12</v>
      </c>
      <c r="I298" s="215"/>
      <c r="J298" s="210"/>
      <c r="K298" s="210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137</v>
      </c>
      <c r="AU298" s="220" t="s">
        <v>131</v>
      </c>
      <c r="AV298" s="11" t="s">
        <v>131</v>
      </c>
      <c r="AW298" s="11" t="s">
        <v>32</v>
      </c>
      <c r="AX298" s="11" t="s">
        <v>70</v>
      </c>
      <c r="AY298" s="220" t="s">
        <v>123</v>
      </c>
    </row>
    <row r="299" spans="2:51" s="11" customFormat="1" ht="12">
      <c r="B299" s="209"/>
      <c r="C299" s="210"/>
      <c r="D299" s="211" t="s">
        <v>137</v>
      </c>
      <c r="E299" s="212" t="s">
        <v>1</v>
      </c>
      <c r="F299" s="213" t="s">
        <v>686</v>
      </c>
      <c r="G299" s="210"/>
      <c r="H299" s="214">
        <v>4</v>
      </c>
      <c r="I299" s="215"/>
      <c r="J299" s="210"/>
      <c r="K299" s="210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137</v>
      </c>
      <c r="AU299" s="220" t="s">
        <v>131</v>
      </c>
      <c r="AV299" s="11" t="s">
        <v>131</v>
      </c>
      <c r="AW299" s="11" t="s">
        <v>32</v>
      </c>
      <c r="AX299" s="11" t="s">
        <v>70</v>
      </c>
      <c r="AY299" s="220" t="s">
        <v>123</v>
      </c>
    </row>
    <row r="300" spans="2:51" s="13" customFormat="1" ht="12">
      <c r="B300" s="231"/>
      <c r="C300" s="232"/>
      <c r="D300" s="211" t="s">
        <v>137</v>
      </c>
      <c r="E300" s="233" t="s">
        <v>1</v>
      </c>
      <c r="F300" s="234" t="s">
        <v>177</v>
      </c>
      <c r="G300" s="232"/>
      <c r="H300" s="235">
        <v>28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137</v>
      </c>
      <c r="AU300" s="241" t="s">
        <v>131</v>
      </c>
      <c r="AV300" s="13" t="s">
        <v>130</v>
      </c>
      <c r="AW300" s="13" t="s">
        <v>32</v>
      </c>
      <c r="AX300" s="13" t="s">
        <v>75</v>
      </c>
      <c r="AY300" s="241" t="s">
        <v>123</v>
      </c>
    </row>
    <row r="301" spans="2:65" s="1" customFormat="1" ht="16.5" customHeight="1">
      <c r="B301" s="36"/>
      <c r="C301" s="197" t="s">
        <v>687</v>
      </c>
      <c r="D301" s="197" t="s">
        <v>126</v>
      </c>
      <c r="E301" s="198" t="s">
        <v>688</v>
      </c>
      <c r="F301" s="199" t="s">
        <v>689</v>
      </c>
      <c r="G301" s="200" t="s">
        <v>141</v>
      </c>
      <c r="H301" s="201">
        <v>9.3</v>
      </c>
      <c r="I301" s="202"/>
      <c r="J301" s="203">
        <f>ROUND(I301*H301,2)</f>
        <v>0</v>
      </c>
      <c r="K301" s="199" t="s">
        <v>169</v>
      </c>
      <c r="L301" s="41"/>
      <c r="M301" s="204" t="s">
        <v>1</v>
      </c>
      <c r="N301" s="205" t="s">
        <v>42</v>
      </c>
      <c r="O301" s="77"/>
      <c r="P301" s="206">
        <f>O301*H301</f>
        <v>0</v>
      </c>
      <c r="Q301" s="206">
        <v>0.00026</v>
      </c>
      <c r="R301" s="206">
        <f>Q301*H301</f>
        <v>0.002418</v>
      </c>
      <c r="S301" s="206">
        <v>0</v>
      </c>
      <c r="T301" s="207">
        <f>S301*H301</f>
        <v>0</v>
      </c>
      <c r="AR301" s="15" t="s">
        <v>209</v>
      </c>
      <c r="AT301" s="15" t="s">
        <v>126</v>
      </c>
      <c r="AU301" s="15" t="s">
        <v>131</v>
      </c>
      <c r="AY301" s="15" t="s">
        <v>123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5" t="s">
        <v>131</v>
      </c>
      <c r="BK301" s="208">
        <f>ROUND(I301*H301,2)</f>
        <v>0</v>
      </c>
      <c r="BL301" s="15" t="s">
        <v>209</v>
      </c>
      <c r="BM301" s="15" t="s">
        <v>690</v>
      </c>
    </row>
    <row r="302" spans="2:51" s="11" customFormat="1" ht="12">
      <c r="B302" s="209"/>
      <c r="C302" s="210"/>
      <c r="D302" s="211" t="s">
        <v>137</v>
      </c>
      <c r="E302" s="212" t="s">
        <v>1</v>
      </c>
      <c r="F302" s="213" t="s">
        <v>691</v>
      </c>
      <c r="G302" s="210"/>
      <c r="H302" s="214">
        <v>3.7</v>
      </c>
      <c r="I302" s="215"/>
      <c r="J302" s="210"/>
      <c r="K302" s="210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137</v>
      </c>
      <c r="AU302" s="220" t="s">
        <v>131</v>
      </c>
      <c r="AV302" s="11" t="s">
        <v>131</v>
      </c>
      <c r="AW302" s="11" t="s">
        <v>32</v>
      </c>
      <c r="AX302" s="11" t="s">
        <v>70</v>
      </c>
      <c r="AY302" s="220" t="s">
        <v>123</v>
      </c>
    </row>
    <row r="303" spans="2:51" s="11" customFormat="1" ht="12">
      <c r="B303" s="209"/>
      <c r="C303" s="210"/>
      <c r="D303" s="211" t="s">
        <v>137</v>
      </c>
      <c r="E303" s="212" t="s">
        <v>1</v>
      </c>
      <c r="F303" s="213" t="s">
        <v>692</v>
      </c>
      <c r="G303" s="210"/>
      <c r="H303" s="214">
        <v>5.6</v>
      </c>
      <c r="I303" s="215"/>
      <c r="J303" s="210"/>
      <c r="K303" s="210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137</v>
      </c>
      <c r="AU303" s="220" t="s">
        <v>131</v>
      </c>
      <c r="AV303" s="11" t="s">
        <v>131</v>
      </c>
      <c r="AW303" s="11" t="s">
        <v>32</v>
      </c>
      <c r="AX303" s="11" t="s">
        <v>70</v>
      </c>
      <c r="AY303" s="220" t="s">
        <v>123</v>
      </c>
    </row>
    <row r="304" spans="2:51" s="13" customFormat="1" ht="12">
      <c r="B304" s="231"/>
      <c r="C304" s="232"/>
      <c r="D304" s="211" t="s">
        <v>137</v>
      </c>
      <c r="E304" s="233" t="s">
        <v>1</v>
      </c>
      <c r="F304" s="234" t="s">
        <v>177</v>
      </c>
      <c r="G304" s="232"/>
      <c r="H304" s="235">
        <v>9.3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137</v>
      </c>
      <c r="AU304" s="241" t="s">
        <v>131</v>
      </c>
      <c r="AV304" s="13" t="s">
        <v>130</v>
      </c>
      <c r="AW304" s="13" t="s">
        <v>32</v>
      </c>
      <c r="AX304" s="13" t="s">
        <v>75</v>
      </c>
      <c r="AY304" s="241" t="s">
        <v>123</v>
      </c>
    </row>
    <row r="305" spans="2:65" s="1" customFormat="1" ht="16.5" customHeight="1">
      <c r="B305" s="36"/>
      <c r="C305" s="197" t="s">
        <v>693</v>
      </c>
      <c r="D305" s="197" t="s">
        <v>126</v>
      </c>
      <c r="E305" s="198" t="s">
        <v>694</v>
      </c>
      <c r="F305" s="199" t="s">
        <v>695</v>
      </c>
      <c r="G305" s="200" t="s">
        <v>135</v>
      </c>
      <c r="H305" s="201">
        <v>21.54</v>
      </c>
      <c r="I305" s="202"/>
      <c r="J305" s="203">
        <f>ROUND(I305*H305,2)</f>
        <v>0</v>
      </c>
      <c r="K305" s="199" t="s">
        <v>1</v>
      </c>
      <c r="L305" s="41"/>
      <c r="M305" s="204" t="s">
        <v>1</v>
      </c>
      <c r="N305" s="205" t="s">
        <v>42</v>
      </c>
      <c r="O305" s="77"/>
      <c r="P305" s="206">
        <f>O305*H305</f>
        <v>0</v>
      </c>
      <c r="Q305" s="206">
        <v>0.0003</v>
      </c>
      <c r="R305" s="206">
        <f>Q305*H305</f>
        <v>0.006461999999999999</v>
      </c>
      <c r="S305" s="206">
        <v>0</v>
      </c>
      <c r="T305" s="207">
        <f>S305*H305</f>
        <v>0</v>
      </c>
      <c r="AR305" s="15" t="s">
        <v>209</v>
      </c>
      <c r="AT305" s="15" t="s">
        <v>126</v>
      </c>
      <c r="AU305" s="15" t="s">
        <v>131</v>
      </c>
      <c r="AY305" s="15" t="s">
        <v>123</v>
      </c>
      <c r="BE305" s="208">
        <f>IF(N305="základní",J305,0)</f>
        <v>0</v>
      </c>
      <c r="BF305" s="208">
        <f>IF(N305="snížená",J305,0)</f>
        <v>0</v>
      </c>
      <c r="BG305" s="208">
        <f>IF(N305="zákl. přenesená",J305,0)</f>
        <v>0</v>
      </c>
      <c r="BH305" s="208">
        <f>IF(N305="sníž. přenesená",J305,0)</f>
        <v>0</v>
      </c>
      <c r="BI305" s="208">
        <f>IF(N305="nulová",J305,0)</f>
        <v>0</v>
      </c>
      <c r="BJ305" s="15" t="s">
        <v>131</v>
      </c>
      <c r="BK305" s="208">
        <f>ROUND(I305*H305,2)</f>
        <v>0</v>
      </c>
      <c r="BL305" s="15" t="s">
        <v>209</v>
      </c>
      <c r="BM305" s="15" t="s">
        <v>696</v>
      </c>
    </row>
    <row r="306" spans="2:65" s="1" customFormat="1" ht="16.5" customHeight="1">
      <c r="B306" s="36"/>
      <c r="C306" s="197" t="s">
        <v>697</v>
      </c>
      <c r="D306" s="197" t="s">
        <v>126</v>
      </c>
      <c r="E306" s="198" t="s">
        <v>698</v>
      </c>
      <c r="F306" s="199" t="s">
        <v>699</v>
      </c>
      <c r="G306" s="200" t="s">
        <v>321</v>
      </c>
      <c r="H306" s="201">
        <v>0.397</v>
      </c>
      <c r="I306" s="202"/>
      <c r="J306" s="203">
        <f>ROUND(I306*H306,2)</f>
        <v>0</v>
      </c>
      <c r="K306" s="199" t="s">
        <v>1</v>
      </c>
      <c r="L306" s="41"/>
      <c r="M306" s="204" t="s">
        <v>1</v>
      </c>
      <c r="N306" s="205" t="s">
        <v>42</v>
      </c>
      <c r="O306" s="77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7">
        <f>S306*H306</f>
        <v>0</v>
      </c>
      <c r="AR306" s="15" t="s">
        <v>209</v>
      </c>
      <c r="AT306" s="15" t="s">
        <v>126</v>
      </c>
      <c r="AU306" s="15" t="s">
        <v>131</v>
      </c>
      <c r="AY306" s="15" t="s">
        <v>123</v>
      </c>
      <c r="BE306" s="208">
        <f>IF(N306="základní",J306,0)</f>
        <v>0</v>
      </c>
      <c r="BF306" s="208">
        <f>IF(N306="snížená",J306,0)</f>
        <v>0</v>
      </c>
      <c r="BG306" s="208">
        <f>IF(N306="zákl. přenesená",J306,0)</f>
        <v>0</v>
      </c>
      <c r="BH306" s="208">
        <f>IF(N306="sníž. přenesená",J306,0)</f>
        <v>0</v>
      </c>
      <c r="BI306" s="208">
        <f>IF(N306="nulová",J306,0)</f>
        <v>0</v>
      </c>
      <c r="BJ306" s="15" t="s">
        <v>131</v>
      </c>
      <c r="BK306" s="208">
        <f>ROUND(I306*H306,2)</f>
        <v>0</v>
      </c>
      <c r="BL306" s="15" t="s">
        <v>209</v>
      </c>
      <c r="BM306" s="15" t="s">
        <v>700</v>
      </c>
    </row>
    <row r="307" spans="2:63" s="10" customFormat="1" ht="22.8" customHeight="1">
      <c r="B307" s="181"/>
      <c r="C307" s="182"/>
      <c r="D307" s="183" t="s">
        <v>69</v>
      </c>
      <c r="E307" s="195" t="s">
        <v>701</v>
      </c>
      <c r="F307" s="195" t="s">
        <v>702</v>
      </c>
      <c r="G307" s="182"/>
      <c r="H307" s="182"/>
      <c r="I307" s="185"/>
      <c r="J307" s="196">
        <f>BK307</f>
        <v>0</v>
      </c>
      <c r="K307" s="182"/>
      <c r="L307" s="187"/>
      <c r="M307" s="188"/>
      <c r="N307" s="189"/>
      <c r="O307" s="189"/>
      <c r="P307" s="190">
        <f>SUM(P308:P314)</f>
        <v>0</v>
      </c>
      <c r="Q307" s="189"/>
      <c r="R307" s="190">
        <f>SUM(R308:R314)</f>
        <v>0.009965</v>
      </c>
      <c r="S307" s="189"/>
      <c r="T307" s="191">
        <f>SUM(T308:T314)</f>
        <v>0</v>
      </c>
      <c r="AR307" s="192" t="s">
        <v>131</v>
      </c>
      <c r="AT307" s="193" t="s">
        <v>69</v>
      </c>
      <c r="AU307" s="193" t="s">
        <v>75</v>
      </c>
      <c r="AY307" s="192" t="s">
        <v>123</v>
      </c>
      <c r="BK307" s="194">
        <f>SUM(BK308:BK314)</f>
        <v>0</v>
      </c>
    </row>
    <row r="308" spans="2:65" s="1" customFormat="1" ht="16.5" customHeight="1">
      <c r="B308" s="36"/>
      <c r="C308" s="197" t="s">
        <v>703</v>
      </c>
      <c r="D308" s="197" t="s">
        <v>126</v>
      </c>
      <c r="E308" s="198" t="s">
        <v>704</v>
      </c>
      <c r="F308" s="199" t="s">
        <v>705</v>
      </c>
      <c r="G308" s="200" t="s">
        <v>135</v>
      </c>
      <c r="H308" s="201">
        <v>2.2</v>
      </c>
      <c r="I308" s="202"/>
      <c r="J308" s="203">
        <f>ROUND(I308*H308,2)</f>
        <v>0</v>
      </c>
      <c r="K308" s="199" t="s">
        <v>169</v>
      </c>
      <c r="L308" s="41"/>
      <c r="M308" s="204" t="s">
        <v>1</v>
      </c>
      <c r="N308" s="205" t="s">
        <v>42</v>
      </c>
      <c r="O308" s="77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AR308" s="15" t="s">
        <v>209</v>
      </c>
      <c r="AT308" s="15" t="s">
        <v>126</v>
      </c>
      <c r="AU308" s="15" t="s">
        <v>131</v>
      </c>
      <c r="AY308" s="15" t="s">
        <v>123</v>
      </c>
      <c r="BE308" s="208">
        <f>IF(N308="základní",J308,0)</f>
        <v>0</v>
      </c>
      <c r="BF308" s="208">
        <f>IF(N308="snížená",J308,0)</f>
        <v>0</v>
      </c>
      <c r="BG308" s="208">
        <f>IF(N308="zákl. přenesená",J308,0)</f>
        <v>0</v>
      </c>
      <c r="BH308" s="208">
        <f>IF(N308="sníž. přenesená",J308,0)</f>
        <v>0</v>
      </c>
      <c r="BI308" s="208">
        <f>IF(N308="nulová",J308,0)</f>
        <v>0</v>
      </c>
      <c r="BJ308" s="15" t="s">
        <v>131</v>
      </c>
      <c r="BK308" s="208">
        <f>ROUND(I308*H308,2)</f>
        <v>0</v>
      </c>
      <c r="BL308" s="15" t="s">
        <v>209</v>
      </c>
      <c r="BM308" s="15" t="s">
        <v>706</v>
      </c>
    </row>
    <row r="309" spans="2:51" s="12" customFormat="1" ht="12">
      <c r="B309" s="221"/>
      <c r="C309" s="222"/>
      <c r="D309" s="211" t="s">
        <v>137</v>
      </c>
      <c r="E309" s="223" t="s">
        <v>1</v>
      </c>
      <c r="F309" s="224" t="s">
        <v>707</v>
      </c>
      <c r="G309" s="222"/>
      <c r="H309" s="223" t="s">
        <v>1</v>
      </c>
      <c r="I309" s="225"/>
      <c r="J309" s="222"/>
      <c r="K309" s="222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137</v>
      </c>
      <c r="AU309" s="230" t="s">
        <v>131</v>
      </c>
      <c r="AV309" s="12" t="s">
        <v>75</v>
      </c>
      <c r="AW309" s="12" t="s">
        <v>32</v>
      </c>
      <c r="AX309" s="12" t="s">
        <v>70</v>
      </c>
      <c r="AY309" s="230" t="s">
        <v>123</v>
      </c>
    </row>
    <row r="310" spans="2:51" s="11" customFormat="1" ht="12">
      <c r="B310" s="209"/>
      <c r="C310" s="210"/>
      <c r="D310" s="211" t="s">
        <v>137</v>
      </c>
      <c r="E310" s="212" t="s">
        <v>1</v>
      </c>
      <c r="F310" s="213" t="s">
        <v>708</v>
      </c>
      <c r="G310" s="210"/>
      <c r="H310" s="214">
        <v>2.2</v>
      </c>
      <c r="I310" s="215"/>
      <c r="J310" s="210"/>
      <c r="K310" s="210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137</v>
      </c>
      <c r="AU310" s="220" t="s">
        <v>131</v>
      </c>
      <c r="AV310" s="11" t="s">
        <v>131</v>
      </c>
      <c r="AW310" s="11" t="s">
        <v>32</v>
      </c>
      <c r="AX310" s="11" t="s">
        <v>75</v>
      </c>
      <c r="AY310" s="220" t="s">
        <v>123</v>
      </c>
    </row>
    <row r="311" spans="2:65" s="1" customFormat="1" ht="16.5" customHeight="1">
      <c r="B311" s="36"/>
      <c r="C311" s="197" t="s">
        <v>709</v>
      </c>
      <c r="D311" s="197" t="s">
        <v>126</v>
      </c>
      <c r="E311" s="198" t="s">
        <v>710</v>
      </c>
      <c r="F311" s="199" t="s">
        <v>711</v>
      </c>
      <c r="G311" s="200" t="s">
        <v>135</v>
      </c>
      <c r="H311" s="201">
        <v>5.5</v>
      </c>
      <c r="I311" s="202"/>
      <c r="J311" s="203">
        <f>ROUND(I311*H311,2)</f>
        <v>0</v>
      </c>
      <c r="K311" s="199" t="s">
        <v>1</v>
      </c>
      <c r="L311" s="41"/>
      <c r="M311" s="204" t="s">
        <v>1</v>
      </c>
      <c r="N311" s="205" t="s">
        <v>42</v>
      </c>
      <c r="O311" s="77"/>
      <c r="P311" s="206">
        <f>O311*H311</f>
        <v>0</v>
      </c>
      <c r="Q311" s="206">
        <v>0.00023</v>
      </c>
      <c r="R311" s="206">
        <f>Q311*H311</f>
        <v>0.001265</v>
      </c>
      <c r="S311" s="206">
        <v>0</v>
      </c>
      <c r="T311" s="207">
        <f>S311*H311</f>
        <v>0</v>
      </c>
      <c r="AR311" s="15" t="s">
        <v>209</v>
      </c>
      <c r="AT311" s="15" t="s">
        <v>126</v>
      </c>
      <c r="AU311" s="15" t="s">
        <v>131</v>
      </c>
      <c r="AY311" s="15" t="s">
        <v>123</v>
      </c>
      <c r="BE311" s="208">
        <f>IF(N311="základní",J311,0)</f>
        <v>0</v>
      </c>
      <c r="BF311" s="208">
        <f>IF(N311="snížená",J311,0)</f>
        <v>0</v>
      </c>
      <c r="BG311" s="208">
        <f>IF(N311="zákl. přenesená",J311,0)</f>
        <v>0</v>
      </c>
      <c r="BH311" s="208">
        <f>IF(N311="sníž. přenesená",J311,0)</f>
        <v>0</v>
      </c>
      <c r="BI311" s="208">
        <f>IF(N311="nulová",J311,0)</f>
        <v>0</v>
      </c>
      <c r="BJ311" s="15" t="s">
        <v>131</v>
      </c>
      <c r="BK311" s="208">
        <f>ROUND(I311*H311,2)</f>
        <v>0</v>
      </c>
      <c r="BL311" s="15" t="s">
        <v>209</v>
      </c>
      <c r="BM311" s="15" t="s">
        <v>712</v>
      </c>
    </row>
    <row r="312" spans="2:51" s="12" customFormat="1" ht="12">
      <c r="B312" s="221"/>
      <c r="C312" s="222"/>
      <c r="D312" s="211" t="s">
        <v>137</v>
      </c>
      <c r="E312" s="223" t="s">
        <v>1</v>
      </c>
      <c r="F312" s="224" t="s">
        <v>713</v>
      </c>
      <c r="G312" s="222"/>
      <c r="H312" s="223" t="s">
        <v>1</v>
      </c>
      <c r="I312" s="225"/>
      <c r="J312" s="222"/>
      <c r="K312" s="222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137</v>
      </c>
      <c r="AU312" s="230" t="s">
        <v>131</v>
      </c>
      <c r="AV312" s="12" t="s">
        <v>75</v>
      </c>
      <c r="AW312" s="12" t="s">
        <v>32</v>
      </c>
      <c r="AX312" s="12" t="s">
        <v>70</v>
      </c>
      <c r="AY312" s="230" t="s">
        <v>123</v>
      </c>
    </row>
    <row r="313" spans="2:51" s="11" customFormat="1" ht="12">
      <c r="B313" s="209"/>
      <c r="C313" s="210"/>
      <c r="D313" s="211" t="s">
        <v>137</v>
      </c>
      <c r="E313" s="212" t="s">
        <v>1</v>
      </c>
      <c r="F313" s="213" t="s">
        <v>714</v>
      </c>
      <c r="G313" s="210"/>
      <c r="H313" s="214">
        <v>5.5</v>
      </c>
      <c r="I313" s="215"/>
      <c r="J313" s="210"/>
      <c r="K313" s="210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137</v>
      </c>
      <c r="AU313" s="220" t="s">
        <v>131</v>
      </c>
      <c r="AV313" s="11" t="s">
        <v>131</v>
      </c>
      <c r="AW313" s="11" t="s">
        <v>32</v>
      </c>
      <c r="AX313" s="11" t="s">
        <v>75</v>
      </c>
      <c r="AY313" s="220" t="s">
        <v>123</v>
      </c>
    </row>
    <row r="314" spans="2:65" s="1" customFormat="1" ht="16.5" customHeight="1">
      <c r="B314" s="36"/>
      <c r="C314" s="197" t="s">
        <v>715</v>
      </c>
      <c r="D314" s="197" t="s">
        <v>126</v>
      </c>
      <c r="E314" s="198" t="s">
        <v>716</v>
      </c>
      <c r="F314" s="199" t="s">
        <v>717</v>
      </c>
      <c r="G314" s="200" t="s">
        <v>135</v>
      </c>
      <c r="H314" s="201">
        <v>15</v>
      </c>
      <c r="I314" s="202"/>
      <c r="J314" s="203">
        <f>ROUND(I314*H314,2)</f>
        <v>0</v>
      </c>
      <c r="K314" s="199" t="s">
        <v>1</v>
      </c>
      <c r="L314" s="41"/>
      <c r="M314" s="204" t="s">
        <v>1</v>
      </c>
      <c r="N314" s="205" t="s">
        <v>42</v>
      </c>
      <c r="O314" s="77"/>
      <c r="P314" s="206">
        <f>O314*H314</f>
        <v>0</v>
      </c>
      <c r="Q314" s="206">
        <v>0.00058</v>
      </c>
      <c r="R314" s="206">
        <f>Q314*H314</f>
        <v>0.0087</v>
      </c>
      <c r="S314" s="206">
        <v>0</v>
      </c>
      <c r="T314" s="207">
        <f>S314*H314</f>
        <v>0</v>
      </c>
      <c r="AR314" s="15" t="s">
        <v>209</v>
      </c>
      <c r="AT314" s="15" t="s">
        <v>126</v>
      </c>
      <c r="AU314" s="15" t="s">
        <v>131</v>
      </c>
      <c r="AY314" s="15" t="s">
        <v>123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5" t="s">
        <v>131</v>
      </c>
      <c r="BK314" s="208">
        <f>ROUND(I314*H314,2)</f>
        <v>0</v>
      </c>
      <c r="BL314" s="15" t="s">
        <v>209</v>
      </c>
      <c r="BM314" s="15" t="s">
        <v>718</v>
      </c>
    </row>
    <row r="315" spans="2:63" s="10" customFormat="1" ht="22.8" customHeight="1">
      <c r="B315" s="181"/>
      <c r="C315" s="182"/>
      <c r="D315" s="183" t="s">
        <v>69</v>
      </c>
      <c r="E315" s="195" t="s">
        <v>719</v>
      </c>
      <c r="F315" s="195" t="s">
        <v>720</v>
      </c>
      <c r="G315" s="182"/>
      <c r="H315" s="182"/>
      <c r="I315" s="185"/>
      <c r="J315" s="196">
        <f>BK315</f>
        <v>0</v>
      </c>
      <c r="K315" s="182"/>
      <c r="L315" s="187"/>
      <c r="M315" s="188"/>
      <c r="N315" s="189"/>
      <c r="O315" s="189"/>
      <c r="P315" s="190">
        <f>SUM(P316:P335)</f>
        <v>0</v>
      </c>
      <c r="Q315" s="189"/>
      <c r="R315" s="190">
        <f>SUM(R316:R335)</f>
        <v>0.062519209</v>
      </c>
      <c r="S315" s="189"/>
      <c r="T315" s="191">
        <f>SUM(T316:T335)</f>
        <v>0.030745199999999997</v>
      </c>
      <c r="AR315" s="192" t="s">
        <v>131</v>
      </c>
      <c r="AT315" s="193" t="s">
        <v>69</v>
      </c>
      <c r="AU315" s="193" t="s">
        <v>75</v>
      </c>
      <c r="AY315" s="192" t="s">
        <v>123</v>
      </c>
      <c r="BK315" s="194">
        <f>SUM(BK316:BK335)</f>
        <v>0</v>
      </c>
    </row>
    <row r="316" spans="2:65" s="1" customFormat="1" ht="16.5" customHeight="1">
      <c r="B316" s="36"/>
      <c r="C316" s="197" t="s">
        <v>721</v>
      </c>
      <c r="D316" s="197" t="s">
        <v>126</v>
      </c>
      <c r="E316" s="198" t="s">
        <v>722</v>
      </c>
      <c r="F316" s="199" t="s">
        <v>723</v>
      </c>
      <c r="G316" s="200" t="s">
        <v>135</v>
      </c>
      <c r="H316" s="201">
        <v>102.484</v>
      </c>
      <c r="I316" s="202"/>
      <c r="J316" s="203">
        <f>ROUND(I316*H316,2)</f>
        <v>0</v>
      </c>
      <c r="K316" s="199" t="s">
        <v>296</v>
      </c>
      <c r="L316" s="41"/>
      <c r="M316" s="204" t="s">
        <v>1</v>
      </c>
      <c r="N316" s="205" t="s">
        <v>42</v>
      </c>
      <c r="O316" s="77"/>
      <c r="P316" s="206">
        <f>O316*H316</f>
        <v>0</v>
      </c>
      <c r="Q316" s="206">
        <v>0</v>
      </c>
      <c r="R316" s="206">
        <f>Q316*H316</f>
        <v>0</v>
      </c>
      <c r="S316" s="206">
        <v>0.00015</v>
      </c>
      <c r="T316" s="207">
        <f>S316*H316</f>
        <v>0.015372599999999998</v>
      </c>
      <c r="AR316" s="15" t="s">
        <v>209</v>
      </c>
      <c r="AT316" s="15" t="s">
        <v>126</v>
      </c>
      <c r="AU316" s="15" t="s">
        <v>131</v>
      </c>
      <c r="AY316" s="15" t="s">
        <v>123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5" t="s">
        <v>131</v>
      </c>
      <c r="BK316" s="208">
        <f>ROUND(I316*H316,2)</f>
        <v>0</v>
      </c>
      <c r="BL316" s="15" t="s">
        <v>209</v>
      </c>
      <c r="BM316" s="15" t="s">
        <v>724</v>
      </c>
    </row>
    <row r="317" spans="2:51" s="12" customFormat="1" ht="12">
      <c r="B317" s="221"/>
      <c r="C317" s="222"/>
      <c r="D317" s="211" t="s">
        <v>137</v>
      </c>
      <c r="E317" s="223" t="s">
        <v>1</v>
      </c>
      <c r="F317" s="224" t="s">
        <v>725</v>
      </c>
      <c r="G317" s="222"/>
      <c r="H317" s="223" t="s">
        <v>1</v>
      </c>
      <c r="I317" s="225"/>
      <c r="J317" s="222"/>
      <c r="K317" s="222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137</v>
      </c>
      <c r="AU317" s="230" t="s">
        <v>131</v>
      </c>
      <c r="AV317" s="12" t="s">
        <v>75</v>
      </c>
      <c r="AW317" s="12" t="s">
        <v>32</v>
      </c>
      <c r="AX317" s="12" t="s">
        <v>70</v>
      </c>
      <c r="AY317" s="230" t="s">
        <v>123</v>
      </c>
    </row>
    <row r="318" spans="2:51" s="11" customFormat="1" ht="12">
      <c r="B318" s="209"/>
      <c r="C318" s="210"/>
      <c r="D318" s="211" t="s">
        <v>137</v>
      </c>
      <c r="E318" s="212" t="s">
        <v>1</v>
      </c>
      <c r="F318" s="213" t="s">
        <v>726</v>
      </c>
      <c r="G318" s="210"/>
      <c r="H318" s="214">
        <v>102.484</v>
      </c>
      <c r="I318" s="215"/>
      <c r="J318" s="210"/>
      <c r="K318" s="210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137</v>
      </c>
      <c r="AU318" s="220" t="s">
        <v>131</v>
      </c>
      <c r="AV318" s="11" t="s">
        <v>131</v>
      </c>
      <c r="AW318" s="11" t="s">
        <v>32</v>
      </c>
      <c r="AX318" s="11" t="s">
        <v>75</v>
      </c>
      <c r="AY318" s="220" t="s">
        <v>123</v>
      </c>
    </row>
    <row r="319" spans="2:65" s="1" customFormat="1" ht="16.5" customHeight="1">
      <c r="B319" s="36"/>
      <c r="C319" s="197" t="s">
        <v>727</v>
      </c>
      <c r="D319" s="197" t="s">
        <v>126</v>
      </c>
      <c r="E319" s="198" t="s">
        <v>728</v>
      </c>
      <c r="F319" s="199" t="s">
        <v>729</v>
      </c>
      <c r="G319" s="200" t="s">
        <v>135</v>
      </c>
      <c r="H319" s="201">
        <v>102.484</v>
      </c>
      <c r="I319" s="202"/>
      <c r="J319" s="203">
        <f>ROUND(I319*H319,2)</f>
        <v>0</v>
      </c>
      <c r="K319" s="199" t="s">
        <v>296</v>
      </c>
      <c r="L319" s="41"/>
      <c r="M319" s="204" t="s">
        <v>1</v>
      </c>
      <c r="N319" s="205" t="s">
        <v>42</v>
      </c>
      <c r="O319" s="77"/>
      <c r="P319" s="206">
        <f>O319*H319</f>
        <v>0</v>
      </c>
      <c r="Q319" s="206">
        <v>0</v>
      </c>
      <c r="R319" s="206">
        <f>Q319*H319</f>
        <v>0</v>
      </c>
      <c r="S319" s="206">
        <v>0.00015</v>
      </c>
      <c r="T319" s="207">
        <f>S319*H319</f>
        <v>0.015372599999999998</v>
      </c>
      <c r="AR319" s="15" t="s">
        <v>209</v>
      </c>
      <c r="AT319" s="15" t="s">
        <v>126</v>
      </c>
      <c r="AU319" s="15" t="s">
        <v>131</v>
      </c>
      <c r="AY319" s="15" t="s">
        <v>123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5" t="s">
        <v>131</v>
      </c>
      <c r="BK319" s="208">
        <f>ROUND(I319*H319,2)</f>
        <v>0</v>
      </c>
      <c r="BL319" s="15" t="s">
        <v>209</v>
      </c>
      <c r="BM319" s="15" t="s">
        <v>730</v>
      </c>
    </row>
    <row r="320" spans="2:51" s="11" customFormat="1" ht="12">
      <c r="B320" s="209"/>
      <c r="C320" s="210"/>
      <c r="D320" s="211" t="s">
        <v>137</v>
      </c>
      <c r="E320" s="212" t="s">
        <v>1</v>
      </c>
      <c r="F320" s="213" t="s">
        <v>731</v>
      </c>
      <c r="G320" s="210"/>
      <c r="H320" s="214">
        <v>19.484</v>
      </c>
      <c r="I320" s="215"/>
      <c r="J320" s="210"/>
      <c r="K320" s="210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137</v>
      </c>
      <c r="AU320" s="220" t="s">
        <v>131</v>
      </c>
      <c r="AV320" s="11" t="s">
        <v>131</v>
      </c>
      <c r="AW320" s="11" t="s">
        <v>32</v>
      </c>
      <c r="AX320" s="11" t="s">
        <v>70</v>
      </c>
      <c r="AY320" s="220" t="s">
        <v>123</v>
      </c>
    </row>
    <row r="321" spans="2:51" s="11" customFormat="1" ht="12">
      <c r="B321" s="209"/>
      <c r="C321" s="210"/>
      <c r="D321" s="211" t="s">
        <v>137</v>
      </c>
      <c r="E321" s="212" t="s">
        <v>1</v>
      </c>
      <c r="F321" s="213" t="s">
        <v>188</v>
      </c>
      <c r="G321" s="210"/>
      <c r="H321" s="214">
        <v>30.395</v>
      </c>
      <c r="I321" s="215"/>
      <c r="J321" s="210"/>
      <c r="K321" s="210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137</v>
      </c>
      <c r="AU321" s="220" t="s">
        <v>131</v>
      </c>
      <c r="AV321" s="11" t="s">
        <v>131</v>
      </c>
      <c r="AW321" s="11" t="s">
        <v>32</v>
      </c>
      <c r="AX321" s="11" t="s">
        <v>70</v>
      </c>
      <c r="AY321" s="220" t="s">
        <v>123</v>
      </c>
    </row>
    <row r="322" spans="2:51" s="11" customFormat="1" ht="12">
      <c r="B322" s="209"/>
      <c r="C322" s="210"/>
      <c r="D322" s="211" t="s">
        <v>137</v>
      </c>
      <c r="E322" s="212" t="s">
        <v>1</v>
      </c>
      <c r="F322" s="213" t="s">
        <v>732</v>
      </c>
      <c r="G322" s="210"/>
      <c r="H322" s="214">
        <v>52.605</v>
      </c>
      <c r="I322" s="215"/>
      <c r="J322" s="210"/>
      <c r="K322" s="210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137</v>
      </c>
      <c r="AU322" s="220" t="s">
        <v>131</v>
      </c>
      <c r="AV322" s="11" t="s">
        <v>131</v>
      </c>
      <c r="AW322" s="11" t="s">
        <v>32</v>
      </c>
      <c r="AX322" s="11" t="s">
        <v>70</v>
      </c>
      <c r="AY322" s="220" t="s">
        <v>123</v>
      </c>
    </row>
    <row r="323" spans="2:51" s="13" customFormat="1" ht="12">
      <c r="B323" s="231"/>
      <c r="C323" s="232"/>
      <c r="D323" s="211" t="s">
        <v>137</v>
      </c>
      <c r="E323" s="233" t="s">
        <v>1</v>
      </c>
      <c r="F323" s="234" t="s">
        <v>177</v>
      </c>
      <c r="G323" s="232"/>
      <c r="H323" s="235">
        <v>102.484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137</v>
      </c>
      <c r="AU323" s="241" t="s">
        <v>131</v>
      </c>
      <c r="AV323" s="13" t="s">
        <v>130</v>
      </c>
      <c r="AW323" s="13" t="s">
        <v>32</v>
      </c>
      <c r="AX323" s="13" t="s">
        <v>75</v>
      </c>
      <c r="AY323" s="241" t="s">
        <v>123</v>
      </c>
    </row>
    <row r="324" spans="2:65" s="1" customFormat="1" ht="16.5" customHeight="1">
      <c r="B324" s="36"/>
      <c r="C324" s="197" t="s">
        <v>733</v>
      </c>
      <c r="D324" s="197" t="s">
        <v>126</v>
      </c>
      <c r="E324" s="198" t="s">
        <v>734</v>
      </c>
      <c r="F324" s="199" t="s">
        <v>735</v>
      </c>
      <c r="G324" s="200" t="s">
        <v>135</v>
      </c>
      <c r="H324" s="201">
        <v>5.58</v>
      </c>
      <c r="I324" s="202"/>
      <c r="J324" s="203">
        <f>ROUND(I324*H324,2)</f>
        <v>0</v>
      </c>
      <c r="K324" s="199" t="s">
        <v>169</v>
      </c>
      <c r="L324" s="41"/>
      <c r="M324" s="204" t="s">
        <v>1</v>
      </c>
      <c r="N324" s="205" t="s">
        <v>42</v>
      </c>
      <c r="O324" s="77"/>
      <c r="P324" s="206">
        <f>O324*H324</f>
        <v>0</v>
      </c>
      <c r="Q324" s="206">
        <v>0</v>
      </c>
      <c r="R324" s="206">
        <f>Q324*H324</f>
        <v>0</v>
      </c>
      <c r="S324" s="206">
        <v>0</v>
      </c>
      <c r="T324" s="207">
        <f>S324*H324</f>
        <v>0</v>
      </c>
      <c r="AR324" s="15" t="s">
        <v>209</v>
      </c>
      <c r="AT324" s="15" t="s">
        <v>126</v>
      </c>
      <c r="AU324" s="15" t="s">
        <v>131</v>
      </c>
      <c r="AY324" s="15" t="s">
        <v>123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5" t="s">
        <v>131</v>
      </c>
      <c r="BK324" s="208">
        <f>ROUND(I324*H324,2)</f>
        <v>0</v>
      </c>
      <c r="BL324" s="15" t="s">
        <v>209</v>
      </c>
      <c r="BM324" s="15" t="s">
        <v>736</v>
      </c>
    </row>
    <row r="325" spans="2:51" s="11" customFormat="1" ht="12">
      <c r="B325" s="209"/>
      <c r="C325" s="210"/>
      <c r="D325" s="211" t="s">
        <v>137</v>
      </c>
      <c r="E325" s="212" t="s">
        <v>1</v>
      </c>
      <c r="F325" s="213" t="s">
        <v>737</v>
      </c>
      <c r="G325" s="210"/>
      <c r="H325" s="214">
        <v>5.58</v>
      </c>
      <c r="I325" s="215"/>
      <c r="J325" s="210"/>
      <c r="K325" s="210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137</v>
      </c>
      <c r="AU325" s="220" t="s">
        <v>131</v>
      </c>
      <c r="AV325" s="11" t="s">
        <v>131</v>
      </c>
      <c r="AW325" s="11" t="s">
        <v>32</v>
      </c>
      <c r="AX325" s="11" t="s">
        <v>75</v>
      </c>
      <c r="AY325" s="220" t="s">
        <v>123</v>
      </c>
    </row>
    <row r="326" spans="2:65" s="1" customFormat="1" ht="16.5" customHeight="1">
      <c r="B326" s="36"/>
      <c r="C326" s="242" t="s">
        <v>738</v>
      </c>
      <c r="D326" s="242" t="s">
        <v>201</v>
      </c>
      <c r="E326" s="243" t="s">
        <v>739</v>
      </c>
      <c r="F326" s="244" t="s">
        <v>740</v>
      </c>
      <c r="G326" s="245" t="s">
        <v>135</v>
      </c>
      <c r="H326" s="246">
        <v>5.859</v>
      </c>
      <c r="I326" s="247"/>
      <c r="J326" s="248">
        <f>ROUND(I326*H326,2)</f>
        <v>0</v>
      </c>
      <c r="K326" s="244" t="s">
        <v>1</v>
      </c>
      <c r="L326" s="249"/>
      <c r="M326" s="250" t="s">
        <v>1</v>
      </c>
      <c r="N326" s="251" t="s">
        <v>42</v>
      </c>
      <c r="O326" s="77"/>
      <c r="P326" s="206">
        <f>O326*H326</f>
        <v>0</v>
      </c>
      <c r="Q326" s="206">
        <v>1E-06</v>
      </c>
      <c r="R326" s="206">
        <f>Q326*H326</f>
        <v>5.858999999999999E-06</v>
      </c>
      <c r="S326" s="206">
        <v>0</v>
      </c>
      <c r="T326" s="207">
        <f>S326*H326</f>
        <v>0</v>
      </c>
      <c r="AR326" s="15" t="s">
        <v>282</v>
      </c>
      <c r="AT326" s="15" t="s">
        <v>201</v>
      </c>
      <c r="AU326" s="15" t="s">
        <v>131</v>
      </c>
      <c r="AY326" s="15" t="s">
        <v>123</v>
      </c>
      <c r="BE326" s="208">
        <f>IF(N326="základní",J326,0)</f>
        <v>0</v>
      </c>
      <c r="BF326" s="208">
        <f>IF(N326="snížená",J326,0)</f>
        <v>0</v>
      </c>
      <c r="BG326" s="208">
        <f>IF(N326="zákl. přenesená",J326,0)</f>
        <v>0</v>
      </c>
      <c r="BH326" s="208">
        <f>IF(N326="sníž. přenesená",J326,0)</f>
        <v>0</v>
      </c>
      <c r="BI326" s="208">
        <f>IF(N326="nulová",J326,0)</f>
        <v>0</v>
      </c>
      <c r="BJ326" s="15" t="s">
        <v>131</v>
      </c>
      <c r="BK326" s="208">
        <f>ROUND(I326*H326,2)</f>
        <v>0</v>
      </c>
      <c r="BL326" s="15" t="s">
        <v>209</v>
      </c>
      <c r="BM326" s="15" t="s">
        <v>741</v>
      </c>
    </row>
    <row r="327" spans="2:51" s="11" customFormat="1" ht="12">
      <c r="B327" s="209"/>
      <c r="C327" s="210"/>
      <c r="D327" s="211" t="s">
        <v>137</v>
      </c>
      <c r="E327" s="210"/>
      <c r="F327" s="213" t="s">
        <v>742</v>
      </c>
      <c r="G327" s="210"/>
      <c r="H327" s="214">
        <v>5.859</v>
      </c>
      <c r="I327" s="215"/>
      <c r="J327" s="210"/>
      <c r="K327" s="210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137</v>
      </c>
      <c r="AU327" s="220" t="s">
        <v>131</v>
      </c>
      <c r="AV327" s="11" t="s">
        <v>131</v>
      </c>
      <c r="AW327" s="11" t="s">
        <v>4</v>
      </c>
      <c r="AX327" s="11" t="s">
        <v>75</v>
      </c>
      <c r="AY327" s="220" t="s">
        <v>123</v>
      </c>
    </row>
    <row r="328" spans="2:65" s="1" customFormat="1" ht="16.5" customHeight="1">
      <c r="B328" s="36"/>
      <c r="C328" s="197" t="s">
        <v>743</v>
      </c>
      <c r="D328" s="197" t="s">
        <v>126</v>
      </c>
      <c r="E328" s="198" t="s">
        <v>744</v>
      </c>
      <c r="F328" s="199" t="s">
        <v>745</v>
      </c>
      <c r="G328" s="200" t="s">
        <v>135</v>
      </c>
      <c r="H328" s="201">
        <v>168.955</v>
      </c>
      <c r="I328" s="202"/>
      <c r="J328" s="203">
        <f>ROUND(I328*H328,2)</f>
        <v>0</v>
      </c>
      <c r="K328" s="199" t="s">
        <v>207</v>
      </c>
      <c r="L328" s="41"/>
      <c r="M328" s="204" t="s">
        <v>1</v>
      </c>
      <c r="N328" s="205" t="s">
        <v>42</v>
      </c>
      <c r="O328" s="77"/>
      <c r="P328" s="206">
        <f>O328*H328</f>
        <v>0</v>
      </c>
      <c r="Q328" s="206">
        <v>0.0002</v>
      </c>
      <c r="R328" s="206">
        <f>Q328*H328</f>
        <v>0.033791</v>
      </c>
      <c r="S328" s="206">
        <v>0</v>
      </c>
      <c r="T328" s="207">
        <f>S328*H328</f>
        <v>0</v>
      </c>
      <c r="AR328" s="15" t="s">
        <v>209</v>
      </c>
      <c r="AT328" s="15" t="s">
        <v>126</v>
      </c>
      <c r="AU328" s="15" t="s">
        <v>131</v>
      </c>
      <c r="AY328" s="15" t="s">
        <v>123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5" t="s">
        <v>131</v>
      </c>
      <c r="BK328" s="208">
        <f>ROUND(I328*H328,2)</f>
        <v>0</v>
      </c>
      <c r="BL328" s="15" t="s">
        <v>209</v>
      </c>
      <c r="BM328" s="15" t="s">
        <v>746</v>
      </c>
    </row>
    <row r="329" spans="2:51" s="11" customFormat="1" ht="12">
      <c r="B329" s="209"/>
      <c r="C329" s="210"/>
      <c r="D329" s="211" t="s">
        <v>137</v>
      </c>
      <c r="E329" s="212" t="s">
        <v>1</v>
      </c>
      <c r="F329" s="213" t="s">
        <v>747</v>
      </c>
      <c r="G329" s="210"/>
      <c r="H329" s="214">
        <v>42.85</v>
      </c>
      <c r="I329" s="215"/>
      <c r="J329" s="210"/>
      <c r="K329" s="210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137</v>
      </c>
      <c r="AU329" s="220" t="s">
        <v>131</v>
      </c>
      <c r="AV329" s="11" t="s">
        <v>131</v>
      </c>
      <c r="AW329" s="11" t="s">
        <v>32</v>
      </c>
      <c r="AX329" s="11" t="s">
        <v>70</v>
      </c>
      <c r="AY329" s="220" t="s">
        <v>123</v>
      </c>
    </row>
    <row r="330" spans="2:51" s="11" customFormat="1" ht="12">
      <c r="B330" s="209"/>
      <c r="C330" s="210"/>
      <c r="D330" s="211" t="s">
        <v>137</v>
      </c>
      <c r="E330" s="212" t="s">
        <v>1</v>
      </c>
      <c r="F330" s="213" t="s">
        <v>182</v>
      </c>
      <c r="G330" s="210"/>
      <c r="H330" s="214">
        <v>126.105</v>
      </c>
      <c r="I330" s="215"/>
      <c r="J330" s="210"/>
      <c r="K330" s="210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137</v>
      </c>
      <c r="AU330" s="220" t="s">
        <v>131</v>
      </c>
      <c r="AV330" s="11" t="s">
        <v>131</v>
      </c>
      <c r="AW330" s="11" t="s">
        <v>32</v>
      </c>
      <c r="AX330" s="11" t="s">
        <v>70</v>
      </c>
      <c r="AY330" s="220" t="s">
        <v>123</v>
      </c>
    </row>
    <row r="331" spans="2:51" s="13" customFormat="1" ht="12">
      <c r="B331" s="231"/>
      <c r="C331" s="232"/>
      <c r="D331" s="211" t="s">
        <v>137</v>
      </c>
      <c r="E331" s="233" t="s">
        <v>1</v>
      </c>
      <c r="F331" s="234" t="s">
        <v>177</v>
      </c>
      <c r="G331" s="232"/>
      <c r="H331" s="235">
        <v>168.955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137</v>
      </c>
      <c r="AU331" s="241" t="s">
        <v>131</v>
      </c>
      <c r="AV331" s="13" t="s">
        <v>130</v>
      </c>
      <c r="AW331" s="13" t="s">
        <v>32</v>
      </c>
      <c r="AX331" s="13" t="s">
        <v>75</v>
      </c>
      <c r="AY331" s="241" t="s">
        <v>123</v>
      </c>
    </row>
    <row r="332" spans="2:65" s="1" customFormat="1" ht="16.5" customHeight="1">
      <c r="B332" s="36"/>
      <c r="C332" s="197" t="s">
        <v>748</v>
      </c>
      <c r="D332" s="197" t="s">
        <v>126</v>
      </c>
      <c r="E332" s="198" t="s">
        <v>749</v>
      </c>
      <c r="F332" s="199" t="s">
        <v>750</v>
      </c>
      <c r="G332" s="200" t="s">
        <v>135</v>
      </c>
      <c r="H332" s="201">
        <v>168.955</v>
      </c>
      <c r="I332" s="202"/>
      <c r="J332" s="203">
        <f>ROUND(I332*H332,2)</f>
        <v>0</v>
      </c>
      <c r="K332" s="199" t="s">
        <v>158</v>
      </c>
      <c r="L332" s="41"/>
      <c r="M332" s="204" t="s">
        <v>1</v>
      </c>
      <c r="N332" s="205" t="s">
        <v>42</v>
      </c>
      <c r="O332" s="77"/>
      <c r="P332" s="206">
        <f>O332*H332</f>
        <v>0</v>
      </c>
      <c r="Q332" s="206">
        <v>0.00017</v>
      </c>
      <c r="R332" s="206">
        <f>Q332*H332</f>
        <v>0.028722350000000004</v>
      </c>
      <c r="S332" s="206">
        <v>0</v>
      </c>
      <c r="T332" s="207">
        <f>S332*H332</f>
        <v>0</v>
      </c>
      <c r="AR332" s="15" t="s">
        <v>209</v>
      </c>
      <c r="AT332" s="15" t="s">
        <v>126</v>
      </c>
      <c r="AU332" s="15" t="s">
        <v>131</v>
      </c>
      <c r="AY332" s="15" t="s">
        <v>123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5" t="s">
        <v>131</v>
      </c>
      <c r="BK332" s="208">
        <f>ROUND(I332*H332,2)</f>
        <v>0</v>
      </c>
      <c r="BL332" s="15" t="s">
        <v>209</v>
      </c>
      <c r="BM332" s="15" t="s">
        <v>751</v>
      </c>
    </row>
    <row r="333" spans="2:51" s="11" customFormat="1" ht="12">
      <c r="B333" s="209"/>
      <c r="C333" s="210"/>
      <c r="D333" s="211" t="s">
        <v>137</v>
      </c>
      <c r="E333" s="212" t="s">
        <v>1</v>
      </c>
      <c r="F333" s="213" t="s">
        <v>752</v>
      </c>
      <c r="G333" s="210"/>
      <c r="H333" s="214">
        <v>168.955</v>
      </c>
      <c r="I333" s="215"/>
      <c r="J333" s="210"/>
      <c r="K333" s="210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137</v>
      </c>
      <c r="AU333" s="220" t="s">
        <v>131</v>
      </c>
      <c r="AV333" s="11" t="s">
        <v>131</v>
      </c>
      <c r="AW333" s="11" t="s">
        <v>32</v>
      </c>
      <c r="AX333" s="11" t="s">
        <v>75</v>
      </c>
      <c r="AY333" s="220" t="s">
        <v>123</v>
      </c>
    </row>
    <row r="334" spans="2:65" s="1" customFormat="1" ht="16.5" customHeight="1">
      <c r="B334" s="36"/>
      <c r="C334" s="197" t="s">
        <v>753</v>
      </c>
      <c r="D334" s="197" t="s">
        <v>126</v>
      </c>
      <c r="E334" s="198" t="s">
        <v>754</v>
      </c>
      <c r="F334" s="199" t="s">
        <v>755</v>
      </c>
      <c r="G334" s="200" t="s">
        <v>135</v>
      </c>
      <c r="H334" s="201">
        <v>42.85</v>
      </c>
      <c r="I334" s="202"/>
      <c r="J334" s="203">
        <f>ROUND(I334*H334,2)</f>
        <v>0</v>
      </c>
      <c r="K334" s="199" t="s">
        <v>1</v>
      </c>
      <c r="L334" s="41"/>
      <c r="M334" s="204" t="s">
        <v>1</v>
      </c>
      <c r="N334" s="205" t="s">
        <v>42</v>
      </c>
      <c r="O334" s="77"/>
      <c r="P334" s="206">
        <f>O334*H334</f>
        <v>0</v>
      </c>
      <c r="Q334" s="206">
        <v>0</v>
      </c>
      <c r="R334" s="206">
        <f>Q334*H334</f>
        <v>0</v>
      </c>
      <c r="S334" s="206">
        <v>0</v>
      </c>
      <c r="T334" s="207">
        <f>S334*H334</f>
        <v>0</v>
      </c>
      <c r="AR334" s="15" t="s">
        <v>209</v>
      </c>
      <c r="AT334" s="15" t="s">
        <v>126</v>
      </c>
      <c r="AU334" s="15" t="s">
        <v>131</v>
      </c>
      <c r="AY334" s="15" t="s">
        <v>123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5" t="s">
        <v>131</v>
      </c>
      <c r="BK334" s="208">
        <f>ROUND(I334*H334,2)</f>
        <v>0</v>
      </c>
      <c r="BL334" s="15" t="s">
        <v>209</v>
      </c>
      <c r="BM334" s="15" t="s">
        <v>756</v>
      </c>
    </row>
    <row r="335" spans="2:51" s="11" customFormat="1" ht="12">
      <c r="B335" s="209"/>
      <c r="C335" s="210"/>
      <c r="D335" s="211" t="s">
        <v>137</v>
      </c>
      <c r="E335" s="212" t="s">
        <v>1</v>
      </c>
      <c r="F335" s="213" t="s">
        <v>747</v>
      </c>
      <c r="G335" s="210"/>
      <c r="H335" s="214">
        <v>42.85</v>
      </c>
      <c r="I335" s="215"/>
      <c r="J335" s="210"/>
      <c r="K335" s="210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137</v>
      </c>
      <c r="AU335" s="220" t="s">
        <v>131</v>
      </c>
      <c r="AV335" s="11" t="s">
        <v>131</v>
      </c>
      <c r="AW335" s="11" t="s">
        <v>32</v>
      </c>
      <c r="AX335" s="11" t="s">
        <v>75</v>
      </c>
      <c r="AY335" s="220" t="s">
        <v>123</v>
      </c>
    </row>
    <row r="336" spans="2:63" s="10" customFormat="1" ht="22.8" customHeight="1">
      <c r="B336" s="181"/>
      <c r="C336" s="182"/>
      <c r="D336" s="183" t="s">
        <v>69</v>
      </c>
      <c r="E336" s="195" t="s">
        <v>757</v>
      </c>
      <c r="F336" s="195" t="s">
        <v>758</v>
      </c>
      <c r="G336" s="182"/>
      <c r="H336" s="182"/>
      <c r="I336" s="185"/>
      <c r="J336" s="196">
        <f>BK336</f>
        <v>0</v>
      </c>
      <c r="K336" s="182"/>
      <c r="L336" s="187"/>
      <c r="M336" s="188"/>
      <c r="N336" s="189"/>
      <c r="O336" s="189"/>
      <c r="P336" s="190">
        <f>SUM(P337:P340)</f>
        <v>0</v>
      </c>
      <c r="Q336" s="189"/>
      <c r="R336" s="190">
        <f>SUM(R337:R340)</f>
        <v>0.007254</v>
      </c>
      <c r="S336" s="189"/>
      <c r="T336" s="191">
        <f>SUM(T337:T340)</f>
        <v>0</v>
      </c>
      <c r="AR336" s="192" t="s">
        <v>131</v>
      </c>
      <c r="AT336" s="193" t="s">
        <v>69</v>
      </c>
      <c r="AU336" s="193" t="s">
        <v>75</v>
      </c>
      <c r="AY336" s="192" t="s">
        <v>123</v>
      </c>
      <c r="BK336" s="194">
        <f>SUM(BK337:BK340)</f>
        <v>0</v>
      </c>
    </row>
    <row r="337" spans="2:65" s="1" customFormat="1" ht="16.5" customHeight="1">
      <c r="B337" s="36"/>
      <c r="C337" s="197" t="s">
        <v>759</v>
      </c>
      <c r="D337" s="197" t="s">
        <v>126</v>
      </c>
      <c r="E337" s="198" t="s">
        <v>760</v>
      </c>
      <c r="F337" s="199" t="s">
        <v>761</v>
      </c>
      <c r="G337" s="200" t="s">
        <v>135</v>
      </c>
      <c r="H337" s="201">
        <v>5.58</v>
      </c>
      <c r="I337" s="202"/>
      <c r="J337" s="203">
        <f>ROUND(I337*H337,2)</f>
        <v>0</v>
      </c>
      <c r="K337" s="199" t="s">
        <v>296</v>
      </c>
      <c r="L337" s="41"/>
      <c r="M337" s="204" t="s">
        <v>1</v>
      </c>
      <c r="N337" s="205" t="s">
        <v>42</v>
      </c>
      <c r="O337" s="77"/>
      <c r="P337" s="206">
        <f>O337*H337</f>
        <v>0</v>
      </c>
      <c r="Q337" s="206">
        <v>0</v>
      </c>
      <c r="R337" s="206">
        <f>Q337*H337</f>
        <v>0</v>
      </c>
      <c r="S337" s="206">
        <v>0</v>
      </c>
      <c r="T337" s="207">
        <f>S337*H337</f>
        <v>0</v>
      </c>
      <c r="AR337" s="15" t="s">
        <v>209</v>
      </c>
      <c r="AT337" s="15" t="s">
        <v>126</v>
      </c>
      <c r="AU337" s="15" t="s">
        <v>131</v>
      </c>
      <c r="AY337" s="15" t="s">
        <v>123</v>
      </c>
      <c r="BE337" s="208">
        <f>IF(N337="základní",J337,0)</f>
        <v>0</v>
      </c>
      <c r="BF337" s="208">
        <f>IF(N337="snížená",J337,0)</f>
        <v>0</v>
      </c>
      <c r="BG337" s="208">
        <f>IF(N337="zákl. přenesená",J337,0)</f>
        <v>0</v>
      </c>
      <c r="BH337" s="208">
        <f>IF(N337="sníž. přenesená",J337,0)</f>
        <v>0</v>
      </c>
      <c r="BI337" s="208">
        <f>IF(N337="nulová",J337,0)</f>
        <v>0</v>
      </c>
      <c r="BJ337" s="15" t="s">
        <v>131</v>
      </c>
      <c r="BK337" s="208">
        <f>ROUND(I337*H337,2)</f>
        <v>0</v>
      </c>
      <c r="BL337" s="15" t="s">
        <v>209</v>
      </c>
      <c r="BM337" s="15" t="s">
        <v>762</v>
      </c>
    </row>
    <row r="338" spans="2:51" s="11" customFormat="1" ht="12">
      <c r="B338" s="209"/>
      <c r="C338" s="210"/>
      <c r="D338" s="211" t="s">
        <v>137</v>
      </c>
      <c r="E338" s="212" t="s">
        <v>1</v>
      </c>
      <c r="F338" s="213" t="s">
        <v>737</v>
      </c>
      <c r="G338" s="210"/>
      <c r="H338" s="214">
        <v>5.58</v>
      </c>
      <c r="I338" s="215"/>
      <c r="J338" s="210"/>
      <c r="K338" s="210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137</v>
      </c>
      <c r="AU338" s="220" t="s">
        <v>131</v>
      </c>
      <c r="AV338" s="11" t="s">
        <v>131</v>
      </c>
      <c r="AW338" s="11" t="s">
        <v>32</v>
      </c>
      <c r="AX338" s="11" t="s">
        <v>75</v>
      </c>
      <c r="AY338" s="220" t="s">
        <v>123</v>
      </c>
    </row>
    <row r="339" spans="2:65" s="1" customFormat="1" ht="16.5" customHeight="1">
      <c r="B339" s="36"/>
      <c r="C339" s="242" t="s">
        <v>763</v>
      </c>
      <c r="D339" s="242" t="s">
        <v>201</v>
      </c>
      <c r="E339" s="243" t="s">
        <v>764</v>
      </c>
      <c r="F339" s="244" t="s">
        <v>765</v>
      </c>
      <c r="G339" s="245" t="s">
        <v>135</v>
      </c>
      <c r="H339" s="246">
        <v>5.58</v>
      </c>
      <c r="I339" s="247"/>
      <c r="J339" s="248">
        <f>ROUND(I339*H339,2)</f>
        <v>0</v>
      </c>
      <c r="K339" s="244" t="s">
        <v>296</v>
      </c>
      <c r="L339" s="249"/>
      <c r="M339" s="250" t="s">
        <v>1</v>
      </c>
      <c r="N339" s="251" t="s">
        <v>42</v>
      </c>
      <c r="O339" s="77"/>
      <c r="P339" s="206">
        <f>O339*H339</f>
        <v>0</v>
      </c>
      <c r="Q339" s="206">
        <v>0.0013</v>
      </c>
      <c r="R339" s="206">
        <f>Q339*H339</f>
        <v>0.007254</v>
      </c>
      <c r="S339" s="206">
        <v>0</v>
      </c>
      <c r="T339" s="207">
        <f>S339*H339</f>
        <v>0</v>
      </c>
      <c r="AR339" s="15" t="s">
        <v>282</v>
      </c>
      <c r="AT339" s="15" t="s">
        <v>201</v>
      </c>
      <c r="AU339" s="15" t="s">
        <v>131</v>
      </c>
      <c r="AY339" s="15" t="s">
        <v>123</v>
      </c>
      <c r="BE339" s="208">
        <f>IF(N339="základní",J339,0)</f>
        <v>0</v>
      </c>
      <c r="BF339" s="208">
        <f>IF(N339="snížená",J339,0)</f>
        <v>0</v>
      </c>
      <c r="BG339" s="208">
        <f>IF(N339="zákl. přenesená",J339,0)</f>
        <v>0</v>
      </c>
      <c r="BH339" s="208">
        <f>IF(N339="sníž. přenesená",J339,0)</f>
        <v>0</v>
      </c>
      <c r="BI339" s="208">
        <f>IF(N339="nulová",J339,0)</f>
        <v>0</v>
      </c>
      <c r="BJ339" s="15" t="s">
        <v>131</v>
      </c>
      <c r="BK339" s="208">
        <f>ROUND(I339*H339,2)</f>
        <v>0</v>
      </c>
      <c r="BL339" s="15" t="s">
        <v>209</v>
      </c>
      <c r="BM339" s="15" t="s">
        <v>766</v>
      </c>
    </row>
    <row r="340" spans="2:65" s="1" customFormat="1" ht="16.5" customHeight="1">
      <c r="B340" s="36"/>
      <c r="C340" s="197" t="s">
        <v>767</v>
      </c>
      <c r="D340" s="197" t="s">
        <v>126</v>
      </c>
      <c r="E340" s="198" t="s">
        <v>768</v>
      </c>
      <c r="F340" s="199" t="s">
        <v>769</v>
      </c>
      <c r="G340" s="200" t="s">
        <v>135</v>
      </c>
      <c r="H340" s="201">
        <v>5.58</v>
      </c>
      <c r="I340" s="202"/>
      <c r="J340" s="203">
        <f>ROUND(I340*H340,2)</f>
        <v>0</v>
      </c>
      <c r="K340" s="199" t="s">
        <v>1</v>
      </c>
      <c r="L340" s="41"/>
      <c r="M340" s="204" t="s">
        <v>1</v>
      </c>
      <c r="N340" s="205" t="s">
        <v>42</v>
      </c>
      <c r="O340" s="77"/>
      <c r="P340" s="206">
        <f>O340*H340</f>
        <v>0</v>
      </c>
      <c r="Q340" s="206">
        <v>0</v>
      </c>
      <c r="R340" s="206">
        <f>Q340*H340</f>
        <v>0</v>
      </c>
      <c r="S340" s="206">
        <v>0</v>
      </c>
      <c r="T340" s="207">
        <f>S340*H340</f>
        <v>0</v>
      </c>
      <c r="AR340" s="15" t="s">
        <v>209</v>
      </c>
      <c r="AT340" s="15" t="s">
        <v>126</v>
      </c>
      <c r="AU340" s="15" t="s">
        <v>131</v>
      </c>
      <c r="AY340" s="15" t="s">
        <v>123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5" t="s">
        <v>131</v>
      </c>
      <c r="BK340" s="208">
        <f>ROUND(I340*H340,2)</f>
        <v>0</v>
      </c>
      <c r="BL340" s="15" t="s">
        <v>209</v>
      </c>
      <c r="BM340" s="15" t="s">
        <v>770</v>
      </c>
    </row>
    <row r="341" spans="2:63" s="10" customFormat="1" ht="25.9" customHeight="1">
      <c r="B341" s="181"/>
      <c r="C341" s="182"/>
      <c r="D341" s="183" t="s">
        <v>69</v>
      </c>
      <c r="E341" s="184" t="s">
        <v>201</v>
      </c>
      <c r="F341" s="184" t="s">
        <v>771</v>
      </c>
      <c r="G341" s="182"/>
      <c r="H341" s="182"/>
      <c r="I341" s="185"/>
      <c r="J341" s="186">
        <f>BK341</f>
        <v>0</v>
      </c>
      <c r="K341" s="182"/>
      <c r="L341" s="187"/>
      <c r="M341" s="188"/>
      <c r="N341" s="189"/>
      <c r="O341" s="189"/>
      <c r="P341" s="190">
        <f>P342+P382</f>
        <v>0</v>
      </c>
      <c r="Q341" s="189"/>
      <c r="R341" s="190">
        <f>R342+R382</f>
        <v>0</v>
      </c>
      <c r="S341" s="189"/>
      <c r="T341" s="191">
        <f>T342+T382</f>
        <v>0</v>
      </c>
      <c r="AR341" s="192" t="s">
        <v>124</v>
      </c>
      <c r="AT341" s="193" t="s">
        <v>69</v>
      </c>
      <c r="AU341" s="193" t="s">
        <v>70</v>
      </c>
      <c r="AY341" s="192" t="s">
        <v>123</v>
      </c>
      <c r="BK341" s="194">
        <f>BK342+BK382</f>
        <v>0</v>
      </c>
    </row>
    <row r="342" spans="2:63" s="10" customFormat="1" ht="22.8" customHeight="1">
      <c r="B342" s="181"/>
      <c r="C342" s="182"/>
      <c r="D342" s="183" t="s">
        <v>69</v>
      </c>
      <c r="E342" s="195" t="s">
        <v>772</v>
      </c>
      <c r="F342" s="195" t="s">
        <v>773</v>
      </c>
      <c r="G342" s="182"/>
      <c r="H342" s="182"/>
      <c r="I342" s="185"/>
      <c r="J342" s="196">
        <f>BK342</f>
        <v>0</v>
      </c>
      <c r="K342" s="182"/>
      <c r="L342" s="187"/>
      <c r="M342" s="188"/>
      <c r="N342" s="189"/>
      <c r="O342" s="189"/>
      <c r="P342" s="190">
        <f>SUM(P343:P381)</f>
        <v>0</v>
      </c>
      <c r="Q342" s="189"/>
      <c r="R342" s="190">
        <f>SUM(R343:R381)</f>
        <v>0</v>
      </c>
      <c r="S342" s="189"/>
      <c r="T342" s="191">
        <f>SUM(T343:T381)</f>
        <v>0</v>
      </c>
      <c r="AR342" s="192" t="s">
        <v>124</v>
      </c>
      <c r="AT342" s="193" t="s">
        <v>69</v>
      </c>
      <c r="AU342" s="193" t="s">
        <v>75</v>
      </c>
      <c r="AY342" s="192" t="s">
        <v>123</v>
      </c>
      <c r="BK342" s="194">
        <f>SUM(BK343:BK381)</f>
        <v>0</v>
      </c>
    </row>
    <row r="343" spans="2:65" s="1" customFormat="1" ht="16.5" customHeight="1">
      <c r="B343" s="36"/>
      <c r="C343" s="197" t="s">
        <v>774</v>
      </c>
      <c r="D343" s="197" t="s">
        <v>126</v>
      </c>
      <c r="E343" s="198" t="s">
        <v>775</v>
      </c>
      <c r="F343" s="199" t="s">
        <v>776</v>
      </c>
      <c r="G343" s="200" t="s">
        <v>305</v>
      </c>
      <c r="H343" s="201">
        <v>1</v>
      </c>
      <c r="I343" s="202"/>
      <c r="J343" s="203">
        <f>ROUND(I343*H343,2)</f>
        <v>0</v>
      </c>
      <c r="K343" s="199" t="s">
        <v>1</v>
      </c>
      <c r="L343" s="41"/>
      <c r="M343" s="204" t="s">
        <v>1</v>
      </c>
      <c r="N343" s="205" t="s">
        <v>42</v>
      </c>
      <c r="O343" s="77"/>
      <c r="P343" s="206">
        <f>O343*H343</f>
        <v>0</v>
      </c>
      <c r="Q343" s="206">
        <v>0</v>
      </c>
      <c r="R343" s="206">
        <f>Q343*H343</f>
        <v>0</v>
      </c>
      <c r="S343" s="206">
        <v>0</v>
      </c>
      <c r="T343" s="207">
        <f>S343*H343</f>
        <v>0</v>
      </c>
      <c r="AR343" s="15" t="s">
        <v>435</v>
      </c>
      <c r="AT343" s="15" t="s">
        <v>126</v>
      </c>
      <c r="AU343" s="15" t="s">
        <v>131</v>
      </c>
      <c r="AY343" s="15" t="s">
        <v>123</v>
      </c>
      <c r="BE343" s="208">
        <f>IF(N343="základní",J343,0)</f>
        <v>0</v>
      </c>
      <c r="BF343" s="208">
        <f>IF(N343="snížená",J343,0)</f>
        <v>0</v>
      </c>
      <c r="BG343" s="208">
        <f>IF(N343="zákl. přenesená",J343,0)</f>
        <v>0</v>
      </c>
      <c r="BH343" s="208">
        <f>IF(N343="sníž. přenesená",J343,0)</f>
        <v>0</v>
      </c>
      <c r="BI343" s="208">
        <f>IF(N343="nulová",J343,0)</f>
        <v>0</v>
      </c>
      <c r="BJ343" s="15" t="s">
        <v>131</v>
      </c>
      <c r="BK343" s="208">
        <f>ROUND(I343*H343,2)</f>
        <v>0</v>
      </c>
      <c r="BL343" s="15" t="s">
        <v>435</v>
      </c>
      <c r="BM343" s="15" t="s">
        <v>777</v>
      </c>
    </row>
    <row r="344" spans="2:65" s="1" customFormat="1" ht="16.5" customHeight="1">
      <c r="B344" s="36"/>
      <c r="C344" s="197" t="s">
        <v>778</v>
      </c>
      <c r="D344" s="197" t="s">
        <v>126</v>
      </c>
      <c r="E344" s="198" t="s">
        <v>779</v>
      </c>
      <c r="F344" s="199" t="s">
        <v>780</v>
      </c>
      <c r="G344" s="200" t="s">
        <v>305</v>
      </c>
      <c r="H344" s="201">
        <v>1</v>
      </c>
      <c r="I344" s="202"/>
      <c r="J344" s="203">
        <f>ROUND(I344*H344,2)</f>
        <v>0</v>
      </c>
      <c r="K344" s="199" t="s">
        <v>1</v>
      </c>
      <c r="L344" s="41"/>
      <c r="M344" s="204" t="s">
        <v>1</v>
      </c>
      <c r="N344" s="205" t="s">
        <v>42</v>
      </c>
      <c r="O344" s="77"/>
      <c r="P344" s="206">
        <f>O344*H344</f>
        <v>0</v>
      </c>
      <c r="Q344" s="206">
        <v>0</v>
      </c>
      <c r="R344" s="206">
        <f>Q344*H344</f>
        <v>0</v>
      </c>
      <c r="S344" s="206">
        <v>0</v>
      </c>
      <c r="T344" s="207">
        <f>S344*H344</f>
        <v>0</v>
      </c>
      <c r="AR344" s="15" t="s">
        <v>435</v>
      </c>
      <c r="AT344" s="15" t="s">
        <v>126</v>
      </c>
      <c r="AU344" s="15" t="s">
        <v>131</v>
      </c>
      <c r="AY344" s="15" t="s">
        <v>123</v>
      </c>
      <c r="BE344" s="208">
        <f>IF(N344="základní",J344,0)</f>
        <v>0</v>
      </c>
      <c r="BF344" s="208">
        <f>IF(N344="snížená",J344,0)</f>
        <v>0</v>
      </c>
      <c r="BG344" s="208">
        <f>IF(N344="zákl. přenesená",J344,0)</f>
        <v>0</v>
      </c>
      <c r="BH344" s="208">
        <f>IF(N344="sníž. přenesená",J344,0)</f>
        <v>0</v>
      </c>
      <c r="BI344" s="208">
        <f>IF(N344="nulová",J344,0)</f>
        <v>0</v>
      </c>
      <c r="BJ344" s="15" t="s">
        <v>131</v>
      </c>
      <c r="BK344" s="208">
        <f>ROUND(I344*H344,2)</f>
        <v>0</v>
      </c>
      <c r="BL344" s="15" t="s">
        <v>435</v>
      </c>
      <c r="BM344" s="15" t="s">
        <v>781</v>
      </c>
    </row>
    <row r="345" spans="2:65" s="1" customFormat="1" ht="16.5" customHeight="1">
      <c r="B345" s="36"/>
      <c r="C345" s="197" t="s">
        <v>782</v>
      </c>
      <c r="D345" s="197" t="s">
        <v>126</v>
      </c>
      <c r="E345" s="198" t="s">
        <v>783</v>
      </c>
      <c r="F345" s="199" t="s">
        <v>784</v>
      </c>
      <c r="G345" s="200" t="s">
        <v>305</v>
      </c>
      <c r="H345" s="201">
        <v>1</v>
      </c>
      <c r="I345" s="202"/>
      <c r="J345" s="203">
        <f>ROUND(I345*H345,2)</f>
        <v>0</v>
      </c>
      <c r="K345" s="199" t="s">
        <v>1</v>
      </c>
      <c r="L345" s="41"/>
      <c r="M345" s="204" t="s">
        <v>1</v>
      </c>
      <c r="N345" s="205" t="s">
        <v>42</v>
      </c>
      <c r="O345" s="77"/>
      <c r="P345" s="206">
        <f>O345*H345</f>
        <v>0</v>
      </c>
      <c r="Q345" s="206">
        <v>0</v>
      </c>
      <c r="R345" s="206">
        <f>Q345*H345</f>
        <v>0</v>
      </c>
      <c r="S345" s="206">
        <v>0</v>
      </c>
      <c r="T345" s="207">
        <f>S345*H345</f>
        <v>0</v>
      </c>
      <c r="AR345" s="15" t="s">
        <v>435</v>
      </c>
      <c r="AT345" s="15" t="s">
        <v>126</v>
      </c>
      <c r="AU345" s="15" t="s">
        <v>131</v>
      </c>
      <c r="AY345" s="15" t="s">
        <v>123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5" t="s">
        <v>131</v>
      </c>
      <c r="BK345" s="208">
        <f>ROUND(I345*H345,2)</f>
        <v>0</v>
      </c>
      <c r="BL345" s="15" t="s">
        <v>435</v>
      </c>
      <c r="BM345" s="15" t="s">
        <v>785</v>
      </c>
    </row>
    <row r="346" spans="2:65" s="1" customFormat="1" ht="16.5" customHeight="1">
      <c r="B346" s="36"/>
      <c r="C346" s="197" t="s">
        <v>786</v>
      </c>
      <c r="D346" s="197" t="s">
        <v>126</v>
      </c>
      <c r="E346" s="198" t="s">
        <v>787</v>
      </c>
      <c r="F346" s="199" t="s">
        <v>788</v>
      </c>
      <c r="G346" s="200" t="s">
        <v>305</v>
      </c>
      <c r="H346" s="201">
        <v>1</v>
      </c>
      <c r="I346" s="202"/>
      <c r="J346" s="203">
        <f>ROUND(I346*H346,2)</f>
        <v>0</v>
      </c>
      <c r="K346" s="199" t="s">
        <v>1</v>
      </c>
      <c r="L346" s="41"/>
      <c r="M346" s="204" t="s">
        <v>1</v>
      </c>
      <c r="N346" s="205" t="s">
        <v>42</v>
      </c>
      <c r="O346" s="77"/>
      <c r="P346" s="206">
        <f>O346*H346</f>
        <v>0</v>
      </c>
      <c r="Q346" s="206">
        <v>0</v>
      </c>
      <c r="R346" s="206">
        <f>Q346*H346</f>
        <v>0</v>
      </c>
      <c r="S346" s="206">
        <v>0</v>
      </c>
      <c r="T346" s="207">
        <f>S346*H346</f>
        <v>0</v>
      </c>
      <c r="AR346" s="15" t="s">
        <v>435</v>
      </c>
      <c r="AT346" s="15" t="s">
        <v>126</v>
      </c>
      <c r="AU346" s="15" t="s">
        <v>131</v>
      </c>
      <c r="AY346" s="15" t="s">
        <v>123</v>
      </c>
      <c r="BE346" s="208">
        <f>IF(N346="základní",J346,0)</f>
        <v>0</v>
      </c>
      <c r="BF346" s="208">
        <f>IF(N346="snížená",J346,0)</f>
        <v>0</v>
      </c>
      <c r="BG346" s="208">
        <f>IF(N346="zákl. přenesená",J346,0)</f>
        <v>0</v>
      </c>
      <c r="BH346" s="208">
        <f>IF(N346="sníž. přenesená",J346,0)</f>
        <v>0</v>
      </c>
      <c r="BI346" s="208">
        <f>IF(N346="nulová",J346,0)</f>
        <v>0</v>
      </c>
      <c r="BJ346" s="15" t="s">
        <v>131</v>
      </c>
      <c r="BK346" s="208">
        <f>ROUND(I346*H346,2)</f>
        <v>0</v>
      </c>
      <c r="BL346" s="15" t="s">
        <v>435</v>
      </c>
      <c r="BM346" s="15" t="s">
        <v>789</v>
      </c>
    </row>
    <row r="347" spans="2:65" s="1" customFormat="1" ht="16.5" customHeight="1">
      <c r="B347" s="36"/>
      <c r="C347" s="197" t="s">
        <v>790</v>
      </c>
      <c r="D347" s="197" t="s">
        <v>126</v>
      </c>
      <c r="E347" s="198" t="s">
        <v>791</v>
      </c>
      <c r="F347" s="199" t="s">
        <v>792</v>
      </c>
      <c r="G347" s="200" t="s">
        <v>305</v>
      </c>
      <c r="H347" s="201">
        <v>1</v>
      </c>
      <c r="I347" s="202"/>
      <c r="J347" s="203">
        <f>ROUND(I347*H347,2)</f>
        <v>0</v>
      </c>
      <c r="K347" s="199" t="s">
        <v>1</v>
      </c>
      <c r="L347" s="41"/>
      <c r="M347" s="204" t="s">
        <v>1</v>
      </c>
      <c r="N347" s="205" t="s">
        <v>42</v>
      </c>
      <c r="O347" s="77"/>
      <c r="P347" s="206">
        <f>O347*H347</f>
        <v>0</v>
      </c>
      <c r="Q347" s="206">
        <v>0</v>
      </c>
      <c r="R347" s="206">
        <f>Q347*H347</f>
        <v>0</v>
      </c>
      <c r="S347" s="206">
        <v>0</v>
      </c>
      <c r="T347" s="207">
        <f>S347*H347</f>
        <v>0</v>
      </c>
      <c r="AR347" s="15" t="s">
        <v>435</v>
      </c>
      <c r="AT347" s="15" t="s">
        <v>126</v>
      </c>
      <c r="AU347" s="15" t="s">
        <v>131</v>
      </c>
      <c r="AY347" s="15" t="s">
        <v>123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5" t="s">
        <v>131</v>
      </c>
      <c r="BK347" s="208">
        <f>ROUND(I347*H347,2)</f>
        <v>0</v>
      </c>
      <c r="BL347" s="15" t="s">
        <v>435</v>
      </c>
      <c r="BM347" s="15" t="s">
        <v>793</v>
      </c>
    </row>
    <row r="348" spans="2:65" s="1" customFormat="1" ht="16.5" customHeight="1">
      <c r="B348" s="36"/>
      <c r="C348" s="197" t="s">
        <v>794</v>
      </c>
      <c r="D348" s="197" t="s">
        <v>126</v>
      </c>
      <c r="E348" s="198" t="s">
        <v>795</v>
      </c>
      <c r="F348" s="199" t="s">
        <v>796</v>
      </c>
      <c r="G348" s="200" t="s">
        <v>141</v>
      </c>
      <c r="H348" s="201">
        <v>55</v>
      </c>
      <c r="I348" s="202"/>
      <c r="J348" s="203">
        <f>ROUND(I348*H348,2)</f>
        <v>0</v>
      </c>
      <c r="K348" s="199" t="s">
        <v>1</v>
      </c>
      <c r="L348" s="41"/>
      <c r="M348" s="204" t="s">
        <v>1</v>
      </c>
      <c r="N348" s="205" t="s">
        <v>42</v>
      </c>
      <c r="O348" s="77"/>
      <c r="P348" s="206">
        <f>O348*H348</f>
        <v>0</v>
      </c>
      <c r="Q348" s="206">
        <v>0</v>
      </c>
      <c r="R348" s="206">
        <f>Q348*H348</f>
        <v>0</v>
      </c>
      <c r="S348" s="206">
        <v>0</v>
      </c>
      <c r="T348" s="207">
        <f>S348*H348</f>
        <v>0</v>
      </c>
      <c r="AR348" s="15" t="s">
        <v>435</v>
      </c>
      <c r="AT348" s="15" t="s">
        <v>126</v>
      </c>
      <c r="AU348" s="15" t="s">
        <v>131</v>
      </c>
      <c r="AY348" s="15" t="s">
        <v>123</v>
      </c>
      <c r="BE348" s="208">
        <f>IF(N348="základní",J348,0)</f>
        <v>0</v>
      </c>
      <c r="BF348" s="208">
        <f>IF(N348="snížená",J348,0)</f>
        <v>0</v>
      </c>
      <c r="BG348" s="208">
        <f>IF(N348="zákl. přenesená",J348,0)</f>
        <v>0</v>
      </c>
      <c r="BH348" s="208">
        <f>IF(N348="sníž. přenesená",J348,0)</f>
        <v>0</v>
      </c>
      <c r="BI348" s="208">
        <f>IF(N348="nulová",J348,0)</f>
        <v>0</v>
      </c>
      <c r="BJ348" s="15" t="s">
        <v>131</v>
      </c>
      <c r="BK348" s="208">
        <f>ROUND(I348*H348,2)</f>
        <v>0</v>
      </c>
      <c r="BL348" s="15" t="s">
        <v>435</v>
      </c>
      <c r="BM348" s="15" t="s">
        <v>797</v>
      </c>
    </row>
    <row r="349" spans="2:65" s="1" customFormat="1" ht="16.5" customHeight="1">
      <c r="B349" s="36"/>
      <c r="C349" s="197" t="s">
        <v>798</v>
      </c>
      <c r="D349" s="197" t="s">
        <v>126</v>
      </c>
      <c r="E349" s="198" t="s">
        <v>799</v>
      </c>
      <c r="F349" s="199" t="s">
        <v>800</v>
      </c>
      <c r="G349" s="200" t="s">
        <v>141</v>
      </c>
      <c r="H349" s="201">
        <v>105</v>
      </c>
      <c r="I349" s="202"/>
      <c r="J349" s="203">
        <f>ROUND(I349*H349,2)</f>
        <v>0</v>
      </c>
      <c r="K349" s="199" t="s">
        <v>1</v>
      </c>
      <c r="L349" s="41"/>
      <c r="M349" s="204" t="s">
        <v>1</v>
      </c>
      <c r="N349" s="205" t="s">
        <v>42</v>
      </c>
      <c r="O349" s="77"/>
      <c r="P349" s="206">
        <f>O349*H349</f>
        <v>0</v>
      </c>
      <c r="Q349" s="206">
        <v>0</v>
      </c>
      <c r="R349" s="206">
        <f>Q349*H349</f>
        <v>0</v>
      </c>
      <c r="S349" s="206">
        <v>0</v>
      </c>
      <c r="T349" s="207">
        <f>S349*H349</f>
        <v>0</v>
      </c>
      <c r="AR349" s="15" t="s">
        <v>435</v>
      </c>
      <c r="AT349" s="15" t="s">
        <v>126</v>
      </c>
      <c r="AU349" s="15" t="s">
        <v>131</v>
      </c>
      <c r="AY349" s="15" t="s">
        <v>123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5" t="s">
        <v>131</v>
      </c>
      <c r="BK349" s="208">
        <f>ROUND(I349*H349,2)</f>
        <v>0</v>
      </c>
      <c r="BL349" s="15" t="s">
        <v>435</v>
      </c>
      <c r="BM349" s="15" t="s">
        <v>801</v>
      </c>
    </row>
    <row r="350" spans="2:65" s="1" customFormat="1" ht="16.5" customHeight="1">
      <c r="B350" s="36"/>
      <c r="C350" s="197" t="s">
        <v>802</v>
      </c>
      <c r="D350" s="197" t="s">
        <v>126</v>
      </c>
      <c r="E350" s="198" t="s">
        <v>803</v>
      </c>
      <c r="F350" s="199" t="s">
        <v>804</v>
      </c>
      <c r="G350" s="200" t="s">
        <v>141</v>
      </c>
      <c r="H350" s="201">
        <v>15</v>
      </c>
      <c r="I350" s="202"/>
      <c r="J350" s="203">
        <f>ROUND(I350*H350,2)</f>
        <v>0</v>
      </c>
      <c r="K350" s="199" t="s">
        <v>1</v>
      </c>
      <c r="L350" s="41"/>
      <c r="M350" s="204" t="s">
        <v>1</v>
      </c>
      <c r="N350" s="205" t="s">
        <v>42</v>
      </c>
      <c r="O350" s="77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AR350" s="15" t="s">
        <v>435</v>
      </c>
      <c r="AT350" s="15" t="s">
        <v>126</v>
      </c>
      <c r="AU350" s="15" t="s">
        <v>131</v>
      </c>
      <c r="AY350" s="15" t="s">
        <v>123</v>
      </c>
      <c r="BE350" s="208">
        <f>IF(N350="základní",J350,0)</f>
        <v>0</v>
      </c>
      <c r="BF350" s="208">
        <f>IF(N350="snížená",J350,0)</f>
        <v>0</v>
      </c>
      <c r="BG350" s="208">
        <f>IF(N350="zákl. přenesená",J350,0)</f>
        <v>0</v>
      </c>
      <c r="BH350" s="208">
        <f>IF(N350="sníž. přenesená",J350,0)</f>
        <v>0</v>
      </c>
      <c r="BI350" s="208">
        <f>IF(N350="nulová",J350,0)</f>
        <v>0</v>
      </c>
      <c r="BJ350" s="15" t="s">
        <v>131</v>
      </c>
      <c r="BK350" s="208">
        <f>ROUND(I350*H350,2)</f>
        <v>0</v>
      </c>
      <c r="BL350" s="15" t="s">
        <v>435</v>
      </c>
      <c r="BM350" s="15" t="s">
        <v>805</v>
      </c>
    </row>
    <row r="351" spans="2:65" s="1" customFormat="1" ht="16.5" customHeight="1">
      <c r="B351" s="36"/>
      <c r="C351" s="197" t="s">
        <v>806</v>
      </c>
      <c r="D351" s="197" t="s">
        <v>126</v>
      </c>
      <c r="E351" s="198" t="s">
        <v>807</v>
      </c>
      <c r="F351" s="199" t="s">
        <v>808</v>
      </c>
      <c r="G351" s="200" t="s">
        <v>141</v>
      </c>
      <c r="H351" s="201">
        <v>25</v>
      </c>
      <c r="I351" s="202"/>
      <c r="J351" s="203">
        <f>ROUND(I351*H351,2)</f>
        <v>0</v>
      </c>
      <c r="K351" s="199" t="s">
        <v>1</v>
      </c>
      <c r="L351" s="41"/>
      <c r="M351" s="204" t="s">
        <v>1</v>
      </c>
      <c r="N351" s="205" t="s">
        <v>42</v>
      </c>
      <c r="O351" s="77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AR351" s="15" t="s">
        <v>435</v>
      </c>
      <c r="AT351" s="15" t="s">
        <v>126</v>
      </c>
      <c r="AU351" s="15" t="s">
        <v>131</v>
      </c>
      <c r="AY351" s="15" t="s">
        <v>123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5" t="s">
        <v>131</v>
      </c>
      <c r="BK351" s="208">
        <f>ROUND(I351*H351,2)</f>
        <v>0</v>
      </c>
      <c r="BL351" s="15" t="s">
        <v>435</v>
      </c>
      <c r="BM351" s="15" t="s">
        <v>809</v>
      </c>
    </row>
    <row r="352" spans="2:65" s="1" customFormat="1" ht="16.5" customHeight="1">
      <c r="B352" s="36"/>
      <c r="C352" s="197" t="s">
        <v>810</v>
      </c>
      <c r="D352" s="197" t="s">
        <v>126</v>
      </c>
      <c r="E352" s="198" t="s">
        <v>811</v>
      </c>
      <c r="F352" s="199" t="s">
        <v>812</v>
      </c>
      <c r="G352" s="200" t="s">
        <v>141</v>
      </c>
      <c r="H352" s="201">
        <v>6</v>
      </c>
      <c r="I352" s="202"/>
      <c r="J352" s="203">
        <f>ROUND(I352*H352,2)</f>
        <v>0</v>
      </c>
      <c r="K352" s="199" t="s">
        <v>1</v>
      </c>
      <c r="L352" s="41"/>
      <c r="M352" s="204" t="s">
        <v>1</v>
      </c>
      <c r="N352" s="205" t="s">
        <v>42</v>
      </c>
      <c r="O352" s="77"/>
      <c r="P352" s="206">
        <f>O352*H352</f>
        <v>0</v>
      </c>
      <c r="Q352" s="206">
        <v>0</v>
      </c>
      <c r="R352" s="206">
        <f>Q352*H352</f>
        <v>0</v>
      </c>
      <c r="S352" s="206">
        <v>0</v>
      </c>
      <c r="T352" s="207">
        <f>S352*H352</f>
        <v>0</v>
      </c>
      <c r="AR352" s="15" t="s">
        <v>435</v>
      </c>
      <c r="AT352" s="15" t="s">
        <v>126</v>
      </c>
      <c r="AU352" s="15" t="s">
        <v>131</v>
      </c>
      <c r="AY352" s="15" t="s">
        <v>123</v>
      </c>
      <c r="BE352" s="208">
        <f>IF(N352="základní",J352,0)</f>
        <v>0</v>
      </c>
      <c r="BF352" s="208">
        <f>IF(N352="snížená",J352,0)</f>
        <v>0</v>
      </c>
      <c r="BG352" s="208">
        <f>IF(N352="zákl. přenesená",J352,0)</f>
        <v>0</v>
      </c>
      <c r="BH352" s="208">
        <f>IF(N352="sníž. přenesená",J352,0)</f>
        <v>0</v>
      </c>
      <c r="BI352" s="208">
        <f>IF(N352="nulová",J352,0)</f>
        <v>0</v>
      </c>
      <c r="BJ352" s="15" t="s">
        <v>131</v>
      </c>
      <c r="BK352" s="208">
        <f>ROUND(I352*H352,2)</f>
        <v>0</v>
      </c>
      <c r="BL352" s="15" t="s">
        <v>435</v>
      </c>
      <c r="BM352" s="15" t="s">
        <v>813</v>
      </c>
    </row>
    <row r="353" spans="2:65" s="1" customFormat="1" ht="16.5" customHeight="1">
      <c r="B353" s="36"/>
      <c r="C353" s="197" t="s">
        <v>814</v>
      </c>
      <c r="D353" s="197" t="s">
        <v>126</v>
      </c>
      <c r="E353" s="198" t="s">
        <v>815</v>
      </c>
      <c r="F353" s="199" t="s">
        <v>816</v>
      </c>
      <c r="G353" s="200" t="s">
        <v>141</v>
      </c>
      <c r="H353" s="201">
        <v>10</v>
      </c>
      <c r="I353" s="202"/>
      <c r="J353" s="203">
        <f>ROUND(I353*H353,2)</f>
        <v>0</v>
      </c>
      <c r="K353" s="199" t="s">
        <v>1</v>
      </c>
      <c r="L353" s="41"/>
      <c r="M353" s="204" t="s">
        <v>1</v>
      </c>
      <c r="N353" s="205" t="s">
        <v>42</v>
      </c>
      <c r="O353" s="77"/>
      <c r="P353" s="206">
        <f>O353*H353</f>
        <v>0</v>
      </c>
      <c r="Q353" s="206">
        <v>0</v>
      </c>
      <c r="R353" s="206">
        <f>Q353*H353</f>
        <v>0</v>
      </c>
      <c r="S353" s="206">
        <v>0</v>
      </c>
      <c r="T353" s="207">
        <f>S353*H353</f>
        <v>0</v>
      </c>
      <c r="AR353" s="15" t="s">
        <v>435</v>
      </c>
      <c r="AT353" s="15" t="s">
        <v>126</v>
      </c>
      <c r="AU353" s="15" t="s">
        <v>131</v>
      </c>
      <c r="AY353" s="15" t="s">
        <v>123</v>
      </c>
      <c r="BE353" s="208">
        <f>IF(N353="základní",J353,0)</f>
        <v>0</v>
      </c>
      <c r="BF353" s="208">
        <f>IF(N353="snížená",J353,0)</f>
        <v>0</v>
      </c>
      <c r="BG353" s="208">
        <f>IF(N353="zákl. přenesená",J353,0)</f>
        <v>0</v>
      </c>
      <c r="BH353" s="208">
        <f>IF(N353="sníž. přenesená",J353,0)</f>
        <v>0</v>
      </c>
      <c r="BI353" s="208">
        <f>IF(N353="nulová",J353,0)</f>
        <v>0</v>
      </c>
      <c r="BJ353" s="15" t="s">
        <v>131</v>
      </c>
      <c r="BK353" s="208">
        <f>ROUND(I353*H353,2)</f>
        <v>0</v>
      </c>
      <c r="BL353" s="15" t="s">
        <v>435</v>
      </c>
      <c r="BM353" s="15" t="s">
        <v>817</v>
      </c>
    </row>
    <row r="354" spans="2:65" s="1" customFormat="1" ht="16.5" customHeight="1">
      <c r="B354" s="36"/>
      <c r="C354" s="197" t="s">
        <v>818</v>
      </c>
      <c r="D354" s="197" t="s">
        <v>126</v>
      </c>
      <c r="E354" s="198" t="s">
        <v>819</v>
      </c>
      <c r="F354" s="199" t="s">
        <v>820</v>
      </c>
      <c r="G354" s="200" t="s">
        <v>141</v>
      </c>
      <c r="H354" s="201">
        <v>10</v>
      </c>
      <c r="I354" s="202"/>
      <c r="J354" s="203">
        <f>ROUND(I354*H354,2)</f>
        <v>0</v>
      </c>
      <c r="K354" s="199" t="s">
        <v>1</v>
      </c>
      <c r="L354" s="41"/>
      <c r="M354" s="204" t="s">
        <v>1</v>
      </c>
      <c r="N354" s="205" t="s">
        <v>42</v>
      </c>
      <c r="O354" s="77"/>
      <c r="P354" s="206">
        <f>O354*H354</f>
        <v>0</v>
      </c>
      <c r="Q354" s="206">
        <v>0</v>
      </c>
      <c r="R354" s="206">
        <f>Q354*H354</f>
        <v>0</v>
      </c>
      <c r="S354" s="206">
        <v>0</v>
      </c>
      <c r="T354" s="207">
        <f>S354*H354</f>
        <v>0</v>
      </c>
      <c r="AR354" s="15" t="s">
        <v>435</v>
      </c>
      <c r="AT354" s="15" t="s">
        <v>126</v>
      </c>
      <c r="AU354" s="15" t="s">
        <v>131</v>
      </c>
      <c r="AY354" s="15" t="s">
        <v>123</v>
      </c>
      <c r="BE354" s="208">
        <f>IF(N354="základní",J354,0)</f>
        <v>0</v>
      </c>
      <c r="BF354" s="208">
        <f>IF(N354="snížená",J354,0)</f>
        <v>0</v>
      </c>
      <c r="BG354" s="208">
        <f>IF(N354="zákl. přenesená",J354,0)</f>
        <v>0</v>
      </c>
      <c r="BH354" s="208">
        <f>IF(N354="sníž. přenesená",J354,0)</f>
        <v>0</v>
      </c>
      <c r="BI354" s="208">
        <f>IF(N354="nulová",J354,0)</f>
        <v>0</v>
      </c>
      <c r="BJ354" s="15" t="s">
        <v>131</v>
      </c>
      <c r="BK354" s="208">
        <f>ROUND(I354*H354,2)</f>
        <v>0</v>
      </c>
      <c r="BL354" s="15" t="s">
        <v>435</v>
      </c>
      <c r="BM354" s="15" t="s">
        <v>821</v>
      </c>
    </row>
    <row r="355" spans="2:65" s="1" customFormat="1" ht="16.5" customHeight="1">
      <c r="B355" s="36"/>
      <c r="C355" s="197" t="s">
        <v>822</v>
      </c>
      <c r="D355" s="197" t="s">
        <v>126</v>
      </c>
      <c r="E355" s="198" t="s">
        <v>823</v>
      </c>
      <c r="F355" s="199" t="s">
        <v>824</v>
      </c>
      <c r="G355" s="200" t="s">
        <v>141</v>
      </c>
      <c r="H355" s="201">
        <v>30</v>
      </c>
      <c r="I355" s="202"/>
      <c r="J355" s="203">
        <f>ROUND(I355*H355,2)</f>
        <v>0</v>
      </c>
      <c r="K355" s="199" t="s">
        <v>1</v>
      </c>
      <c r="L355" s="41"/>
      <c r="M355" s="204" t="s">
        <v>1</v>
      </c>
      <c r="N355" s="205" t="s">
        <v>42</v>
      </c>
      <c r="O355" s="77"/>
      <c r="P355" s="206">
        <f>O355*H355</f>
        <v>0</v>
      </c>
      <c r="Q355" s="206">
        <v>0</v>
      </c>
      <c r="R355" s="206">
        <f>Q355*H355</f>
        <v>0</v>
      </c>
      <c r="S355" s="206">
        <v>0</v>
      </c>
      <c r="T355" s="207">
        <f>S355*H355</f>
        <v>0</v>
      </c>
      <c r="AR355" s="15" t="s">
        <v>435</v>
      </c>
      <c r="AT355" s="15" t="s">
        <v>126</v>
      </c>
      <c r="AU355" s="15" t="s">
        <v>131</v>
      </c>
      <c r="AY355" s="15" t="s">
        <v>123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5" t="s">
        <v>131</v>
      </c>
      <c r="BK355" s="208">
        <f>ROUND(I355*H355,2)</f>
        <v>0</v>
      </c>
      <c r="BL355" s="15" t="s">
        <v>435</v>
      </c>
      <c r="BM355" s="15" t="s">
        <v>825</v>
      </c>
    </row>
    <row r="356" spans="2:65" s="1" customFormat="1" ht="16.5" customHeight="1">
      <c r="B356" s="36"/>
      <c r="C356" s="197" t="s">
        <v>826</v>
      </c>
      <c r="D356" s="197" t="s">
        <v>126</v>
      </c>
      <c r="E356" s="198" t="s">
        <v>827</v>
      </c>
      <c r="F356" s="199" t="s">
        <v>828</v>
      </c>
      <c r="G356" s="200" t="s">
        <v>141</v>
      </c>
      <c r="H356" s="201">
        <v>20</v>
      </c>
      <c r="I356" s="202"/>
      <c r="J356" s="203">
        <f>ROUND(I356*H356,2)</f>
        <v>0</v>
      </c>
      <c r="K356" s="199" t="s">
        <v>1</v>
      </c>
      <c r="L356" s="41"/>
      <c r="M356" s="204" t="s">
        <v>1</v>
      </c>
      <c r="N356" s="205" t="s">
        <v>42</v>
      </c>
      <c r="O356" s="77"/>
      <c r="P356" s="206">
        <f>O356*H356</f>
        <v>0</v>
      </c>
      <c r="Q356" s="206">
        <v>0</v>
      </c>
      <c r="R356" s="206">
        <f>Q356*H356</f>
        <v>0</v>
      </c>
      <c r="S356" s="206">
        <v>0</v>
      </c>
      <c r="T356" s="207">
        <f>S356*H356</f>
        <v>0</v>
      </c>
      <c r="AR356" s="15" t="s">
        <v>435</v>
      </c>
      <c r="AT356" s="15" t="s">
        <v>126</v>
      </c>
      <c r="AU356" s="15" t="s">
        <v>131</v>
      </c>
      <c r="AY356" s="15" t="s">
        <v>123</v>
      </c>
      <c r="BE356" s="208">
        <f>IF(N356="základní",J356,0)</f>
        <v>0</v>
      </c>
      <c r="BF356" s="208">
        <f>IF(N356="snížená",J356,0)</f>
        <v>0</v>
      </c>
      <c r="BG356" s="208">
        <f>IF(N356="zákl. přenesená",J356,0)</f>
        <v>0</v>
      </c>
      <c r="BH356" s="208">
        <f>IF(N356="sníž. přenesená",J356,0)</f>
        <v>0</v>
      </c>
      <c r="BI356" s="208">
        <f>IF(N356="nulová",J356,0)</f>
        <v>0</v>
      </c>
      <c r="BJ356" s="15" t="s">
        <v>131</v>
      </c>
      <c r="BK356" s="208">
        <f>ROUND(I356*H356,2)</f>
        <v>0</v>
      </c>
      <c r="BL356" s="15" t="s">
        <v>435</v>
      </c>
      <c r="BM356" s="15" t="s">
        <v>829</v>
      </c>
    </row>
    <row r="357" spans="2:65" s="1" customFormat="1" ht="16.5" customHeight="1">
      <c r="B357" s="36"/>
      <c r="C357" s="197" t="s">
        <v>830</v>
      </c>
      <c r="D357" s="197" t="s">
        <v>126</v>
      </c>
      <c r="E357" s="198" t="s">
        <v>831</v>
      </c>
      <c r="F357" s="199" t="s">
        <v>832</v>
      </c>
      <c r="G357" s="200" t="s">
        <v>305</v>
      </c>
      <c r="H357" s="201">
        <v>1</v>
      </c>
      <c r="I357" s="202"/>
      <c r="J357" s="203">
        <f>ROUND(I357*H357,2)</f>
        <v>0</v>
      </c>
      <c r="K357" s="199" t="s">
        <v>1</v>
      </c>
      <c r="L357" s="41"/>
      <c r="M357" s="204" t="s">
        <v>1</v>
      </c>
      <c r="N357" s="205" t="s">
        <v>42</v>
      </c>
      <c r="O357" s="77"/>
      <c r="P357" s="206">
        <f>O357*H357</f>
        <v>0</v>
      </c>
      <c r="Q357" s="206">
        <v>0</v>
      </c>
      <c r="R357" s="206">
        <f>Q357*H357</f>
        <v>0</v>
      </c>
      <c r="S357" s="206">
        <v>0</v>
      </c>
      <c r="T357" s="207">
        <f>S357*H357</f>
        <v>0</v>
      </c>
      <c r="AR357" s="15" t="s">
        <v>435</v>
      </c>
      <c r="AT357" s="15" t="s">
        <v>126</v>
      </c>
      <c r="AU357" s="15" t="s">
        <v>131</v>
      </c>
      <c r="AY357" s="15" t="s">
        <v>123</v>
      </c>
      <c r="BE357" s="208">
        <f>IF(N357="základní",J357,0)</f>
        <v>0</v>
      </c>
      <c r="BF357" s="208">
        <f>IF(N357="snížená",J357,0)</f>
        <v>0</v>
      </c>
      <c r="BG357" s="208">
        <f>IF(N357="zákl. přenesená",J357,0)</f>
        <v>0</v>
      </c>
      <c r="BH357" s="208">
        <f>IF(N357="sníž. přenesená",J357,0)</f>
        <v>0</v>
      </c>
      <c r="BI357" s="208">
        <f>IF(N357="nulová",J357,0)</f>
        <v>0</v>
      </c>
      <c r="BJ357" s="15" t="s">
        <v>131</v>
      </c>
      <c r="BK357" s="208">
        <f>ROUND(I357*H357,2)</f>
        <v>0</v>
      </c>
      <c r="BL357" s="15" t="s">
        <v>435</v>
      </c>
      <c r="BM357" s="15" t="s">
        <v>833</v>
      </c>
    </row>
    <row r="358" spans="2:65" s="1" customFormat="1" ht="16.5" customHeight="1">
      <c r="B358" s="36"/>
      <c r="C358" s="197" t="s">
        <v>834</v>
      </c>
      <c r="D358" s="197" t="s">
        <v>126</v>
      </c>
      <c r="E358" s="198" t="s">
        <v>835</v>
      </c>
      <c r="F358" s="199" t="s">
        <v>836</v>
      </c>
      <c r="G358" s="200" t="s">
        <v>305</v>
      </c>
      <c r="H358" s="201">
        <v>1</v>
      </c>
      <c r="I358" s="202"/>
      <c r="J358" s="203">
        <f>ROUND(I358*H358,2)</f>
        <v>0</v>
      </c>
      <c r="K358" s="199" t="s">
        <v>1</v>
      </c>
      <c r="L358" s="41"/>
      <c r="M358" s="204" t="s">
        <v>1</v>
      </c>
      <c r="N358" s="205" t="s">
        <v>42</v>
      </c>
      <c r="O358" s="77"/>
      <c r="P358" s="206">
        <f>O358*H358</f>
        <v>0</v>
      </c>
      <c r="Q358" s="206">
        <v>0</v>
      </c>
      <c r="R358" s="206">
        <f>Q358*H358</f>
        <v>0</v>
      </c>
      <c r="S358" s="206">
        <v>0</v>
      </c>
      <c r="T358" s="207">
        <f>S358*H358</f>
        <v>0</v>
      </c>
      <c r="AR358" s="15" t="s">
        <v>435</v>
      </c>
      <c r="AT358" s="15" t="s">
        <v>126</v>
      </c>
      <c r="AU358" s="15" t="s">
        <v>131</v>
      </c>
      <c r="AY358" s="15" t="s">
        <v>123</v>
      </c>
      <c r="BE358" s="208">
        <f>IF(N358="základní",J358,0)</f>
        <v>0</v>
      </c>
      <c r="BF358" s="208">
        <f>IF(N358="snížená",J358,0)</f>
        <v>0</v>
      </c>
      <c r="BG358" s="208">
        <f>IF(N358="zákl. přenesená",J358,0)</f>
        <v>0</v>
      </c>
      <c r="BH358" s="208">
        <f>IF(N358="sníž. přenesená",J358,0)</f>
        <v>0</v>
      </c>
      <c r="BI358" s="208">
        <f>IF(N358="nulová",J358,0)</f>
        <v>0</v>
      </c>
      <c r="BJ358" s="15" t="s">
        <v>131</v>
      </c>
      <c r="BK358" s="208">
        <f>ROUND(I358*H358,2)</f>
        <v>0</v>
      </c>
      <c r="BL358" s="15" t="s">
        <v>435</v>
      </c>
      <c r="BM358" s="15" t="s">
        <v>837</v>
      </c>
    </row>
    <row r="359" spans="2:65" s="1" customFormat="1" ht="16.5" customHeight="1">
      <c r="B359" s="36"/>
      <c r="C359" s="197" t="s">
        <v>838</v>
      </c>
      <c r="D359" s="197" t="s">
        <v>126</v>
      </c>
      <c r="E359" s="198" t="s">
        <v>839</v>
      </c>
      <c r="F359" s="199" t="s">
        <v>840</v>
      </c>
      <c r="G359" s="200" t="s">
        <v>305</v>
      </c>
      <c r="H359" s="201">
        <v>2</v>
      </c>
      <c r="I359" s="202"/>
      <c r="J359" s="203">
        <f>ROUND(I359*H359,2)</f>
        <v>0</v>
      </c>
      <c r="K359" s="199" t="s">
        <v>1</v>
      </c>
      <c r="L359" s="41"/>
      <c r="M359" s="204" t="s">
        <v>1</v>
      </c>
      <c r="N359" s="205" t="s">
        <v>42</v>
      </c>
      <c r="O359" s="77"/>
      <c r="P359" s="206">
        <f>O359*H359</f>
        <v>0</v>
      </c>
      <c r="Q359" s="206">
        <v>0</v>
      </c>
      <c r="R359" s="206">
        <f>Q359*H359</f>
        <v>0</v>
      </c>
      <c r="S359" s="206">
        <v>0</v>
      </c>
      <c r="T359" s="207">
        <f>S359*H359</f>
        <v>0</v>
      </c>
      <c r="AR359" s="15" t="s">
        <v>435</v>
      </c>
      <c r="AT359" s="15" t="s">
        <v>126</v>
      </c>
      <c r="AU359" s="15" t="s">
        <v>131</v>
      </c>
      <c r="AY359" s="15" t="s">
        <v>123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5" t="s">
        <v>131</v>
      </c>
      <c r="BK359" s="208">
        <f>ROUND(I359*H359,2)</f>
        <v>0</v>
      </c>
      <c r="BL359" s="15" t="s">
        <v>435</v>
      </c>
      <c r="BM359" s="15" t="s">
        <v>841</v>
      </c>
    </row>
    <row r="360" spans="2:65" s="1" customFormat="1" ht="16.5" customHeight="1">
      <c r="B360" s="36"/>
      <c r="C360" s="197" t="s">
        <v>842</v>
      </c>
      <c r="D360" s="197" t="s">
        <v>126</v>
      </c>
      <c r="E360" s="198" t="s">
        <v>843</v>
      </c>
      <c r="F360" s="199" t="s">
        <v>844</v>
      </c>
      <c r="G360" s="200" t="s">
        <v>305</v>
      </c>
      <c r="H360" s="201">
        <v>9</v>
      </c>
      <c r="I360" s="202"/>
      <c r="J360" s="203">
        <f>ROUND(I360*H360,2)</f>
        <v>0</v>
      </c>
      <c r="K360" s="199" t="s">
        <v>1</v>
      </c>
      <c r="L360" s="41"/>
      <c r="M360" s="204" t="s">
        <v>1</v>
      </c>
      <c r="N360" s="205" t="s">
        <v>42</v>
      </c>
      <c r="O360" s="77"/>
      <c r="P360" s="206">
        <f>O360*H360</f>
        <v>0</v>
      </c>
      <c r="Q360" s="206">
        <v>0</v>
      </c>
      <c r="R360" s="206">
        <f>Q360*H360</f>
        <v>0</v>
      </c>
      <c r="S360" s="206">
        <v>0</v>
      </c>
      <c r="T360" s="207">
        <f>S360*H360</f>
        <v>0</v>
      </c>
      <c r="AR360" s="15" t="s">
        <v>435</v>
      </c>
      <c r="AT360" s="15" t="s">
        <v>126</v>
      </c>
      <c r="AU360" s="15" t="s">
        <v>131</v>
      </c>
      <c r="AY360" s="15" t="s">
        <v>123</v>
      </c>
      <c r="BE360" s="208">
        <f>IF(N360="základní",J360,0)</f>
        <v>0</v>
      </c>
      <c r="BF360" s="208">
        <f>IF(N360="snížená",J360,0)</f>
        <v>0</v>
      </c>
      <c r="BG360" s="208">
        <f>IF(N360="zákl. přenesená",J360,0)</f>
        <v>0</v>
      </c>
      <c r="BH360" s="208">
        <f>IF(N360="sníž. přenesená",J360,0)</f>
        <v>0</v>
      </c>
      <c r="BI360" s="208">
        <f>IF(N360="nulová",J360,0)</f>
        <v>0</v>
      </c>
      <c r="BJ360" s="15" t="s">
        <v>131</v>
      </c>
      <c r="BK360" s="208">
        <f>ROUND(I360*H360,2)</f>
        <v>0</v>
      </c>
      <c r="BL360" s="15" t="s">
        <v>435</v>
      </c>
      <c r="BM360" s="15" t="s">
        <v>845</v>
      </c>
    </row>
    <row r="361" spans="2:65" s="1" customFormat="1" ht="16.5" customHeight="1">
      <c r="B361" s="36"/>
      <c r="C361" s="197" t="s">
        <v>846</v>
      </c>
      <c r="D361" s="197" t="s">
        <v>126</v>
      </c>
      <c r="E361" s="198" t="s">
        <v>847</v>
      </c>
      <c r="F361" s="199" t="s">
        <v>848</v>
      </c>
      <c r="G361" s="200" t="s">
        <v>305</v>
      </c>
      <c r="H361" s="201">
        <v>4</v>
      </c>
      <c r="I361" s="202"/>
      <c r="J361" s="203">
        <f>ROUND(I361*H361,2)</f>
        <v>0</v>
      </c>
      <c r="K361" s="199" t="s">
        <v>1</v>
      </c>
      <c r="L361" s="41"/>
      <c r="M361" s="204" t="s">
        <v>1</v>
      </c>
      <c r="N361" s="205" t="s">
        <v>42</v>
      </c>
      <c r="O361" s="77"/>
      <c r="P361" s="206">
        <f>O361*H361</f>
        <v>0</v>
      </c>
      <c r="Q361" s="206">
        <v>0</v>
      </c>
      <c r="R361" s="206">
        <f>Q361*H361</f>
        <v>0</v>
      </c>
      <c r="S361" s="206">
        <v>0</v>
      </c>
      <c r="T361" s="207">
        <f>S361*H361</f>
        <v>0</v>
      </c>
      <c r="AR361" s="15" t="s">
        <v>435</v>
      </c>
      <c r="AT361" s="15" t="s">
        <v>126</v>
      </c>
      <c r="AU361" s="15" t="s">
        <v>131</v>
      </c>
      <c r="AY361" s="15" t="s">
        <v>123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5" t="s">
        <v>131</v>
      </c>
      <c r="BK361" s="208">
        <f>ROUND(I361*H361,2)</f>
        <v>0</v>
      </c>
      <c r="BL361" s="15" t="s">
        <v>435</v>
      </c>
      <c r="BM361" s="15" t="s">
        <v>849</v>
      </c>
    </row>
    <row r="362" spans="2:65" s="1" customFormat="1" ht="16.5" customHeight="1">
      <c r="B362" s="36"/>
      <c r="C362" s="197" t="s">
        <v>850</v>
      </c>
      <c r="D362" s="197" t="s">
        <v>126</v>
      </c>
      <c r="E362" s="198" t="s">
        <v>851</v>
      </c>
      <c r="F362" s="199" t="s">
        <v>852</v>
      </c>
      <c r="G362" s="200" t="s">
        <v>305</v>
      </c>
      <c r="H362" s="201">
        <v>2</v>
      </c>
      <c r="I362" s="202"/>
      <c r="J362" s="203">
        <f>ROUND(I362*H362,2)</f>
        <v>0</v>
      </c>
      <c r="K362" s="199" t="s">
        <v>1</v>
      </c>
      <c r="L362" s="41"/>
      <c r="M362" s="204" t="s">
        <v>1</v>
      </c>
      <c r="N362" s="205" t="s">
        <v>42</v>
      </c>
      <c r="O362" s="77"/>
      <c r="P362" s="206">
        <f>O362*H362</f>
        <v>0</v>
      </c>
      <c r="Q362" s="206">
        <v>0</v>
      </c>
      <c r="R362" s="206">
        <f>Q362*H362</f>
        <v>0</v>
      </c>
      <c r="S362" s="206">
        <v>0</v>
      </c>
      <c r="T362" s="207">
        <f>S362*H362</f>
        <v>0</v>
      </c>
      <c r="AR362" s="15" t="s">
        <v>435</v>
      </c>
      <c r="AT362" s="15" t="s">
        <v>126</v>
      </c>
      <c r="AU362" s="15" t="s">
        <v>131</v>
      </c>
      <c r="AY362" s="15" t="s">
        <v>123</v>
      </c>
      <c r="BE362" s="208">
        <f>IF(N362="základní",J362,0)</f>
        <v>0</v>
      </c>
      <c r="BF362" s="208">
        <f>IF(N362="snížená",J362,0)</f>
        <v>0</v>
      </c>
      <c r="BG362" s="208">
        <f>IF(N362="zákl. přenesená",J362,0)</f>
        <v>0</v>
      </c>
      <c r="BH362" s="208">
        <f>IF(N362="sníž. přenesená",J362,0)</f>
        <v>0</v>
      </c>
      <c r="BI362" s="208">
        <f>IF(N362="nulová",J362,0)</f>
        <v>0</v>
      </c>
      <c r="BJ362" s="15" t="s">
        <v>131</v>
      </c>
      <c r="BK362" s="208">
        <f>ROUND(I362*H362,2)</f>
        <v>0</v>
      </c>
      <c r="BL362" s="15" t="s">
        <v>435</v>
      </c>
      <c r="BM362" s="15" t="s">
        <v>853</v>
      </c>
    </row>
    <row r="363" spans="2:65" s="1" customFormat="1" ht="16.5" customHeight="1">
      <c r="B363" s="36"/>
      <c r="C363" s="197" t="s">
        <v>854</v>
      </c>
      <c r="D363" s="197" t="s">
        <v>126</v>
      </c>
      <c r="E363" s="198" t="s">
        <v>855</v>
      </c>
      <c r="F363" s="199" t="s">
        <v>856</v>
      </c>
      <c r="G363" s="200" t="s">
        <v>305</v>
      </c>
      <c r="H363" s="201">
        <v>12</v>
      </c>
      <c r="I363" s="202"/>
      <c r="J363" s="203">
        <f>ROUND(I363*H363,2)</f>
        <v>0</v>
      </c>
      <c r="K363" s="199" t="s">
        <v>1</v>
      </c>
      <c r="L363" s="41"/>
      <c r="M363" s="204" t="s">
        <v>1</v>
      </c>
      <c r="N363" s="205" t="s">
        <v>42</v>
      </c>
      <c r="O363" s="77"/>
      <c r="P363" s="206">
        <f>O363*H363</f>
        <v>0</v>
      </c>
      <c r="Q363" s="206">
        <v>0</v>
      </c>
      <c r="R363" s="206">
        <f>Q363*H363</f>
        <v>0</v>
      </c>
      <c r="S363" s="206">
        <v>0</v>
      </c>
      <c r="T363" s="207">
        <f>S363*H363</f>
        <v>0</v>
      </c>
      <c r="AR363" s="15" t="s">
        <v>435</v>
      </c>
      <c r="AT363" s="15" t="s">
        <v>126</v>
      </c>
      <c r="AU363" s="15" t="s">
        <v>131</v>
      </c>
      <c r="AY363" s="15" t="s">
        <v>123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5" t="s">
        <v>131</v>
      </c>
      <c r="BK363" s="208">
        <f>ROUND(I363*H363,2)</f>
        <v>0</v>
      </c>
      <c r="BL363" s="15" t="s">
        <v>435</v>
      </c>
      <c r="BM363" s="15" t="s">
        <v>857</v>
      </c>
    </row>
    <row r="364" spans="2:65" s="1" customFormat="1" ht="16.5" customHeight="1">
      <c r="B364" s="36"/>
      <c r="C364" s="197" t="s">
        <v>858</v>
      </c>
      <c r="D364" s="197" t="s">
        <v>126</v>
      </c>
      <c r="E364" s="198" t="s">
        <v>859</v>
      </c>
      <c r="F364" s="199" t="s">
        <v>860</v>
      </c>
      <c r="G364" s="200" t="s">
        <v>305</v>
      </c>
      <c r="H364" s="201">
        <v>1</v>
      </c>
      <c r="I364" s="202"/>
      <c r="J364" s="203">
        <f>ROUND(I364*H364,2)</f>
        <v>0</v>
      </c>
      <c r="K364" s="199" t="s">
        <v>1</v>
      </c>
      <c r="L364" s="41"/>
      <c r="M364" s="204" t="s">
        <v>1</v>
      </c>
      <c r="N364" s="205" t="s">
        <v>42</v>
      </c>
      <c r="O364" s="77"/>
      <c r="P364" s="206">
        <f>O364*H364</f>
        <v>0</v>
      </c>
      <c r="Q364" s="206">
        <v>0</v>
      </c>
      <c r="R364" s="206">
        <f>Q364*H364</f>
        <v>0</v>
      </c>
      <c r="S364" s="206">
        <v>0</v>
      </c>
      <c r="T364" s="207">
        <f>S364*H364</f>
        <v>0</v>
      </c>
      <c r="AR364" s="15" t="s">
        <v>435</v>
      </c>
      <c r="AT364" s="15" t="s">
        <v>126</v>
      </c>
      <c r="AU364" s="15" t="s">
        <v>131</v>
      </c>
      <c r="AY364" s="15" t="s">
        <v>123</v>
      </c>
      <c r="BE364" s="208">
        <f>IF(N364="základní",J364,0)</f>
        <v>0</v>
      </c>
      <c r="BF364" s="208">
        <f>IF(N364="snížená",J364,0)</f>
        <v>0</v>
      </c>
      <c r="BG364" s="208">
        <f>IF(N364="zákl. přenesená",J364,0)</f>
        <v>0</v>
      </c>
      <c r="BH364" s="208">
        <f>IF(N364="sníž. přenesená",J364,0)</f>
        <v>0</v>
      </c>
      <c r="BI364" s="208">
        <f>IF(N364="nulová",J364,0)</f>
        <v>0</v>
      </c>
      <c r="BJ364" s="15" t="s">
        <v>131</v>
      </c>
      <c r="BK364" s="208">
        <f>ROUND(I364*H364,2)</f>
        <v>0</v>
      </c>
      <c r="BL364" s="15" t="s">
        <v>435</v>
      </c>
      <c r="BM364" s="15" t="s">
        <v>861</v>
      </c>
    </row>
    <row r="365" spans="2:65" s="1" customFormat="1" ht="16.5" customHeight="1">
      <c r="B365" s="36"/>
      <c r="C365" s="197" t="s">
        <v>862</v>
      </c>
      <c r="D365" s="197" t="s">
        <v>126</v>
      </c>
      <c r="E365" s="198" t="s">
        <v>863</v>
      </c>
      <c r="F365" s="199" t="s">
        <v>864</v>
      </c>
      <c r="G365" s="200" t="s">
        <v>305</v>
      </c>
      <c r="H365" s="201">
        <v>8</v>
      </c>
      <c r="I365" s="202"/>
      <c r="J365" s="203">
        <f>ROUND(I365*H365,2)</f>
        <v>0</v>
      </c>
      <c r="K365" s="199" t="s">
        <v>1</v>
      </c>
      <c r="L365" s="41"/>
      <c r="M365" s="204" t="s">
        <v>1</v>
      </c>
      <c r="N365" s="205" t="s">
        <v>42</v>
      </c>
      <c r="O365" s="77"/>
      <c r="P365" s="206">
        <f>O365*H365</f>
        <v>0</v>
      </c>
      <c r="Q365" s="206">
        <v>0</v>
      </c>
      <c r="R365" s="206">
        <f>Q365*H365</f>
        <v>0</v>
      </c>
      <c r="S365" s="206">
        <v>0</v>
      </c>
      <c r="T365" s="207">
        <f>S365*H365</f>
        <v>0</v>
      </c>
      <c r="AR365" s="15" t="s">
        <v>435</v>
      </c>
      <c r="AT365" s="15" t="s">
        <v>126</v>
      </c>
      <c r="AU365" s="15" t="s">
        <v>131</v>
      </c>
      <c r="AY365" s="15" t="s">
        <v>123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5" t="s">
        <v>131</v>
      </c>
      <c r="BK365" s="208">
        <f>ROUND(I365*H365,2)</f>
        <v>0</v>
      </c>
      <c r="BL365" s="15" t="s">
        <v>435</v>
      </c>
      <c r="BM365" s="15" t="s">
        <v>865</v>
      </c>
    </row>
    <row r="366" spans="2:65" s="1" customFormat="1" ht="16.5" customHeight="1">
      <c r="B366" s="36"/>
      <c r="C366" s="197" t="s">
        <v>866</v>
      </c>
      <c r="D366" s="197" t="s">
        <v>126</v>
      </c>
      <c r="E366" s="198" t="s">
        <v>867</v>
      </c>
      <c r="F366" s="199" t="s">
        <v>868</v>
      </c>
      <c r="G366" s="200" t="s">
        <v>305</v>
      </c>
      <c r="H366" s="201">
        <v>1</v>
      </c>
      <c r="I366" s="202"/>
      <c r="J366" s="203">
        <f>ROUND(I366*H366,2)</f>
        <v>0</v>
      </c>
      <c r="K366" s="199" t="s">
        <v>1</v>
      </c>
      <c r="L366" s="41"/>
      <c r="M366" s="204" t="s">
        <v>1</v>
      </c>
      <c r="N366" s="205" t="s">
        <v>42</v>
      </c>
      <c r="O366" s="77"/>
      <c r="P366" s="206">
        <f>O366*H366</f>
        <v>0</v>
      </c>
      <c r="Q366" s="206">
        <v>0</v>
      </c>
      <c r="R366" s="206">
        <f>Q366*H366</f>
        <v>0</v>
      </c>
      <c r="S366" s="206">
        <v>0</v>
      </c>
      <c r="T366" s="207">
        <f>S366*H366</f>
        <v>0</v>
      </c>
      <c r="AR366" s="15" t="s">
        <v>435</v>
      </c>
      <c r="AT366" s="15" t="s">
        <v>126</v>
      </c>
      <c r="AU366" s="15" t="s">
        <v>131</v>
      </c>
      <c r="AY366" s="15" t="s">
        <v>123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5" t="s">
        <v>131</v>
      </c>
      <c r="BK366" s="208">
        <f>ROUND(I366*H366,2)</f>
        <v>0</v>
      </c>
      <c r="BL366" s="15" t="s">
        <v>435</v>
      </c>
      <c r="BM366" s="15" t="s">
        <v>869</v>
      </c>
    </row>
    <row r="367" spans="2:65" s="1" customFormat="1" ht="16.5" customHeight="1">
      <c r="B367" s="36"/>
      <c r="C367" s="197" t="s">
        <v>870</v>
      </c>
      <c r="D367" s="197" t="s">
        <v>126</v>
      </c>
      <c r="E367" s="198" t="s">
        <v>871</v>
      </c>
      <c r="F367" s="199" t="s">
        <v>872</v>
      </c>
      <c r="G367" s="200" t="s">
        <v>305</v>
      </c>
      <c r="H367" s="201">
        <v>1</v>
      </c>
      <c r="I367" s="202"/>
      <c r="J367" s="203">
        <f>ROUND(I367*H367,2)</f>
        <v>0</v>
      </c>
      <c r="K367" s="199" t="s">
        <v>1</v>
      </c>
      <c r="L367" s="41"/>
      <c r="M367" s="204" t="s">
        <v>1</v>
      </c>
      <c r="N367" s="205" t="s">
        <v>42</v>
      </c>
      <c r="O367" s="77"/>
      <c r="P367" s="206">
        <f>O367*H367</f>
        <v>0</v>
      </c>
      <c r="Q367" s="206">
        <v>0</v>
      </c>
      <c r="R367" s="206">
        <f>Q367*H367</f>
        <v>0</v>
      </c>
      <c r="S367" s="206">
        <v>0</v>
      </c>
      <c r="T367" s="207">
        <f>S367*H367</f>
        <v>0</v>
      </c>
      <c r="AR367" s="15" t="s">
        <v>435</v>
      </c>
      <c r="AT367" s="15" t="s">
        <v>126</v>
      </c>
      <c r="AU367" s="15" t="s">
        <v>131</v>
      </c>
      <c r="AY367" s="15" t="s">
        <v>123</v>
      </c>
      <c r="BE367" s="208">
        <f>IF(N367="základní",J367,0)</f>
        <v>0</v>
      </c>
      <c r="BF367" s="208">
        <f>IF(N367="snížená",J367,0)</f>
        <v>0</v>
      </c>
      <c r="BG367" s="208">
        <f>IF(N367="zákl. přenesená",J367,0)</f>
        <v>0</v>
      </c>
      <c r="BH367" s="208">
        <f>IF(N367="sníž. přenesená",J367,0)</f>
        <v>0</v>
      </c>
      <c r="BI367" s="208">
        <f>IF(N367="nulová",J367,0)</f>
        <v>0</v>
      </c>
      <c r="BJ367" s="15" t="s">
        <v>131</v>
      </c>
      <c r="BK367" s="208">
        <f>ROUND(I367*H367,2)</f>
        <v>0</v>
      </c>
      <c r="BL367" s="15" t="s">
        <v>435</v>
      </c>
      <c r="BM367" s="15" t="s">
        <v>873</v>
      </c>
    </row>
    <row r="368" spans="2:65" s="1" customFormat="1" ht="16.5" customHeight="1">
      <c r="B368" s="36"/>
      <c r="C368" s="197" t="s">
        <v>874</v>
      </c>
      <c r="D368" s="197" t="s">
        <v>126</v>
      </c>
      <c r="E368" s="198" t="s">
        <v>875</v>
      </c>
      <c r="F368" s="199" t="s">
        <v>876</v>
      </c>
      <c r="G368" s="200" t="s">
        <v>305</v>
      </c>
      <c r="H368" s="201">
        <v>1</v>
      </c>
      <c r="I368" s="202"/>
      <c r="J368" s="203">
        <f>ROUND(I368*H368,2)</f>
        <v>0</v>
      </c>
      <c r="K368" s="199" t="s">
        <v>1</v>
      </c>
      <c r="L368" s="41"/>
      <c r="M368" s="204" t="s">
        <v>1</v>
      </c>
      <c r="N368" s="205" t="s">
        <v>42</v>
      </c>
      <c r="O368" s="77"/>
      <c r="P368" s="206">
        <f>O368*H368</f>
        <v>0</v>
      </c>
      <c r="Q368" s="206">
        <v>0</v>
      </c>
      <c r="R368" s="206">
        <f>Q368*H368</f>
        <v>0</v>
      </c>
      <c r="S368" s="206">
        <v>0</v>
      </c>
      <c r="T368" s="207">
        <f>S368*H368</f>
        <v>0</v>
      </c>
      <c r="AR368" s="15" t="s">
        <v>435</v>
      </c>
      <c r="AT368" s="15" t="s">
        <v>126</v>
      </c>
      <c r="AU368" s="15" t="s">
        <v>131</v>
      </c>
      <c r="AY368" s="15" t="s">
        <v>123</v>
      </c>
      <c r="BE368" s="208">
        <f>IF(N368="základní",J368,0)</f>
        <v>0</v>
      </c>
      <c r="BF368" s="208">
        <f>IF(N368="snížená",J368,0)</f>
        <v>0</v>
      </c>
      <c r="BG368" s="208">
        <f>IF(N368="zákl. přenesená",J368,0)</f>
        <v>0</v>
      </c>
      <c r="BH368" s="208">
        <f>IF(N368="sníž. přenesená",J368,0)</f>
        <v>0</v>
      </c>
      <c r="BI368" s="208">
        <f>IF(N368="nulová",J368,0)</f>
        <v>0</v>
      </c>
      <c r="BJ368" s="15" t="s">
        <v>131</v>
      </c>
      <c r="BK368" s="208">
        <f>ROUND(I368*H368,2)</f>
        <v>0</v>
      </c>
      <c r="BL368" s="15" t="s">
        <v>435</v>
      </c>
      <c r="BM368" s="15" t="s">
        <v>877</v>
      </c>
    </row>
    <row r="369" spans="2:65" s="1" customFormat="1" ht="16.5" customHeight="1">
      <c r="B369" s="36"/>
      <c r="C369" s="197" t="s">
        <v>878</v>
      </c>
      <c r="D369" s="197" t="s">
        <v>126</v>
      </c>
      <c r="E369" s="198" t="s">
        <v>879</v>
      </c>
      <c r="F369" s="199" t="s">
        <v>880</v>
      </c>
      <c r="G369" s="200" t="s">
        <v>305</v>
      </c>
      <c r="H369" s="201">
        <v>1</v>
      </c>
      <c r="I369" s="202"/>
      <c r="J369" s="203">
        <f>ROUND(I369*H369,2)</f>
        <v>0</v>
      </c>
      <c r="K369" s="199" t="s">
        <v>1</v>
      </c>
      <c r="L369" s="41"/>
      <c r="M369" s="204" t="s">
        <v>1</v>
      </c>
      <c r="N369" s="205" t="s">
        <v>42</v>
      </c>
      <c r="O369" s="77"/>
      <c r="P369" s="206">
        <f>O369*H369</f>
        <v>0</v>
      </c>
      <c r="Q369" s="206">
        <v>0</v>
      </c>
      <c r="R369" s="206">
        <f>Q369*H369</f>
        <v>0</v>
      </c>
      <c r="S369" s="206">
        <v>0</v>
      </c>
      <c r="T369" s="207">
        <f>S369*H369</f>
        <v>0</v>
      </c>
      <c r="AR369" s="15" t="s">
        <v>435</v>
      </c>
      <c r="AT369" s="15" t="s">
        <v>126</v>
      </c>
      <c r="AU369" s="15" t="s">
        <v>131</v>
      </c>
      <c r="AY369" s="15" t="s">
        <v>123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5" t="s">
        <v>131</v>
      </c>
      <c r="BK369" s="208">
        <f>ROUND(I369*H369,2)</f>
        <v>0</v>
      </c>
      <c r="BL369" s="15" t="s">
        <v>435</v>
      </c>
      <c r="BM369" s="15" t="s">
        <v>881</v>
      </c>
    </row>
    <row r="370" spans="2:65" s="1" customFormat="1" ht="16.5" customHeight="1">
      <c r="B370" s="36"/>
      <c r="C370" s="197" t="s">
        <v>882</v>
      </c>
      <c r="D370" s="197" t="s">
        <v>126</v>
      </c>
      <c r="E370" s="198" t="s">
        <v>883</v>
      </c>
      <c r="F370" s="199" t="s">
        <v>884</v>
      </c>
      <c r="G370" s="200" t="s">
        <v>305</v>
      </c>
      <c r="H370" s="201">
        <v>3</v>
      </c>
      <c r="I370" s="202"/>
      <c r="J370" s="203">
        <f>ROUND(I370*H370,2)</f>
        <v>0</v>
      </c>
      <c r="K370" s="199" t="s">
        <v>1</v>
      </c>
      <c r="L370" s="41"/>
      <c r="M370" s="204" t="s">
        <v>1</v>
      </c>
      <c r="N370" s="205" t="s">
        <v>42</v>
      </c>
      <c r="O370" s="77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AR370" s="15" t="s">
        <v>435</v>
      </c>
      <c r="AT370" s="15" t="s">
        <v>126</v>
      </c>
      <c r="AU370" s="15" t="s">
        <v>131</v>
      </c>
      <c r="AY370" s="15" t="s">
        <v>123</v>
      </c>
      <c r="BE370" s="208">
        <f>IF(N370="základní",J370,0)</f>
        <v>0</v>
      </c>
      <c r="BF370" s="208">
        <f>IF(N370="snížená",J370,0)</f>
        <v>0</v>
      </c>
      <c r="BG370" s="208">
        <f>IF(N370="zákl. přenesená",J370,0)</f>
        <v>0</v>
      </c>
      <c r="BH370" s="208">
        <f>IF(N370="sníž. přenesená",J370,0)</f>
        <v>0</v>
      </c>
      <c r="BI370" s="208">
        <f>IF(N370="nulová",J370,0)</f>
        <v>0</v>
      </c>
      <c r="BJ370" s="15" t="s">
        <v>131</v>
      </c>
      <c r="BK370" s="208">
        <f>ROUND(I370*H370,2)</f>
        <v>0</v>
      </c>
      <c r="BL370" s="15" t="s">
        <v>435</v>
      </c>
      <c r="BM370" s="15" t="s">
        <v>885</v>
      </c>
    </row>
    <row r="371" spans="2:65" s="1" customFormat="1" ht="16.5" customHeight="1">
      <c r="B371" s="36"/>
      <c r="C371" s="197" t="s">
        <v>886</v>
      </c>
      <c r="D371" s="197" t="s">
        <v>126</v>
      </c>
      <c r="E371" s="198" t="s">
        <v>887</v>
      </c>
      <c r="F371" s="199" t="s">
        <v>888</v>
      </c>
      <c r="G371" s="200" t="s">
        <v>305</v>
      </c>
      <c r="H371" s="201">
        <v>11</v>
      </c>
      <c r="I371" s="202"/>
      <c r="J371" s="203">
        <f>ROUND(I371*H371,2)</f>
        <v>0</v>
      </c>
      <c r="K371" s="199" t="s">
        <v>1</v>
      </c>
      <c r="L371" s="41"/>
      <c r="M371" s="204" t="s">
        <v>1</v>
      </c>
      <c r="N371" s="205" t="s">
        <v>42</v>
      </c>
      <c r="O371" s="77"/>
      <c r="P371" s="206">
        <f>O371*H371</f>
        <v>0</v>
      </c>
      <c r="Q371" s="206">
        <v>0</v>
      </c>
      <c r="R371" s="206">
        <f>Q371*H371</f>
        <v>0</v>
      </c>
      <c r="S371" s="206">
        <v>0</v>
      </c>
      <c r="T371" s="207">
        <f>S371*H371</f>
        <v>0</v>
      </c>
      <c r="AR371" s="15" t="s">
        <v>435</v>
      </c>
      <c r="AT371" s="15" t="s">
        <v>126</v>
      </c>
      <c r="AU371" s="15" t="s">
        <v>131</v>
      </c>
      <c r="AY371" s="15" t="s">
        <v>123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5" t="s">
        <v>131</v>
      </c>
      <c r="BK371" s="208">
        <f>ROUND(I371*H371,2)</f>
        <v>0</v>
      </c>
      <c r="BL371" s="15" t="s">
        <v>435</v>
      </c>
      <c r="BM371" s="15" t="s">
        <v>889</v>
      </c>
    </row>
    <row r="372" spans="2:65" s="1" customFormat="1" ht="16.5" customHeight="1">
      <c r="B372" s="36"/>
      <c r="C372" s="197" t="s">
        <v>890</v>
      </c>
      <c r="D372" s="197" t="s">
        <v>126</v>
      </c>
      <c r="E372" s="198" t="s">
        <v>891</v>
      </c>
      <c r="F372" s="199" t="s">
        <v>892</v>
      </c>
      <c r="G372" s="200" t="s">
        <v>305</v>
      </c>
      <c r="H372" s="201">
        <v>14</v>
      </c>
      <c r="I372" s="202"/>
      <c r="J372" s="203">
        <f>ROUND(I372*H372,2)</f>
        <v>0</v>
      </c>
      <c r="K372" s="199" t="s">
        <v>1</v>
      </c>
      <c r="L372" s="41"/>
      <c r="M372" s="204" t="s">
        <v>1</v>
      </c>
      <c r="N372" s="205" t="s">
        <v>42</v>
      </c>
      <c r="O372" s="77"/>
      <c r="P372" s="206">
        <f>O372*H372</f>
        <v>0</v>
      </c>
      <c r="Q372" s="206">
        <v>0</v>
      </c>
      <c r="R372" s="206">
        <f>Q372*H372</f>
        <v>0</v>
      </c>
      <c r="S372" s="206">
        <v>0</v>
      </c>
      <c r="T372" s="207">
        <f>S372*H372</f>
        <v>0</v>
      </c>
      <c r="AR372" s="15" t="s">
        <v>435</v>
      </c>
      <c r="AT372" s="15" t="s">
        <v>126</v>
      </c>
      <c r="AU372" s="15" t="s">
        <v>131</v>
      </c>
      <c r="AY372" s="15" t="s">
        <v>123</v>
      </c>
      <c r="BE372" s="208">
        <f>IF(N372="základní",J372,0)</f>
        <v>0</v>
      </c>
      <c r="BF372" s="208">
        <f>IF(N372="snížená",J372,0)</f>
        <v>0</v>
      </c>
      <c r="BG372" s="208">
        <f>IF(N372="zákl. přenesená",J372,0)</f>
        <v>0</v>
      </c>
      <c r="BH372" s="208">
        <f>IF(N372="sníž. přenesená",J372,0)</f>
        <v>0</v>
      </c>
      <c r="BI372" s="208">
        <f>IF(N372="nulová",J372,0)</f>
        <v>0</v>
      </c>
      <c r="BJ372" s="15" t="s">
        <v>131</v>
      </c>
      <c r="BK372" s="208">
        <f>ROUND(I372*H372,2)</f>
        <v>0</v>
      </c>
      <c r="BL372" s="15" t="s">
        <v>435</v>
      </c>
      <c r="BM372" s="15" t="s">
        <v>893</v>
      </c>
    </row>
    <row r="373" spans="2:65" s="1" customFormat="1" ht="16.5" customHeight="1">
      <c r="B373" s="36"/>
      <c r="C373" s="197" t="s">
        <v>894</v>
      </c>
      <c r="D373" s="197" t="s">
        <v>126</v>
      </c>
      <c r="E373" s="198" t="s">
        <v>895</v>
      </c>
      <c r="F373" s="199" t="s">
        <v>896</v>
      </c>
      <c r="G373" s="200" t="s">
        <v>129</v>
      </c>
      <c r="H373" s="201">
        <v>3</v>
      </c>
      <c r="I373" s="202"/>
      <c r="J373" s="203">
        <f>ROUND(I373*H373,2)</f>
        <v>0</v>
      </c>
      <c r="K373" s="199" t="s">
        <v>1</v>
      </c>
      <c r="L373" s="41"/>
      <c r="M373" s="204" t="s">
        <v>1</v>
      </c>
      <c r="N373" s="205" t="s">
        <v>42</v>
      </c>
      <c r="O373" s="77"/>
      <c r="P373" s="206">
        <f>O373*H373</f>
        <v>0</v>
      </c>
      <c r="Q373" s="206">
        <v>0</v>
      </c>
      <c r="R373" s="206">
        <f>Q373*H373</f>
        <v>0</v>
      </c>
      <c r="S373" s="206">
        <v>0</v>
      </c>
      <c r="T373" s="207">
        <f>S373*H373</f>
        <v>0</v>
      </c>
      <c r="AR373" s="15" t="s">
        <v>435</v>
      </c>
      <c r="AT373" s="15" t="s">
        <v>126</v>
      </c>
      <c r="AU373" s="15" t="s">
        <v>131</v>
      </c>
      <c r="AY373" s="15" t="s">
        <v>123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5" t="s">
        <v>131</v>
      </c>
      <c r="BK373" s="208">
        <f>ROUND(I373*H373,2)</f>
        <v>0</v>
      </c>
      <c r="BL373" s="15" t="s">
        <v>435</v>
      </c>
      <c r="BM373" s="15" t="s">
        <v>897</v>
      </c>
    </row>
    <row r="374" spans="2:65" s="1" customFormat="1" ht="16.5" customHeight="1">
      <c r="B374" s="36"/>
      <c r="C374" s="197" t="s">
        <v>898</v>
      </c>
      <c r="D374" s="197" t="s">
        <v>126</v>
      </c>
      <c r="E374" s="198" t="s">
        <v>899</v>
      </c>
      <c r="F374" s="199" t="s">
        <v>900</v>
      </c>
      <c r="G374" s="200" t="s">
        <v>129</v>
      </c>
      <c r="H374" s="201">
        <v>1</v>
      </c>
      <c r="I374" s="202"/>
      <c r="J374" s="203">
        <f>ROUND(I374*H374,2)</f>
        <v>0</v>
      </c>
      <c r="K374" s="199" t="s">
        <v>1</v>
      </c>
      <c r="L374" s="41"/>
      <c r="M374" s="204" t="s">
        <v>1</v>
      </c>
      <c r="N374" s="205" t="s">
        <v>42</v>
      </c>
      <c r="O374" s="77"/>
      <c r="P374" s="206">
        <f>O374*H374</f>
        <v>0</v>
      </c>
      <c r="Q374" s="206">
        <v>0</v>
      </c>
      <c r="R374" s="206">
        <f>Q374*H374</f>
        <v>0</v>
      </c>
      <c r="S374" s="206">
        <v>0</v>
      </c>
      <c r="T374" s="207">
        <f>S374*H374</f>
        <v>0</v>
      </c>
      <c r="AR374" s="15" t="s">
        <v>435</v>
      </c>
      <c r="AT374" s="15" t="s">
        <v>126</v>
      </c>
      <c r="AU374" s="15" t="s">
        <v>131</v>
      </c>
      <c r="AY374" s="15" t="s">
        <v>123</v>
      </c>
      <c r="BE374" s="208">
        <f>IF(N374="základní",J374,0)</f>
        <v>0</v>
      </c>
      <c r="BF374" s="208">
        <f>IF(N374="snížená",J374,0)</f>
        <v>0</v>
      </c>
      <c r="BG374" s="208">
        <f>IF(N374="zákl. přenesená",J374,0)</f>
        <v>0</v>
      </c>
      <c r="BH374" s="208">
        <f>IF(N374="sníž. přenesená",J374,0)</f>
        <v>0</v>
      </c>
      <c r="BI374" s="208">
        <f>IF(N374="nulová",J374,0)</f>
        <v>0</v>
      </c>
      <c r="BJ374" s="15" t="s">
        <v>131</v>
      </c>
      <c r="BK374" s="208">
        <f>ROUND(I374*H374,2)</f>
        <v>0</v>
      </c>
      <c r="BL374" s="15" t="s">
        <v>435</v>
      </c>
      <c r="BM374" s="15" t="s">
        <v>901</v>
      </c>
    </row>
    <row r="375" spans="2:65" s="1" customFormat="1" ht="16.5" customHeight="1">
      <c r="B375" s="36"/>
      <c r="C375" s="197" t="s">
        <v>902</v>
      </c>
      <c r="D375" s="197" t="s">
        <v>126</v>
      </c>
      <c r="E375" s="198" t="s">
        <v>903</v>
      </c>
      <c r="F375" s="199" t="s">
        <v>904</v>
      </c>
      <c r="G375" s="200" t="s">
        <v>129</v>
      </c>
      <c r="H375" s="201">
        <v>1</v>
      </c>
      <c r="I375" s="202"/>
      <c r="J375" s="203">
        <f>ROUND(I375*H375,2)</f>
        <v>0</v>
      </c>
      <c r="K375" s="199" t="s">
        <v>1</v>
      </c>
      <c r="L375" s="41"/>
      <c r="M375" s="204" t="s">
        <v>1</v>
      </c>
      <c r="N375" s="205" t="s">
        <v>42</v>
      </c>
      <c r="O375" s="77"/>
      <c r="P375" s="206">
        <f>O375*H375</f>
        <v>0</v>
      </c>
      <c r="Q375" s="206">
        <v>0</v>
      </c>
      <c r="R375" s="206">
        <f>Q375*H375</f>
        <v>0</v>
      </c>
      <c r="S375" s="206">
        <v>0</v>
      </c>
      <c r="T375" s="207">
        <f>S375*H375</f>
        <v>0</v>
      </c>
      <c r="AR375" s="15" t="s">
        <v>435</v>
      </c>
      <c r="AT375" s="15" t="s">
        <v>126</v>
      </c>
      <c r="AU375" s="15" t="s">
        <v>131</v>
      </c>
      <c r="AY375" s="15" t="s">
        <v>123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5" t="s">
        <v>131</v>
      </c>
      <c r="BK375" s="208">
        <f>ROUND(I375*H375,2)</f>
        <v>0</v>
      </c>
      <c r="BL375" s="15" t="s">
        <v>435</v>
      </c>
      <c r="BM375" s="15" t="s">
        <v>905</v>
      </c>
    </row>
    <row r="376" spans="2:65" s="1" customFormat="1" ht="16.5" customHeight="1">
      <c r="B376" s="36"/>
      <c r="C376" s="197" t="s">
        <v>906</v>
      </c>
      <c r="D376" s="197" t="s">
        <v>126</v>
      </c>
      <c r="E376" s="198" t="s">
        <v>907</v>
      </c>
      <c r="F376" s="199" t="s">
        <v>908</v>
      </c>
      <c r="G376" s="200" t="s">
        <v>129</v>
      </c>
      <c r="H376" s="201">
        <v>1</v>
      </c>
      <c r="I376" s="202"/>
      <c r="J376" s="203">
        <f>ROUND(I376*H376,2)</f>
        <v>0</v>
      </c>
      <c r="K376" s="199" t="s">
        <v>1</v>
      </c>
      <c r="L376" s="41"/>
      <c r="M376" s="204" t="s">
        <v>1</v>
      </c>
      <c r="N376" s="205" t="s">
        <v>42</v>
      </c>
      <c r="O376" s="77"/>
      <c r="P376" s="206">
        <f>O376*H376</f>
        <v>0</v>
      </c>
      <c r="Q376" s="206">
        <v>0</v>
      </c>
      <c r="R376" s="206">
        <f>Q376*H376</f>
        <v>0</v>
      </c>
      <c r="S376" s="206">
        <v>0</v>
      </c>
      <c r="T376" s="207">
        <f>S376*H376</f>
        <v>0</v>
      </c>
      <c r="AR376" s="15" t="s">
        <v>435</v>
      </c>
      <c r="AT376" s="15" t="s">
        <v>126</v>
      </c>
      <c r="AU376" s="15" t="s">
        <v>131</v>
      </c>
      <c r="AY376" s="15" t="s">
        <v>123</v>
      </c>
      <c r="BE376" s="208">
        <f>IF(N376="základní",J376,0)</f>
        <v>0</v>
      </c>
      <c r="BF376" s="208">
        <f>IF(N376="snížená",J376,0)</f>
        <v>0</v>
      </c>
      <c r="BG376" s="208">
        <f>IF(N376="zákl. přenesená",J376,0)</f>
        <v>0</v>
      </c>
      <c r="BH376" s="208">
        <f>IF(N376="sníž. přenesená",J376,0)</f>
        <v>0</v>
      </c>
      <c r="BI376" s="208">
        <f>IF(N376="nulová",J376,0)</f>
        <v>0</v>
      </c>
      <c r="BJ376" s="15" t="s">
        <v>131</v>
      </c>
      <c r="BK376" s="208">
        <f>ROUND(I376*H376,2)</f>
        <v>0</v>
      </c>
      <c r="BL376" s="15" t="s">
        <v>435</v>
      </c>
      <c r="BM376" s="15" t="s">
        <v>909</v>
      </c>
    </row>
    <row r="377" spans="2:65" s="1" customFormat="1" ht="16.5" customHeight="1">
      <c r="B377" s="36"/>
      <c r="C377" s="197" t="s">
        <v>910</v>
      </c>
      <c r="D377" s="197" t="s">
        <v>126</v>
      </c>
      <c r="E377" s="198" t="s">
        <v>911</v>
      </c>
      <c r="F377" s="199" t="s">
        <v>912</v>
      </c>
      <c r="G377" s="200" t="s">
        <v>305</v>
      </c>
      <c r="H377" s="201">
        <v>1</v>
      </c>
      <c r="I377" s="202"/>
      <c r="J377" s="203">
        <f>ROUND(I377*H377,2)</f>
        <v>0</v>
      </c>
      <c r="K377" s="199" t="s">
        <v>1</v>
      </c>
      <c r="L377" s="41"/>
      <c r="M377" s="204" t="s">
        <v>1</v>
      </c>
      <c r="N377" s="205" t="s">
        <v>42</v>
      </c>
      <c r="O377" s="77"/>
      <c r="P377" s="206">
        <f>O377*H377</f>
        <v>0</v>
      </c>
      <c r="Q377" s="206">
        <v>0</v>
      </c>
      <c r="R377" s="206">
        <f>Q377*H377</f>
        <v>0</v>
      </c>
      <c r="S377" s="206">
        <v>0</v>
      </c>
      <c r="T377" s="207">
        <f>S377*H377</f>
        <v>0</v>
      </c>
      <c r="AR377" s="15" t="s">
        <v>435</v>
      </c>
      <c r="AT377" s="15" t="s">
        <v>126</v>
      </c>
      <c r="AU377" s="15" t="s">
        <v>131</v>
      </c>
      <c r="AY377" s="15" t="s">
        <v>123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5" t="s">
        <v>131</v>
      </c>
      <c r="BK377" s="208">
        <f>ROUND(I377*H377,2)</f>
        <v>0</v>
      </c>
      <c r="BL377" s="15" t="s">
        <v>435</v>
      </c>
      <c r="BM377" s="15" t="s">
        <v>913</v>
      </c>
    </row>
    <row r="378" spans="2:65" s="1" customFormat="1" ht="16.5" customHeight="1">
      <c r="B378" s="36"/>
      <c r="C378" s="197" t="s">
        <v>914</v>
      </c>
      <c r="D378" s="197" t="s">
        <v>126</v>
      </c>
      <c r="E378" s="198" t="s">
        <v>915</v>
      </c>
      <c r="F378" s="199" t="s">
        <v>916</v>
      </c>
      <c r="G378" s="200" t="s">
        <v>305</v>
      </c>
      <c r="H378" s="201">
        <v>1</v>
      </c>
      <c r="I378" s="202"/>
      <c r="J378" s="203">
        <f>ROUND(I378*H378,2)</f>
        <v>0</v>
      </c>
      <c r="K378" s="199" t="s">
        <v>1</v>
      </c>
      <c r="L378" s="41"/>
      <c r="M378" s="204" t="s">
        <v>1</v>
      </c>
      <c r="N378" s="205" t="s">
        <v>42</v>
      </c>
      <c r="O378" s="77"/>
      <c r="P378" s="206">
        <f>O378*H378</f>
        <v>0</v>
      </c>
      <c r="Q378" s="206">
        <v>0</v>
      </c>
      <c r="R378" s="206">
        <f>Q378*H378</f>
        <v>0</v>
      </c>
      <c r="S378" s="206">
        <v>0</v>
      </c>
      <c r="T378" s="207">
        <f>S378*H378</f>
        <v>0</v>
      </c>
      <c r="AR378" s="15" t="s">
        <v>435</v>
      </c>
      <c r="AT378" s="15" t="s">
        <v>126</v>
      </c>
      <c r="AU378" s="15" t="s">
        <v>131</v>
      </c>
      <c r="AY378" s="15" t="s">
        <v>123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5" t="s">
        <v>131</v>
      </c>
      <c r="BK378" s="208">
        <f>ROUND(I378*H378,2)</f>
        <v>0</v>
      </c>
      <c r="BL378" s="15" t="s">
        <v>435</v>
      </c>
      <c r="BM378" s="15" t="s">
        <v>917</v>
      </c>
    </row>
    <row r="379" spans="2:65" s="1" customFormat="1" ht="16.5" customHeight="1">
      <c r="B379" s="36"/>
      <c r="C379" s="197" t="s">
        <v>918</v>
      </c>
      <c r="D379" s="197" t="s">
        <v>126</v>
      </c>
      <c r="E379" s="198" t="s">
        <v>919</v>
      </c>
      <c r="F379" s="199" t="s">
        <v>920</v>
      </c>
      <c r="G379" s="200" t="s">
        <v>305</v>
      </c>
      <c r="H379" s="201">
        <v>1</v>
      </c>
      <c r="I379" s="202"/>
      <c r="J379" s="203">
        <f>ROUND(I379*H379,2)</f>
        <v>0</v>
      </c>
      <c r="K379" s="199" t="s">
        <v>1</v>
      </c>
      <c r="L379" s="41"/>
      <c r="M379" s="204" t="s">
        <v>1</v>
      </c>
      <c r="N379" s="205" t="s">
        <v>42</v>
      </c>
      <c r="O379" s="77"/>
      <c r="P379" s="206">
        <f>O379*H379</f>
        <v>0</v>
      </c>
      <c r="Q379" s="206">
        <v>0</v>
      </c>
      <c r="R379" s="206">
        <f>Q379*H379</f>
        <v>0</v>
      </c>
      <c r="S379" s="206">
        <v>0</v>
      </c>
      <c r="T379" s="207">
        <f>S379*H379</f>
        <v>0</v>
      </c>
      <c r="AR379" s="15" t="s">
        <v>435</v>
      </c>
      <c r="AT379" s="15" t="s">
        <v>126</v>
      </c>
      <c r="AU379" s="15" t="s">
        <v>131</v>
      </c>
      <c r="AY379" s="15" t="s">
        <v>123</v>
      </c>
      <c r="BE379" s="208">
        <f>IF(N379="základní",J379,0)</f>
        <v>0</v>
      </c>
      <c r="BF379" s="208">
        <f>IF(N379="snížená",J379,0)</f>
        <v>0</v>
      </c>
      <c r="BG379" s="208">
        <f>IF(N379="zákl. přenesená",J379,0)</f>
        <v>0</v>
      </c>
      <c r="BH379" s="208">
        <f>IF(N379="sníž. přenesená",J379,0)</f>
        <v>0</v>
      </c>
      <c r="BI379" s="208">
        <f>IF(N379="nulová",J379,0)</f>
        <v>0</v>
      </c>
      <c r="BJ379" s="15" t="s">
        <v>131</v>
      </c>
      <c r="BK379" s="208">
        <f>ROUND(I379*H379,2)</f>
        <v>0</v>
      </c>
      <c r="BL379" s="15" t="s">
        <v>435</v>
      </c>
      <c r="BM379" s="15" t="s">
        <v>921</v>
      </c>
    </row>
    <row r="380" spans="2:65" s="1" customFormat="1" ht="16.5" customHeight="1">
      <c r="B380" s="36"/>
      <c r="C380" s="197" t="s">
        <v>922</v>
      </c>
      <c r="D380" s="197" t="s">
        <v>126</v>
      </c>
      <c r="E380" s="198" t="s">
        <v>923</v>
      </c>
      <c r="F380" s="199" t="s">
        <v>924</v>
      </c>
      <c r="G380" s="200" t="s">
        <v>305</v>
      </c>
      <c r="H380" s="201">
        <v>1</v>
      </c>
      <c r="I380" s="202"/>
      <c r="J380" s="203">
        <f>ROUND(I380*H380,2)</f>
        <v>0</v>
      </c>
      <c r="K380" s="199" t="s">
        <v>1</v>
      </c>
      <c r="L380" s="41"/>
      <c r="M380" s="204" t="s">
        <v>1</v>
      </c>
      <c r="N380" s="205" t="s">
        <v>42</v>
      </c>
      <c r="O380" s="77"/>
      <c r="P380" s="206">
        <f>O380*H380</f>
        <v>0</v>
      </c>
      <c r="Q380" s="206">
        <v>0</v>
      </c>
      <c r="R380" s="206">
        <f>Q380*H380</f>
        <v>0</v>
      </c>
      <c r="S380" s="206">
        <v>0</v>
      </c>
      <c r="T380" s="207">
        <f>S380*H380</f>
        <v>0</v>
      </c>
      <c r="AR380" s="15" t="s">
        <v>435</v>
      </c>
      <c r="AT380" s="15" t="s">
        <v>126</v>
      </c>
      <c r="AU380" s="15" t="s">
        <v>131</v>
      </c>
      <c r="AY380" s="15" t="s">
        <v>123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5" t="s">
        <v>131</v>
      </c>
      <c r="BK380" s="208">
        <f>ROUND(I380*H380,2)</f>
        <v>0</v>
      </c>
      <c r="BL380" s="15" t="s">
        <v>435</v>
      </c>
      <c r="BM380" s="15" t="s">
        <v>925</v>
      </c>
    </row>
    <row r="381" spans="2:65" s="1" customFormat="1" ht="16.5" customHeight="1">
      <c r="B381" s="36"/>
      <c r="C381" s="197" t="s">
        <v>926</v>
      </c>
      <c r="D381" s="197" t="s">
        <v>126</v>
      </c>
      <c r="E381" s="198" t="s">
        <v>927</v>
      </c>
      <c r="F381" s="199" t="s">
        <v>928</v>
      </c>
      <c r="G381" s="200" t="s">
        <v>305</v>
      </c>
      <c r="H381" s="201">
        <v>1</v>
      </c>
      <c r="I381" s="202"/>
      <c r="J381" s="203">
        <f>ROUND(I381*H381,2)</f>
        <v>0</v>
      </c>
      <c r="K381" s="199" t="s">
        <v>1</v>
      </c>
      <c r="L381" s="41"/>
      <c r="M381" s="204" t="s">
        <v>1</v>
      </c>
      <c r="N381" s="205" t="s">
        <v>42</v>
      </c>
      <c r="O381" s="77"/>
      <c r="P381" s="206">
        <f>O381*H381</f>
        <v>0</v>
      </c>
      <c r="Q381" s="206">
        <v>0</v>
      </c>
      <c r="R381" s="206">
        <f>Q381*H381</f>
        <v>0</v>
      </c>
      <c r="S381" s="206">
        <v>0</v>
      </c>
      <c r="T381" s="207">
        <f>S381*H381</f>
        <v>0</v>
      </c>
      <c r="AR381" s="15" t="s">
        <v>435</v>
      </c>
      <c r="AT381" s="15" t="s">
        <v>126</v>
      </c>
      <c r="AU381" s="15" t="s">
        <v>131</v>
      </c>
      <c r="AY381" s="15" t="s">
        <v>123</v>
      </c>
      <c r="BE381" s="208">
        <f>IF(N381="základní",J381,0)</f>
        <v>0</v>
      </c>
      <c r="BF381" s="208">
        <f>IF(N381="snížená",J381,0)</f>
        <v>0</v>
      </c>
      <c r="BG381" s="208">
        <f>IF(N381="zákl. přenesená",J381,0)</f>
        <v>0</v>
      </c>
      <c r="BH381" s="208">
        <f>IF(N381="sníž. přenesená",J381,0)</f>
        <v>0</v>
      </c>
      <c r="BI381" s="208">
        <f>IF(N381="nulová",J381,0)</f>
        <v>0</v>
      </c>
      <c r="BJ381" s="15" t="s">
        <v>131</v>
      </c>
      <c r="BK381" s="208">
        <f>ROUND(I381*H381,2)</f>
        <v>0</v>
      </c>
      <c r="BL381" s="15" t="s">
        <v>435</v>
      </c>
      <c r="BM381" s="15" t="s">
        <v>929</v>
      </c>
    </row>
    <row r="382" spans="2:63" s="10" customFormat="1" ht="22.8" customHeight="1">
      <c r="B382" s="181"/>
      <c r="C382" s="182"/>
      <c r="D382" s="183" t="s">
        <v>69</v>
      </c>
      <c r="E382" s="195" t="s">
        <v>930</v>
      </c>
      <c r="F382" s="195" t="s">
        <v>931</v>
      </c>
      <c r="G382" s="182"/>
      <c r="H382" s="182"/>
      <c r="I382" s="185"/>
      <c r="J382" s="196">
        <f>BK382</f>
        <v>0</v>
      </c>
      <c r="K382" s="182"/>
      <c r="L382" s="187"/>
      <c r="M382" s="188"/>
      <c r="N382" s="189"/>
      <c r="O382" s="189"/>
      <c r="P382" s="190">
        <f>SUM(P383:P386)</f>
        <v>0</v>
      </c>
      <c r="Q382" s="189"/>
      <c r="R382" s="190">
        <f>SUM(R383:R386)</f>
        <v>0</v>
      </c>
      <c r="S382" s="189"/>
      <c r="T382" s="191">
        <f>SUM(T383:T386)</f>
        <v>0</v>
      </c>
      <c r="AR382" s="192" t="s">
        <v>124</v>
      </c>
      <c r="AT382" s="193" t="s">
        <v>69</v>
      </c>
      <c r="AU382" s="193" t="s">
        <v>75</v>
      </c>
      <c r="AY382" s="192" t="s">
        <v>123</v>
      </c>
      <c r="BK382" s="194">
        <f>SUM(BK383:BK386)</f>
        <v>0</v>
      </c>
    </row>
    <row r="383" spans="2:65" s="1" customFormat="1" ht="16.5" customHeight="1">
      <c r="B383" s="36"/>
      <c r="C383" s="197" t="s">
        <v>932</v>
      </c>
      <c r="D383" s="197" t="s">
        <v>126</v>
      </c>
      <c r="E383" s="198" t="s">
        <v>933</v>
      </c>
      <c r="F383" s="199" t="s">
        <v>934</v>
      </c>
      <c r="G383" s="200" t="s">
        <v>129</v>
      </c>
      <c r="H383" s="201">
        <v>1</v>
      </c>
      <c r="I383" s="202"/>
      <c r="J383" s="203">
        <f>ROUND(I383*H383,2)</f>
        <v>0</v>
      </c>
      <c r="K383" s="199" t="s">
        <v>1</v>
      </c>
      <c r="L383" s="41"/>
      <c r="M383" s="204" t="s">
        <v>1</v>
      </c>
      <c r="N383" s="205" t="s">
        <v>42</v>
      </c>
      <c r="O383" s="77"/>
      <c r="P383" s="206">
        <f>O383*H383</f>
        <v>0</v>
      </c>
      <c r="Q383" s="206">
        <v>0</v>
      </c>
      <c r="R383" s="206">
        <f>Q383*H383</f>
        <v>0</v>
      </c>
      <c r="S383" s="206">
        <v>0</v>
      </c>
      <c r="T383" s="207">
        <f>S383*H383</f>
        <v>0</v>
      </c>
      <c r="AR383" s="15" t="s">
        <v>435</v>
      </c>
      <c r="AT383" s="15" t="s">
        <v>126</v>
      </c>
      <c r="AU383" s="15" t="s">
        <v>131</v>
      </c>
      <c r="AY383" s="15" t="s">
        <v>123</v>
      </c>
      <c r="BE383" s="208">
        <f>IF(N383="základní",J383,0)</f>
        <v>0</v>
      </c>
      <c r="BF383" s="208">
        <f>IF(N383="snížená",J383,0)</f>
        <v>0</v>
      </c>
      <c r="BG383" s="208">
        <f>IF(N383="zákl. přenesená",J383,0)</f>
        <v>0</v>
      </c>
      <c r="BH383" s="208">
        <f>IF(N383="sníž. přenesená",J383,0)</f>
        <v>0</v>
      </c>
      <c r="BI383" s="208">
        <f>IF(N383="nulová",J383,0)</f>
        <v>0</v>
      </c>
      <c r="BJ383" s="15" t="s">
        <v>131</v>
      </c>
      <c r="BK383" s="208">
        <f>ROUND(I383*H383,2)</f>
        <v>0</v>
      </c>
      <c r="BL383" s="15" t="s">
        <v>435</v>
      </c>
      <c r="BM383" s="15" t="s">
        <v>935</v>
      </c>
    </row>
    <row r="384" spans="2:65" s="1" customFormat="1" ht="16.5" customHeight="1">
      <c r="B384" s="36"/>
      <c r="C384" s="197" t="s">
        <v>936</v>
      </c>
      <c r="D384" s="197" t="s">
        <v>126</v>
      </c>
      <c r="E384" s="198" t="s">
        <v>937</v>
      </c>
      <c r="F384" s="199" t="s">
        <v>938</v>
      </c>
      <c r="G384" s="200" t="s">
        <v>129</v>
      </c>
      <c r="H384" s="201">
        <v>1</v>
      </c>
      <c r="I384" s="202"/>
      <c r="J384" s="203">
        <f>ROUND(I384*H384,2)</f>
        <v>0</v>
      </c>
      <c r="K384" s="199" t="s">
        <v>1</v>
      </c>
      <c r="L384" s="41"/>
      <c r="M384" s="204" t="s">
        <v>1</v>
      </c>
      <c r="N384" s="205" t="s">
        <v>42</v>
      </c>
      <c r="O384" s="77"/>
      <c r="P384" s="206">
        <f>O384*H384</f>
        <v>0</v>
      </c>
      <c r="Q384" s="206">
        <v>0</v>
      </c>
      <c r="R384" s="206">
        <f>Q384*H384</f>
        <v>0</v>
      </c>
      <c r="S384" s="206">
        <v>0</v>
      </c>
      <c r="T384" s="207">
        <f>S384*H384</f>
        <v>0</v>
      </c>
      <c r="AR384" s="15" t="s">
        <v>435</v>
      </c>
      <c r="AT384" s="15" t="s">
        <v>126</v>
      </c>
      <c r="AU384" s="15" t="s">
        <v>131</v>
      </c>
      <c r="AY384" s="15" t="s">
        <v>123</v>
      </c>
      <c r="BE384" s="208">
        <f>IF(N384="základní",J384,0)</f>
        <v>0</v>
      </c>
      <c r="BF384" s="208">
        <f>IF(N384="snížená",J384,0)</f>
        <v>0</v>
      </c>
      <c r="BG384" s="208">
        <f>IF(N384="zákl. přenesená",J384,0)</f>
        <v>0</v>
      </c>
      <c r="BH384" s="208">
        <f>IF(N384="sníž. přenesená",J384,0)</f>
        <v>0</v>
      </c>
      <c r="BI384" s="208">
        <f>IF(N384="nulová",J384,0)</f>
        <v>0</v>
      </c>
      <c r="BJ384" s="15" t="s">
        <v>131</v>
      </c>
      <c r="BK384" s="208">
        <f>ROUND(I384*H384,2)</f>
        <v>0</v>
      </c>
      <c r="BL384" s="15" t="s">
        <v>435</v>
      </c>
      <c r="BM384" s="15" t="s">
        <v>939</v>
      </c>
    </row>
    <row r="385" spans="2:65" s="1" customFormat="1" ht="16.5" customHeight="1">
      <c r="B385" s="36"/>
      <c r="C385" s="197" t="s">
        <v>940</v>
      </c>
      <c r="D385" s="197" t="s">
        <v>126</v>
      </c>
      <c r="E385" s="198" t="s">
        <v>941</v>
      </c>
      <c r="F385" s="199" t="s">
        <v>942</v>
      </c>
      <c r="G385" s="200" t="s">
        <v>141</v>
      </c>
      <c r="H385" s="201">
        <v>1.5</v>
      </c>
      <c r="I385" s="202"/>
      <c r="J385" s="203">
        <f>ROUND(I385*H385,2)</f>
        <v>0</v>
      </c>
      <c r="K385" s="199" t="s">
        <v>1</v>
      </c>
      <c r="L385" s="41"/>
      <c r="M385" s="204" t="s">
        <v>1</v>
      </c>
      <c r="N385" s="205" t="s">
        <v>42</v>
      </c>
      <c r="O385" s="77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AR385" s="15" t="s">
        <v>435</v>
      </c>
      <c r="AT385" s="15" t="s">
        <v>126</v>
      </c>
      <c r="AU385" s="15" t="s">
        <v>131</v>
      </c>
      <c r="AY385" s="15" t="s">
        <v>123</v>
      </c>
      <c r="BE385" s="208">
        <f>IF(N385="základní",J385,0)</f>
        <v>0</v>
      </c>
      <c r="BF385" s="208">
        <f>IF(N385="snížená",J385,0)</f>
        <v>0</v>
      </c>
      <c r="BG385" s="208">
        <f>IF(N385="zákl. přenesená",J385,0)</f>
        <v>0</v>
      </c>
      <c r="BH385" s="208">
        <f>IF(N385="sníž. přenesená",J385,0)</f>
        <v>0</v>
      </c>
      <c r="BI385" s="208">
        <f>IF(N385="nulová",J385,0)</f>
        <v>0</v>
      </c>
      <c r="BJ385" s="15" t="s">
        <v>131</v>
      </c>
      <c r="BK385" s="208">
        <f>ROUND(I385*H385,2)</f>
        <v>0</v>
      </c>
      <c r="BL385" s="15" t="s">
        <v>435</v>
      </c>
      <c r="BM385" s="15" t="s">
        <v>943</v>
      </c>
    </row>
    <row r="386" spans="2:65" s="1" customFormat="1" ht="16.5" customHeight="1">
      <c r="B386" s="36"/>
      <c r="C386" s="197" t="s">
        <v>944</v>
      </c>
      <c r="D386" s="197" t="s">
        <v>126</v>
      </c>
      <c r="E386" s="198" t="s">
        <v>945</v>
      </c>
      <c r="F386" s="199" t="s">
        <v>946</v>
      </c>
      <c r="G386" s="200" t="s">
        <v>129</v>
      </c>
      <c r="H386" s="201">
        <v>1</v>
      </c>
      <c r="I386" s="202"/>
      <c r="J386" s="203">
        <f>ROUND(I386*H386,2)</f>
        <v>0</v>
      </c>
      <c r="K386" s="199" t="s">
        <v>1</v>
      </c>
      <c r="L386" s="41"/>
      <c r="M386" s="252" t="s">
        <v>1</v>
      </c>
      <c r="N386" s="253" t="s">
        <v>42</v>
      </c>
      <c r="O386" s="254"/>
      <c r="P386" s="255">
        <f>O386*H386</f>
        <v>0</v>
      </c>
      <c r="Q386" s="255">
        <v>0</v>
      </c>
      <c r="R386" s="255">
        <f>Q386*H386</f>
        <v>0</v>
      </c>
      <c r="S386" s="255">
        <v>0</v>
      </c>
      <c r="T386" s="256">
        <f>S386*H386</f>
        <v>0</v>
      </c>
      <c r="AR386" s="15" t="s">
        <v>435</v>
      </c>
      <c r="AT386" s="15" t="s">
        <v>126</v>
      </c>
      <c r="AU386" s="15" t="s">
        <v>131</v>
      </c>
      <c r="AY386" s="15" t="s">
        <v>123</v>
      </c>
      <c r="BE386" s="208">
        <f>IF(N386="základní",J386,0)</f>
        <v>0</v>
      </c>
      <c r="BF386" s="208">
        <f>IF(N386="snížená",J386,0)</f>
        <v>0</v>
      </c>
      <c r="BG386" s="208">
        <f>IF(N386="zákl. přenesená",J386,0)</f>
        <v>0</v>
      </c>
      <c r="BH386" s="208">
        <f>IF(N386="sníž. přenesená",J386,0)</f>
        <v>0</v>
      </c>
      <c r="BI386" s="208">
        <f>IF(N386="nulová",J386,0)</f>
        <v>0</v>
      </c>
      <c r="BJ386" s="15" t="s">
        <v>131</v>
      </c>
      <c r="BK386" s="208">
        <f>ROUND(I386*H386,2)</f>
        <v>0</v>
      </c>
      <c r="BL386" s="15" t="s">
        <v>435</v>
      </c>
      <c r="BM386" s="15" t="s">
        <v>947</v>
      </c>
    </row>
    <row r="387" spans="2:12" s="1" customFormat="1" ht="6.95" customHeight="1">
      <c r="B387" s="55"/>
      <c r="C387" s="56"/>
      <c r="D387" s="56"/>
      <c r="E387" s="56"/>
      <c r="F387" s="56"/>
      <c r="G387" s="56"/>
      <c r="H387" s="56"/>
      <c r="I387" s="147"/>
      <c r="J387" s="56"/>
      <c r="K387" s="56"/>
      <c r="L387" s="41"/>
    </row>
  </sheetData>
  <sheetProtection password="CC35" sheet="1" objects="1" scenarios="1" formatColumns="0" formatRows="0" autoFilter="0"/>
  <autoFilter ref="C97:K386"/>
  <mergeCells count="6">
    <mergeCell ref="E7:H7"/>
    <mergeCell ref="E16:H16"/>
    <mergeCell ref="E25:H25"/>
    <mergeCell ref="E46:H4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2019-10-15T15:57:13Z</dcterms:created>
  <dcterms:modified xsi:type="dcterms:W3CDTF">2019-10-15T15:57:18Z</dcterms:modified>
  <cp:category/>
  <cp:version/>
  <cp:contentType/>
  <cp:contentStatus/>
</cp:coreProperties>
</file>